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hidePivotFieldList="1" defaultThemeVersion="124226"/>
  <mc:AlternateContent xmlns:mc="http://schemas.openxmlformats.org/markup-compatibility/2006">
    <mc:Choice Requires="x15">
      <x15ac:absPath xmlns:x15ac="http://schemas.microsoft.com/office/spreadsheetml/2010/11/ac" url="D:\SS82\New folder\"/>
    </mc:Choice>
  </mc:AlternateContent>
  <xr:revisionPtr revIDLastSave="0" documentId="13_ncr:1_{B4C15BD1-0D10-4AF3-996E-4F73C9BF0C14}" xr6:coauthVersionLast="47" xr6:coauthVersionMax="47" xr10:uidLastSave="{00000000-0000-0000-0000-000000000000}"/>
  <workbookProtection workbookAlgorithmName="SHA-512" workbookHashValue="PokolS8E5JsplT2tJDn1JKcjpxNatozDU5T3k7c+jRBD3Y30mIH60ALccfbxN/j2E1DdkcKoxd4hOMXqOTgHrQ==" workbookSaltValue="kfSrodMnyPd8KzX8vu7Vag==" workbookSpinCount="100000" lockStructure="1"/>
  <bookViews>
    <workbookView xWindow="-110" yWindow="-110" windowWidth="19420" windowHeight="10420" tabRatio="823" firstSheet="1" activeTab="15"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'Sch-1'!$A$22:$AZ$22</definedName>
    <definedName name="_xlnm._FilterDatabase" localSheetId="5" hidden="1">'Sch-1 dis'!$A$16:$B$21</definedName>
    <definedName name="_xlnm._FilterDatabase" localSheetId="6" hidden="1">'Sch-2'!$G$21:$J$240</definedName>
    <definedName name="_xlnm._FilterDatabase" localSheetId="7" hidden="1">'Sch-2 Dis'!$A$15:$F$56</definedName>
    <definedName name="_xlnm._FilterDatabase" localSheetId="8" hidden="1">'Sch-3 '!$A$20:$BB$290</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'Sch-1'!$A$1:$O$249</definedName>
    <definedName name="_xlnm.Print_Area" localSheetId="5">'Sch-1 dis'!$A$1:$G$84</definedName>
    <definedName name="_xlnm.Print_Area" localSheetId="6">'Sch-2'!$A$1:$J$249</definedName>
    <definedName name="_xlnm.Print_Area" localSheetId="7">'Sch-2 Dis'!$A$1:$F$62</definedName>
    <definedName name="_xlnm.Print_Area" localSheetId="8">'Sch-3 '!$A$1:$Q$302</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'Sch-1'!$A$1:$O$250</definedName>
    <definedName name="Z_01ACF2E1_8E61_4459_ABC1_B6C183DEED61_.wvu.PrintArea" localSheetId="5" hidden="1">'Sch-1 dis'!$A$1:$G$84</definedName>
    <definedName name="Z_01ACF2E1_8E61_4459_ABC1_B6C183DEED61_.wvu.PrintArea" localSheetId="6" hidden="1">'Sch-2'!$A$1:$J$239</definedName>
    <definedName name="Z_01ACF2E1_8E61_4459_ABC1_B6C183DEED61_.wvu.PrintArea" localSheetId="7" hidden="1">'Sch-2 Dis'!$A$1:$F$55</definedName>
    <definedName name="Z_01ACF2E1_8E61_4459_ABC1_B6C183DEED61_.wvu.PrintArea" localSheetId="8" hidden="1">'Sch-3 '!$A$1:$P$295</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'Sch-1'!$A$22:$AZ$22</definedName>
    <definedName name="Z_023E95C7_CD0A_46A1_945E_64751E02EBFE_.wvu.FilterData" localSheetId="5" hidden="1">'Sch-1 dis'!$A$16:$B$21</definedName>
    <definedName name="Z_023E95C7_CD0A_46A1_945E_64751E02EBFE_.wvu.FilterData" localSheetId="6" hidden="1">'Sch-2'!$G$21:$J$240</definedName>
    <definedName name="Z_023E95C7_CD0A_46A1_945E_64751E02EBFE_.wvu.FilterData" localSheetId="7" hidden="1">'Sch-2 Dis'!$A$15:$F$56</definedName>
    <definedName name="Z_023E95C7_CD0A_46A1_945E_64751E02EBFE_.wvu.FilterData" localSheetId="8" hidden="1">'Sch-3 '!$A$20:$BB$290</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'Sch-1'!$A$1:$O$249</definedName>
    <definedName name="Z_023E95C7_CD0A_46A1_945E_64751E02EBFE_.wvu.PrintArea" localSheetId="5" hidden="1">'Sch-1 dis'!$A$1:$G$84</definedName>
    <definedName name="Z_023E95C7_CD0A_46A1_945E_64751E02EBFE_.wvu.PrintArea" localSheetId="6" hidden="1">'Sch-2'!$A$1:$J$249</definedName>
    <definedName name="Z_023E95C7_CD0A_46A1_945E_64751E02EBFE_.wvu.PrintArea" localSheetId="7" hidden="1">'Sch-2 Dis'!$A$1:$F$62</definedName>
    <definedName name="Z_023E95C7_CD0A_46A1_945E_64751E02EBFE_.wvu.PrintArea" localSheetId="8" hidden="1">'Sch-3 '!$A$1:$Q$302</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'Sch-1'!$18:$20,'Sch-1'!$242:$242</definedName>
    <definedName name="Z_023E95C7_CD0A_46A1_945E_64751E02EBFE_.wvu.Rows" localSheetId="6" hidden="1">'Sch-2'!$18:$20</definedName>
    <definedName name="Z_023E95C7_CD0A_46A1_945E_64751E02EBFE_.wvu.Rows" localSheetId="8" hidden="1">'Sch-3 '!$18:$18,'Sch-3 '!$297:$297</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'Sch-1'!$A$18:$O$244</definedName>
    <definedName name="Z_14D7F02E_BCCA_4517_ABC7_537FF4AEB67A_.wvu.FilterData" localSheetId="5" hidden="1">'Sch-1 dis'!$A$17:$G$79</definedName>
    <definedName name="Z_14D7F02E_BCCA_4517_ABC7_537FF4AEB67A_.wvu.FilterData" localSheetId="8" hidden="1">'Sch-3 '!$A$16:$P$296</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'Sch-1'!$A$1:$O$250</definedName>
    <definedName name="Z_14D7F02E_BCCA_4517_ABC7_537FF4AEB67A_.wvu.PrintArea" localSheetId="5" hidden="1">'Sch-1 dis'!$A$1:$G$84</definedName>
    <definedName name="Z_14D7F02E_BCCA_4517_ABC7_537FF4AEB67A_.wvu.PrintArea" localSheetId="6" hidden="1">'Sch-2'!$A$1:$J$248</definedName>
    <definedName name="Z_14D7F02E_BCCA_4517_ABC7_537FF4AEB67A_.wvu.PrintArea" localSheetId="7" hidden="1">'Sch-2 Dis'!$A$1:$F$62</definedName>
    <definedName name="Z_14D7F02E_BCCA_4517_ABC7_537FF4AEB67A_.wvu.PrintArea" localSheetId="8" hidden="1">'Sch-3 '!$A$1:$P$303</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'Sch-1'!$A$22:$AY$186</definedName>
    <definedName name="Z_1E0C44A1_9358_4FBD_8C2C_4DB661DA1476_.wvu.FilterData" localSheetId="5" hidden="1">'Sch-1 dis'!$A$16:$B$21</definedName>
    <definedName name="Z_1E0C44A1_9358_4FBD_8C2C_4DB661DA1476_.wvu.FilterData" localSheetId="6" hidden="1">'Sch-2'!$G$21:$J$240</definedName>
    <definedName name="Z_1E0C44A1_9358_4FBD_8C2C_4DB661DA1476_.wvu.FilterData" localSheetId="7" hidden="1">'Sch-2 Dis'!$A$15:$F$56</definedName>
    <definedName name="Z_1E0C44A1_9358_4FBD_8C2C_4DB661DA1476_.wvu.FilterData" localSheetId="8" hidden="1">'Sch-3 '!$A$20:$BB$290</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'Sch-1'!$A$1:$O$249</definedName>
    <definedName name="Z_1E0C44A1_9358_4FBD_8C2C_4DB661DA1476_.wvu.PrintArea" localSheetId="5" hidden="1">'Sch-1 dis'!$A$1:$G$84</definedName>
    <definedName name="Z_1E0C44A1_9358_4FBD_8C2C_4DB661DA1476_.wvu.PrintArea" localSheetId="6" hidden="1">'Sch-2'!$A$1:$J$249</definedName>
    <definedName name="Z_1E0C44A1_9358_4FBD_8C2C_4DB661DA1476_.wvu.PrintArea" localSheetId="7" hidden="1">'Sch-2 Dis'!$A$1:$F$62</definedName>
    <definedName name="Z_1E0C44A1_9358_4FBD_8C2C_4DB661DA1476_.wvu.PrintArea" localSheetId="8" hidden="1">'Sch-3 '!$A$1:$Q$302</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'Sch-1'!$A$18:$O$186</definedName>
    <definedName name="Z_223BC0FC_814D_40F0_9795_CE82A16FF3A5_.wvu.FilterData" localSheetId="5" hidden="1">'Sch-1 dis'!$A$16:$B$21</definedName>
    <definedName name="Z_223BC0FC_814D_40F0_9795_CE82A16FF3A5_.wvu.FilterData" localSheetId="6" hidden="1">'Sch-2'!$G$21:$J$240</definedName>
    <definedName name="Z_223BC0FC_814D_40F0_9795_CE82A16FF3A5_.wvu.FilterData" localSheetId="7" hidden="1">'Sch-2 Dis'!$A$15:$F$56</definedName>
    <definedName name="Z_223BC0FC_814D_40F0_9795_CE82A16FF3A5_.wvu.FilterData" localSheetId="8" hidden="1">'Sch-3 '!$A$19:$P$296</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'Sch-1'!$A$1:$O$249</definedName>
    <definedName name="Z_223BC0FC_814D_40F0_9795_CE82A16FF3A5_.wvu.PrintArea" localSheetId="5" hidden="1">'Sch-1 dis'!$A$1:$G$84</definedName>
    <definedName name="Z_223BC0FC_814D_40F0_9795_CE82A16FF3A5_.wvu.PrintArea" localSheetId="6" hidden="1">'Sch-2'!$A$1:$J$247</definedName>
    <definedName name="Z_223BC0FC_814D_40F0_9795_CE82A16FF3A5_.wvu.PrintArea" localSheetId="7" hidden="1">'Sch-2 Dis'!$A$1:$F$62</definedName>
    <definedName name="Z_223BC0FC_814D_40F0_9795_CE82A16FF3A5_.wvu.PrintArea" localSheetId="8" hidden="1">'Sch-3 '!$A$1:$P$302</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'Sch-1'!$A$18:$O$186</definedName>
    <definedName name="Z_27A45B7A_04F2_4516_B80B_5ED0825D4ED3_.wvu.FilterData" localSheetId="5" hidden="1">'Sch-1 dis'!$A$16:$B$21</definedName>
    <definedName name="Z_27A45B7A_04F2_4516_B80B_5ED0825D4ED3_.wvu.FilterData" localSheetId="6" hidden="1">'Sch-2'!$G$21:$J$240</definedName>
    <definedName name="Z_27A45B7A_04F2_4516_B80B_5ED0825D4ED3_.wvu.FilterData" localSheetId="7" hidden="1">'Sch-2 Dis'!$A$15:$F$56</definedName>
    <definedName name="Z_27A45B7A_04F2_4516_B80B_5ED0825D4ED3_.wvu.FilterData" localSheetId="8" hidden="1">'Sch-3 '!$A$19:$P$296</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'Sch-1'!$A$1:$O$250</definedName>
    <definedName name="Z_27A45B7A_04F2_4516_B80B_5ED0825D4ED3_.wvu.PrintArea" localSheetId="5" hidden="1">'Sch-1 dis'!$A$1:$G$84</definedName>
    <definedName name="Z_27A45B7A_04F2_4516_B80B_5ED0825D4ED3_.wvu.PrintArea" localSheetId="6" hidden="1">'Sch-2'!$A$1:$J$248</definedName>
    <definedName name="Z_27A45B7A_04F2_4516_B80B_5ED0825D4ED3_.wvu.PrintArea" localSheetId="7" hidden="1">'Sch-2 Dis'!$A$1:$F$62</definedName>
    <definedName name="Z_27A45B7A_04F2_4516_B80B_5ED0825D4ED3_.wvu.PrintArea" localSheetId="8" hidden="1">'Sch-3 '!$A$1:$P$303</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'Sch-1'!$A$22:$AY$186</definedName>
    <definedName name="Z_498493C3_769C_4143_9114_C68CD1D40B11_.wvu.FilterData" localSheetId="5" hidden="1">'Sch-1 dis'!$A$16:$B$21</definedName>
    <definedName name="Z_498493C3_769C_4143_9114_C68CD1D40B11_.wvu.FilterData" localSheetId="6" hidden="1">'Sch-2'!$G$21:$J$240</definedName>
    <definedName name="Z_498493C3_769C_4143_9114_C68CD1D40B11_.wvu.FilterData" localSheetId="7" hidden="1">'Sch-2 Dis'!$A$15:$F$56</definedName>
    <definedName name="Z_498493C3_769C_4143_9114_C68CD1D40B11_.wvu.FilterData" localSheetId="8" hidden="1">'Sch-3 '!$A$20:$BB$290</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'Sch-1'!$A$1:$O$249</definedName>
    <definedName name="Z_498493C3_769C_4143_9114_C68CD1D40B11_.wvu.PrintArea" localSheetId="5" hidden="1">'Sch-1 dis'!$A$1:$G$84</definedName>
    <definedName name="Z_498493C3_769C_4143_9114_C68CD1D40B11_.wvu.PrintArea" localSheetId="6" hidden="1">'Sch-2'!$A$1:$J$249</definedName>
    <definedName name="Z_498493C3_769C_4143_9114_C68CD1D40B11_.wvu.PrintArea" localSheetId="7" hidden="1">'Sch-2 Dis'!$A$1:$F$62</definedName>
    <definedName name="Z_498493C3_769C_4143_9114_C68CD1D40B11_.wvu.PrintArea" localSheetId="8" hidden="1">'Sch-3 '!$A$1:$Q$302</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'Sch-1'!$A$18:$O$186</definedName>
    <definedName name="Z_4AA1107B_A795_4744_B566_827168772C7A_.wvu.FilterData" localSheetId="5" hidden="1">'Sch-1 dis'!$A$16:$B$21</definedName>
    <definedName name="Z_4AA1107B_A795_4744_B566_827168772C7A_.wvu.FilterData" localSheetId="6" hidden="1">'Sch-2'!$G$21:$J$240</definedName>
    <definedName name="Z_4AA1107B_A795_4744_B566_827168772C7A_.wvu.FilterData" localSheetId="7" hidden="1">'Sch-2 Dis'!$A$15:$F$56</definedName>
    <definedName name="Z_4AA1107B_A795_4744_B566_827168772C7A_.wvu.FilterData" localSheetId="8" hidden="1">'Sch-3 '!$A$19:$P$296</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'Sch-1'!$A$1:$O$249</definedName>
    <definedName name="Z_4AA1107B_A795_4744_B566_827168772C7A_.wvu.PrintArea" localSheetId="5" hidden="1">'Sch-1 dis'!$A$1:$G$84</definedName>
    <definedName name="Z_4AA1107B_A795_4744_B566_827168772C7A_.wvu.PrintArea" localSheetId="6" hidden="1">'Sch-2'!$A$1:$J$247</definedName>
    <definedName name="Z_4AA1107B_A795_4744_B566_827168772C7A_.wvu.PrintArea" localSheetId="7" hidden="1">'Sch-2 Dis'!$A$1:$F$62</definedName>
    <definedName name="Z_4AA1107B_A795_4744_B566_827168772C7A_.wvu.PrintArea" localSheetId="8" hidden="1">'Sch-3 '!$A$1:$P$302</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'Sch-1'!$A$1:$O$250</definedName>
    <definedName name="Z_4F65FF32_EC61_4022_A399_2986D7B6B8B3_.wvu.PrintArea" localSheetId="5" hidden="1">'Sch-1 dis'!$A$1:$G$84</definedName>
    <definedName name="Z_4F65FF32_EC61_4022_A399_2986D7B6B8B3_.wvu.PrintArea" localSheetId="6" hidden="1">'Sch-2'!$A$1:$J$239</definedName>
    <definedName name="Z_4F65FF32_EC61_4022_A399_2986D7B6B8B3_.wvu.PrintArea" localSheetId="7" hidden="1">'Sch-2 Dis'!$A$1:$F$55</definedName>
    <definedName name="Z_4F65FF32_EC61_4022_A399_2986D7B6B8B3_.wvu.PrintArea" localSheetId="8" hidden="1">'Sch-3 '!$A$1:$P$295</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'Sch-1'!$275:$341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'Sch-1'!$A$18:$O$186</definedName>
    <definedName name="Z_7487ED9F_BBED_4B2A_9631_22F1A430946B_.wvu.FilterData" localSheetId="5" hidden="1">'Sch-1 dis'!$A$16:$B$21</definedName>
    <definedName name="Z_7487ED9F_BBED_4B2A_9631_22F1A430946B_.wvu.FilterData" localSheetId="6" hidden="1">'Sch-2'!$G$21:$J$240</definedName>
    <definedName name="Z_7487ED9F_BBED_4B2A_9631_22F1A430946B_.wvu.FilterData" localSheetId="7" hidden="1">'Sch-2 Dis'!$A$15:$F$56</definedName>
    <definedName name="Z_7487ED9F_BBED_4B2A_9631_22F1A430946B_.wvu.FilterData" localSheetId="8" hidden="1">'Sch-3 '!$A$19:$P$296</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'Sch-1'!$A$1:$O$249</definedName>
    <definedName name="Z_7487ED9F_BBED_4B2A_9631_22F1A430946B_.wvu.PrintArea" localSheetId="5" hidden="1">'Sch-1 dis'!$A$1:$G$84</definedName>
    <definedName name="Z_7487ED9F_BBED_4B2A_9631_22F1A430946B_.wvu.PrintArea" localSheetId="6" hidden="1">'Sch-2'!$A$1:$J$247</definedName>
    <definedName name="Z_7487ED9F_BBED_4B2A_9631_22F1A430946B_.wvu.PrintArea" localSheetId="7" hidden="1">'Sch-2 Dis'!$A$1:$F$62</definedName>
    <definedName name="Z_7487ED9F_BBED_4B2A_9631_22F1A430946B_.wvu.PrintArea" localSheetId="8" hidden="1">'Sch-3 '!$A$1:$P$302</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'Sch-2'!$G$21:$J$240</definedName>
    <definedName name="Z_8909CFDD_4F29_4C72_886E_908773EE94A2_.wvu.FilterData" localSheetId="7" hidden="1">'Sch-2 Dis'!$A$15:$F$56</definedName>
    <definedName name="Z_8909CFDD_4F29_4C72_886E_908773EE94A2_.wvu.FilterData" localSheetId="8" hidden="1">'Sch-3 '!$A$20:$BB$290</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'Sch-1'!$A$1:$O$249</definedName>
    <definedName name="Z_8909CFDD_4F29_4C72_886E_908773EE94A2_.wvu.PrintArea" localSheetId="5" hidden="1">'Sch-1 dis'!$A$1:$G$84</definedName>
    <definedName name="Z_8909CFDD_4F29_4C72_886E_908773EE94A2_.wvu.PrintArea" localSheetId="6" hidden="1">'Sch-2'!$A$1:$J$249</definedName>
    <definedName name="Z_8909CFDD_4F29_4C72_886E_908773EE94A2_.wvu.PrintArea" localSheetId="7" hidden="1">'Sch-2 Dis'!$A$1:$F$62</definedName>
    <definedName name="Z_8909CFDD_4F29_4C72_886E_908773EE94A2_.wvu.PrintArea" localSheetId="8" hidden="1">'Sch-3 '!$A$1:$Q$302</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'Sch-1'!$A$22:$AY$186</definedName>
    <definedName name="Z_A34CC49F_E309_4C23_B4F6_1E3B307C10D1_.wvu.FilterData" localSheetId="5" hidden="1">'Sch-1 dis'!$A$16:$B$21</definedName>
    <definedName name="Z_A34CC49F_E309_4C23_B4F6_1E3B307C10D1_.wvu.FilterData" localSheetId="6" hidden="1">'Sch-2'!$G$21:$J$240</definedName>
    <definedName name="Z_A34CC49F_E309_4C23_B4F6_1E3B307C10D1_.wvu.FilterData" localSheetId="7" hidden="1">'Sch-2 Dis'!$A$15:$F$56</definedName>
    <definedName name="Z_A34CC49F_E309_4C23_B4F6_1E3B307C10D1_.wvu.FilterData" localSheetId="8" hidden="1">'Sch-3 '!$A$20:$BB$290</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'Sch-1'!$A$1:$O$249</definedName>
    <definedName name="Z_A34CC49F_E309_4C23_B4F6_1E3B307C10D1_.wvu.PrintArea" localSheetId="5" hidden="1">'Sch-1 dis'!$A$1:$G$84</definedName>
    <definedName name="Z_A34CC49F_E309_4C23_B4F6_1E3B307C10D1_.wvu.PrintArea" localSheetId="6" hidden="1">'Sch-2'!$A$1:$J$249</definedName>
    <definedName name="Z_A34CC49F_E309_4C23_B4F6_1E3B307C10D1_.wvu.PrintArea" localSheetId="7" hidden="1">'Sch-2 Dis'!$A$1:$F$62</definedName>
    <definedName name="Z_A34CC49F_E309_4C23_B4F6_1E3B307C10D1_.wvu.PrintArea" localSheetId="8" hidden="1">'Sch-3 '!$A$1:$Q$302</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'Sch-1'!$A$22:$AY$186</definedName>
    <definedName name="Z_A41EE4DE_0D82_4A56_8210_F78316511D11_.wvu.FilterData" localSheetId="5" hidden="1">'Sch-1 dis'!$A$16:$B$21</definedName>
    <definedName name="Z_A41EE4DE_0D82_4A56_8210_F78316511D11_.wvu.FilterData" localSheetId="6" hidden="1">'Sch-2'!$G$21:$J$240</definedName>
    <definedName name="Z_A41EE4DE_0D82_4A56_8210_F78316511D11_.wvu.FilterData" localSheetId="7" hidden="1">'Sch-2 Dis'!$A$15:$F$56</definedName>
    <definedName name="Z_A41EE4DE_0D82_4A56_8210_F78316511D11_.wvu.FilterData" localSheetId="8" hidden="1">'Sch-3 '!$A$20:$BB$290</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'Sch-1'!$A$1:$O$249</definedName>
    <definedName name="Z_A41EE4DE_0D82_4A56_8210_F78316511D11_.wvu.PrintArea" localSheetId="5" hidden="1">'Sch-1 dis'!$A$1:$G$84</definedName>
    <definedName name="Z_A41EE4DE_0D82_4A56_8210_F78316511D11_.wvu.PrintArea" localSheetId="6" hidden="1">'Sch-2'!$A$1:$J$249</definedName>
    <definedName name="Z_A41EE4DE_0D82_4A56_8210_F78316511D11_.wvu.PrintArea" localSheetId="7" hidden="1">'Sch-2 Dis'!$A$1:$F$62</definedName>
    <definedName name="Z_A41EE4DE_0D82_4A56_8210_F78316511D11_.wvu.PrintArea" localSheetId="8" hidden="1">'Sch-3 '!$A$1:$Q$302</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'Sch-1'!$A$18:$O$186</definedName>
    <definedName name="Z_A7DBDDEF_9245_44C6_9EBF_032DB6E1C0A2_.wvu.FilterData" localSheetId="5" hidden="1">'Sch-1 dis'!$A$16:$B$21</definedName>
    <definedName name="Z_A7DBDDEF_9245_44C6_9EBF_032DB6E1C0A2_.wvu.FilterData" localSheetId="6" hidden="1">'Sch-2'!$G$21:$J$240</definedName>
    <definedName name="Z_A7DBDDEF_9245_44C6_9EBF_032DB6E1C0A2_.wvu.FilterData" localSheetId="7" hidden="1">'Sch-2 Dis'!$A$15:$F$56</definedName>
    <definedName name="Z_A7DBDDEF_9245_44C6_9EBF_032DB6E1C0A2_.wvu.FilterData" localSheetId="8" hidden="1">'Sch-3 '!$A$19:$P$296</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'Sch-1'!$A$1:$O$249</definedName>
    <definedName name="Z_A7DBDDEF_9245_44C6_9EBF_032DB6E1C0A2_.wvu.PrintArea" localSheetId="5" hidden="1">'Sch-1 dis'!$A$1:$G$84</definedName>
    <definedName name="Z_A7DBDDEF_9245_44C6_9EBF_032DB6E1C0A2_.wvu.PrintArea" localSheetId="6" hidden="1">'Sch-2'!$A$1:$J$247</definedName>
    <definedName name="Z_A7DBDDEF_9245_44C6_9EBF_032DB6E1C0A2_.wvu.PrintArea" localSheetId="7" hidden="1">'Sch-2 Dis'!$A$1:$F$62</definedName>
    <definedName name="Z_A7DBDDEF_9245_44C6_9EBF_032DB6E1C0A2_.wvu.PrintArea" localSheetId="8" hidden="1">'Sch-3 '!$A$1:$P$302</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'Sch-1'!$A$18:$O$186</definedName>
    <definedName name="Z_B23AD343_29DA_4CE0_BD10_47BF44F3782F_.wvu.FilterData" localSheetId="5" hidden="1">'Sch-1 dis'!$A$16:$B$21</definedName>
    <definedName name="Z_B23AD343_29DA_4CE0_BD10_47BF44F3782F_.wvu.FilterData" localSheetId="6" hidden="1">'Sch-2'!$G$21:$J$240</definedName>
    <definedName name="Z_B23AD343_29DA_4CE0_BD10_47BF44F3782F_.wvu.FilterData" localSheetId="7" hidden="1">'Sch-2 Dis'!$A$15:$F$56</definedName>
    <definedName name="Z_B23AD343_29DA_4CE0_BD10_47BF44F3782F_.wvu.FilterData" localSheetId="8" hidden="1">'Sch-3 '!$A$19:$P$296</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'Sch-1'!$A$1:$O$249</definedName>
    <definedName name="Z_B23AD343_29DA_4CE0_BD10_47BF44F3782F_.wvu.PrintArea" localSheetId="5" hidden="1">'Sch-1 dis'!$A$1:$G$84</definedName>
    <definedName name="Z_B23AD343_29DA_4CE0_BD10_47BF44F3782F_.wvu.PrintArea" localSheetId="6" hidden="1">'Sch-2'!$A$1:$J$247</definedName>
    <definedName name="Z_B23AD343_29DA_4CE0_BD10_47BF44F3782F_.wvu.PrintArea" localSheetId="7" hidden="1">'Sch-2 Dis'!$A$1:$F$62</definedName>
    <definedName name="Z_B23AD343_29DA_4CE0_BD10_47BF44F3782F_.wvu.PrintArea" localSheetId="8" hidden="1">'Sch-3 '!$A$1:$P$302</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'Sch-1'!$A$18:$O$186</definedName>
    <definedName name="Z_B3CE7B10_A914_4559_A6DA_AED8C22AFD6D_.wvu.FilterData" localSheetId="5" hidden="1">'Sch-1 dis'!$A$16:$B$21</definedName>
    <definedName name="Z_B3CE7B10_A914_4559_A6DA_AED8C22AFD6D_.wvu.FilterData" localSheetId="6" hidden="1">'Sch-2'!$G$21:$J$240</definedName>
    <definedName name="Z_B3CE7B10_A914_4559_A6DA_AED8C22AFD6D_.wvu.FilterData" localSheetId="7" hidden="1">'Sch-2 Dis'!$A$15:$F$56</definedName>
    <definedName name="Z_B3CE7B10_A914_4559_A6DA_AED8C22AFD6D_.wvu.FilterData" localSheetId="8" hidden="1">'Sch-3 '!$A$19:$P$296</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'Sch-1'!$A$1:$O$249</definedName>
    <definedName name="Z_B3CE7B10_A914_4559_A6DA_AED8C22AFD6D_.wvu.PrintArea" localSheetId="5" hidden="1">'Sch-1 dis'!$A$1:$G$84</definedName>
    <definedName name="Z_B3CE7B10_A914_4559_A6DA_AED8C22AFD6D_.wvu.PrintArea" localSheetId="6" hidden="1">'Sch-2'!$A$1:$J$247</definedName>
    <definedName name="Z_B3CE7B10_A914_4559_A6DA_AED8C22AFD6D_.wvu.PrintArea" localSheetId="7" hidden="1">'Sch-2 Dis'!$A$1:$F$62</definedName>
    <definedName name="Z_B3CE7B10_A914_4559_A6DA_AED8C22AFD6D_.wvu.PrintArea" localSheetId="8" hidden="1">'Sch-3 '!$A$1:$P$302</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'Sch-1'!$A$22:$AZ$241</definedName>
    <definedName name="Z_B835C05C_B615_4DCB_982D_4519616B3CD8_.wvu.FilterData" localSheetId="5" hidden="1">'Sch-1 dis'!$A$16:$B$21</definedName>
    <definedName name="Z_B835C05C_B615_4DCB_982D_4519616B3CD8_.wvu.FilterData" localSheetId="6" hidden="1">'Sch-2'!$G$21:$J$240</definedName>
    <definedName name="Z_B835C05C_B615_4DCB_982D_4519616B3CD8_.wvu.FilterData" localSheetId="7" hidden="1">'Sch-2 Dis'!$A$15:$F$56</definedName>
    <definedName name="Z_B835C05C_B615_4DCB_982D_4519616B3CD8_.wvu.FilterData" localSheetId="8" hidden="1">'Sch-3 '!$A$20:$BB$296</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'Sch-1'!$A$1:$O$249</definedName>
    <definedName name="Z_B835C05C_B615_4DCB_982D_4519616B3CD8_.wvu.PrintArea" localSheetId="5" hidden="1">'Sch-1 dis'!$A$1:$G$84</definedName>
    <definedName name="Z_B835C05C_B615_4DCB_982D_4519616B3CD8_.wvu.PrintArea" localSheetId="6" hidden="1">'Sch-2'!$A$1:$J$247</definedName>
    <definedName name="Z_B835C05C_B615_4DCB_982D_4519616B3CD8_.wvu.PrintArea" localSheetId="7" hidden="1">'Sch-2 Dis'!$A$1:$F$62</definedName>
    <definedName name="Z_B835C05C_B615_4DCB_982D_4519616B3CD8_.wvu.PrintArea" localSheetId="8" hidden="1">'Sch-3 '!$A$1:$P$302</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'Sch-1'!$A$22:$AZ$22</definedName>
    <definedName name="Z_BB6473B7_092C_417E_97E7_ED0705AE17A0_.wvu.FilterData" localSheetId="5" hidden="1">'Sch-1 dis'!$A$16:$B$21</definedName>
    <definedName name="Z_BB6473B7_092C_417E_97E7_ED0705AE17A0_.wvu.FilterData" localSheetId="6" hidden="1">'Sch-2'!$G$21:$J$240</definedName>
    <definedName name="Z_BB6473B7_092C_417E_97E7_ED0705AE17A0_.wvu.FilterData" localSheetId="7" hidden="1">'Sch-2 Dis'!$A$15:$F$56</definedName>
    <definedName name="Z_BB6473B7_092C_417E_97E7_ED0705AE17A0_.wvu.FilterData" localSheetId="8" hidden="1">'Sch-3 '!$A$20:$BB$290</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'Sch-1'!$A$1:$O$249</definedName>
    <definedName name="Z_BB6473B7_092C_417E_97E7_ED0705AE17A0_.wvu.PrintArea" localSheetId="5" hidden="1">'Sch-1 dis'!$A$1:$G$84</definedName>
    <definedName name="Z_BB6473B7_092C_417E_97E7_ED0705AE17A0_.wvu.PrintArea" localSheetId="6" hidden="1">'Sch-2'!$A$1:$J$249</definedName>
    <definedName name="Z_BB6473B7_092C_417E_97E7_ED0705AE17A0_.wvu.PrintArea" localSheetId="7" hidden="1">'Sch-2 Dis'!$A$1:$F$62</definedName>
    <definedName name="Z_BB6473B7_092C_417E_97E7_ED0705AE17A0_.wvu.PrintArea" localSheetId="8" hidden="1">'Sch-3 '!$A$1:$Q$302</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'Sch-1'!$18:$20,'Sch-1'!$242:$242</definedName>
    <definedName name="Z_BB6473B7_092C_417E_97E7_ED0705AE17A0_.wvu.Rows" localSheetId="6" hidden="1">'Sch-2'!$18:$20</definedName>
    <definedName name="Z_BB6473B7_092C_417E_97E7_ED0705AE17A0_.wvu.Rows" localSheetId="8" hidden="1">'Sch-3 '!$18:$18,'Sch-3 '!$297:$297</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'Sch-1'!$A$22:$AZ$241</definedName>
    <definedName name="Z_C431BC99_7569_44AB_83F6_AB73BDED3783_.wvu.FilterData" localSheetId="5" hidden="1">'Sch-1 dis'!$A$16:$B$21</definedName>
    <definedName name="Z_C431BC99_7569_44AB_83F6_AB73BDED3783_.wvu.FilterData" localSheetId="6" hidden="1">'Sch-2'!$G$21:$J$240</definedName>
    <definedName name="Z_C431BC99_7569_44AB_83F6_AB73BDED3783_.wvu.FilterData" localSheetId="7" hidden="1">'Sch-2 Dis'!$A$15:$F$56</definedName>
    <definedName name="Z_C431BC99_7569_44AB_83F6_AB73BDED3783_.wvu.FilterData" localSheetId="8" hidden="1">'Sch-3 '!$A$20:$BB$296</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'Sch-1'!$A$1:$O$249</definedName>
    <definedName name="Z_C431BC99_7569_44AB_83F6_AB73BDED3783_.wvu.PrintArea" localSheetId="5" hidden="1">'Sch-1 dis'!$A$1:$G$84</definedName>
    <definedName name="Z_C431BC99_7569_44AB_83F6_AB73BDED3783_.wvu.PrintArea" localSheetId="6" hidden="1">'Sch-2'!$A$1:$J$247</definedName>
    <definedName name="Z_C431BC99_7569_44AB_83F6_AB73BDED3783_.wvu.PrintArea" localSheetId="7" hidden="1">'Sch-2 Dis'!$A$1:$F$62</definedName>
    <definedName name="Z_C431BC99_7569_44AB_83F6_AB73BDED3783_.wvu.PrintArea" localSheetId="8" hidden="1">'Sch-3 '!$A$1:$P$302</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'Sch-1'!$A$18:$O$186</definedName>
    <definedName name="Z_D0757F9E_DF41_4B40_A5E5_F4F8FDD8D61D_.wvu.FilterData" localSheetId="5" hidden="1">'Sch-1 dis'!$A$16:$B$21</definedName>
    <definedName name="Z_D0757F9E_DF41_4B40_A5E5_F4F8FDD8D61D_.wvu.FilterData" localSheetId="6" hidden="1">'Sch-2'!$G$21:$J$240</definedName>
    <definedName name="Z_D0757F9E_DF41_4B40_A5E5_F4F8FDD8D61D_.wvu.FilterData" localSheetId="7" hidden="1">'Sch-2 Dis'!$A$15:$F$56</definedName>
    <definedName name="Z_D0757F9E_DF41_4B40_A5E5_F4F8FDD8D61D_.wvu.FilterData" localSheetId="8" hidden="1">'Sch-3 '!$A$19:$P$296</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'Sch-1'!$A$1:$O$249</definedName>
    <definedName name="Z_D0757F9E_DF41_4B40_A5E5_F4F8FDD8D61D_.wvu.PrintArea" localSheetId="5" hidden="1">'Sch-1 dis'!$A$1:$G$84</definedName>
    <definedName name="Z_D0757F9E_DF41_4B40_A5E5_F4F8FDD8D61D_.wvu.PrintArea" localSheetId="6" hidden="1">'Sch-2'!$A$1:$J$247</definedName>
    <definedName name="Z_D0757F9E_DF41_4B40_A5E5_F4F8FDD8D61D_.wvu.PrintArea" localSheetId="7" hidden="1">'Sch-2 Dis'!$A$1:$F$62</definedName>
    <definedName name="Z_D0757F9E_DF41_4B40_A5E5_F4F8FDD8D61D_.wvu.PrintArea" localSheetId="8" hidden="1">'Sch-3 '!$A$1:$P$302</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'Sch-1'!$A$18:$O$186</definedName>
    <definedName name="Z_D53177B2_31EC_4222_B97A_A37DCFD9E45B_.wvu.FilterData" localSheetId="5" hidden="1">'Sch-1 dis'!$A$16:$B$21</definedName>
    <definedName name="Z_D53177B2_31EC_4222_B97A_A37DCFD9E45B_.wvu.FilterData" localSheetId="6" hidden="1">'Sch-2'!$G$21:$J$240</definedName>
    <definedName name="Z_D53177B2_31EC_4222_B97A_A37DCFD9E45B_.wvu.FilterData" localSheetId="7" hidden="1">'Sch-2 Dis'!$A$15:$F$56</definedName>
    <definedName name="Z_D53177B2_31EC_4222_B97A_A37DCFD9E45B_.wvu.FilterData" localSheetId="8" hidden="1">'Sch-3 '!$A$19:$P$296</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'Sch-1'!$A$1:$O$249</definedName>
    <definedName name="Z_D53177B2_31EC_4222_B97A_A37DCFD9E45B_.wvu.PrintArea" localSheetId="5" hidden="1">'Sch-1 dis'!$A$1:$G$84</definedName>
    <definedName name="Z_D53177B2_31EC_4222_B97A_A37DCFD9E45B_.wvu.PrintArea" localSheetId="6" hidden="1">'Sch-2'!$A$1:$J$247</definedName>
    <definedName name="Z_D53177B2_31EC_4222_B97A_A37DCFD9E45B_.wvu.PrintArea" localSheetId="7" hidden="1">'Sch-2 Dis'!$A$1:$F$62</definedName>
    <definedName name="Z_D53177B2_31EC_4222_B97A_A37DCFD9E45B_.wvu.PrintArea" localSheetId="8" hidden="1">'Sch-3 '!$A$1:$P$302</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'Sch-1'!$A$18:$O$186</definedName>
    <definedName name="Z_E97134B6_5E8D_4951_8DA0_73D065532361_.wvu.FilterData" localSheetId="5" hidden="1">'Sch-1 dis'!$A$16:$B$21</definedName>
    <definedName name="Z_E97134B6_5E8D_4951_8DA0_73D065532361_.wvu.FilterData" localSheetId="6" hidden="1">'Sch-2'!$G$21:$J$240</definedName>
    <definedName name="Z_E97134B6_5E8D_4951_8DA0_73D065532361_.wvu.FilterData" localSheetId="7" hidden="1">'Sch-2 Dis'!$A$15:$F$56</definedName>
    <definedName name="Z_E97134B6_5E8D_4951_8DA0_73D065532361_.wvu.FilterData" localSheetId="8" hidden="1">'Sch-3 '!$A$19:$P$296</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'Sch-1'!$A$1:$O$249</definedName>
    <definedName name="Z_E97134B6_5E8D_4951_8DA0_73D065532361_.wvu.PrintArea" localSheetId="5" hidden="1">'Sch-1 dis'!$A$1:$G$84</definedName>
    <definedName name="Z_E97134B6_5E8D_4951_8DA0_73D065532361_.wvu.PrintArea" localSheetId="6" hidden="1">'Sch-2'!$A$1:$J$247</definedName>
    <definedName name="Z_E97134B6_5E8D_4951_8DA0_73D065532361_.wvu.PrintArea" localSheetId="7" hidden="1">'Sch-2 Dis'!$A$1:$F$62</definedName>
    <definedName name="Z_E97134B6_5E8D_4951_8DA0_73D065532361_.wvu.PrintArea" localSheetId="8" hidden="1">'Sch-3 '!$A$1:$P$302</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'Sch-1'!$A$18:$O$186</definedName>
    <definedName name="Z_E9F4E142_7D26_464D_BECA_4F3806DB1FE1_.wvu.FilterData" localSheetId="5" hidden="1">'Sch-1 dis'!$A$16:$B$21</definedName>
    <definedName name="Z_E9F4E142_7D26_464D_BECA_4F3806DB1FE1_.wvu.FilterData" localSheetId="6" hidden="1">'Sch-2'!$G$21:$J$240</definedName>
    <definedName name="Z_E9F4E142_7D26_464D_BECA_4F3806DB1FE1_.wvu.FilterData" localSheetId="7" hidden="1">'Sch-2 Dis'!$A$15:$F$56</definedName>
    <definedName name="Z_E9F4E142_7D26_464D_BECA_4F3806DB1FE1_.wvu.FilterData" localSheetId="8" hidden="1">'Sch-3 '!$A$19:$P$296</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'Sch-1'!$A$1:$O$249</definedName>
    <definedName name="Z_E9F4E142_7D26_464D_BECA_4F3806DB1FE1_.wvu.PrintArea" localSheetId="5" hidden="1">'Sch-1 dis'!$A$1:$G$84</definedName>
    <definedName name="Z_E9F4E142_7D26_464D_BECA_4F3806DB1FE1_.wvu.PrintArea" localSheetId="6" hidden="1">'Sch-2'!$A$1:$J$247</definedName>
    <definedName name="Z_E9F4E142_7D26_464D_BECA_4F3806DB1FE1_.wvu.PrintArea" localSheetId="7" hidden="1">'Sch-2 Dis'!$A$1:$F$62</definedName>
    <definedName name="Z_E9F4E142_7D26_464D_BECA_4F3806DB1FE1_.wvu.PrintArea" localSheetId="8" hidden="1">'Sch-3 '!$A$1:$P$302</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'Sch-1'!$A$18:$O$186</definedName>
    <definedName name="Z_ECE9294F_C910_4036_88BC_B1F2176FB06B_.wvu.FilterData" localSheetId="5" hidden="1">'Sch-1 dis'!$A$16:$B$21</definedName>
    <definedName name="Z_ECE9294F_C910_4036_88BC_B1F2176FB06B_.wvu.FilterData" localSheetId="6" hidden="1">'Sch-2'!$G$21:$J$240</definedName>
    <definedName name="Z_ECE9294F_C910_4036_88BC_B1F2176FB06B_.wvu.FilterData" localSheetId="7" hidden="1">'Sch-2 Dis'!$A$15:$F$56</definedName>
    <definedName name="Z_ECE9294F_C910_4036_88BC_B1F2176FB06B_.wvu.FilterData" localSheetId="8" hidden="1">'Sch-3 '!$A$19:$P$296</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'Sch-1'!$A$1:$O$249</definedName>
    <definedName name="Z_ECE9294F_C910_4036_88BC_B1F2176FB06B_.wvu.PrintArea" localSheetId="5" hidden="1">'Sch-1 dis'!$A$1:$G$84</definedName>
    <definedName name="Z_ECE9294F_C910_4036_88BC_B1F2176FB06B_.wvu.PrintArea" localSheetId="6" hidden="1">'Sch-2'!$A$1:$J$247</definedName>
    <definedName name="Z_ECE9294F_C910_4036_88BC_B1F2176FB06B_.wvu.PrintArea" localSheetId="7" hidden="1">'Sch-2 Dis'!$A$1:$F$62</definedName>
    <definedName name="Z_ECE9294F_C910_4036_88BC_B1F2176FB06B_.wvu.PrintArea" localSheetId="8" hidden="1">'Sch-3 '!$A$1:$P$302</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'Sch-1'!$A$18:$O$186</definedName>
    <definedName name="Z_EE46BCD1_F715_4FA9_A5FC_1B125AD601E0_.wvu.FilterData" localSheetId="5" hidden="1">'Sch-1 dis'!$A$16:$B$21</definedName>
    <definedName name="Z_EE46BCD1_F715_4FA9_A5FC_1B125AD601E0_.wvu.FilterData" localSheetId="6" hidden="1">'Sch-2'!$G$21:$J$240</definedName>
    <definedName name="Z_EE46BCD1_F715_4FA9_A5FC_1B125AD601E0_.wvu.FilterData" localSheetId="7" hidden="1">'Sch-2 Dis'!$A$15:$F$56</definedName>
    <definedName name="Z_EE46BCD1_F715_4FA9_A5FC_1B125AD601E0_.wvu.FilterData" localSheetId="8" hidden="1">'Sch-3 '!$A$19:$P$296</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'Sch-1'!$A$1:$O$249</definedName>
    <definedName name="Z_EE46BCD1_F715_4FA9_A5FC_1B125AD601E0_.wvu.PrintArea" localSheetId="5" hidden="1">'Sch-1 dis'!$A$1:$G$84</definedName>
    <definedName name="Z_EE46BCD1_F715_4FA9_A5FC_1B125AD601E0_.wvu.PrintArea" localSheetId="6" hidden="1">'Sch-2'!$A$1:$J$247</definedName>
    <definedName name="Z_EE46BCD1_F715_4FA9_A5FC_1B125AD601E0_.wvu.PrintArea" localSheetId="7" hidden="1">'Sch-2 Dis'!$A$1:$F$62</definedName>
    <definedName name="Z_EE46BCD1_F715_4FA9_A5FC_1B125AD601E0_.wvu.PrintArea" localSheetId="8" hidden="1">'Sch-3 '!$A$1:$P$302</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s>
</workbook>
</file>

<file path=xl/calcChain.xml><?xml version="1.0" encoding="utf-8"?>
<calcChain xmlns="http://schemas.openxmlformats.org/spreadsheetml/2006/main">
  <c r="P294" i="9" l="1"/>
  <c r="R294" i="9" s="1"/>
  <c r="S294" i="9" s="1"/>
  <c r="Q294" i="9" s="1"/>
  <c r="P293" i="9"/>
  <c r="R293" i="9" s="1"/>
  <c r="S293" i="9" s="1"/>
  <c r="Q293" i="9" s="1"/>
  <c r="P292" i="9"/>
  <c r="R292" i="9" s="1"/>
  <c r="S292" i="9" s="1"/>
  <c r="Q292" i="9" s="1"/>
  <c r="P291" i="9"/>
  <c r="R291" i="9" s="1"/>
  <c r="S291" i="9" s="1"/>
  <c r="Q291" i="9" s="1"/>
  <c r="J238" i="7"/>
  <c r="J237" i="7"/>
  <c r="J236" i="7"/>
  <c r="J235" i="7"/>
  <c r="A235" i="7"/>
  <c r="A236" i="7"/>
  <c r="A237" i="7" s="1"/>
  <c r="A238" i="7" s="1"/>
  <c r="N238" i="5"/>
  <c r="Q238" i="5" s="1"/>
  <c r="R238" i="5" s="1"/>
  <c r="O238" i="5" s="1"/>
  <c r="N237" i="5"/>
  <c r="Q237" i="5" s="1"/>
  <c r="R237" i="5" s="1"/>
  <c r="O237" i="5" s="1"/>
  <c r="N236" i="5"/>
  <c r="Q236" i="5" s="1"/>
  <c r="R236" i="5" s="1"/>
  <c r="O236" i="5" s="1"/>
  <c r="N235" i="5"/>
  <c r="Q235" i="5" s="1"/>
  <c r="R235" i="5" s="1"/>
  <c r="O235" i="5" s="1"/>
  <c r="B199" i="7" l="1"/>
  <c r="A199" i="7"/>
  <c r="B126" i="7"/>
  <c r="A126" i="7"/>
  <c r="B48" i="7"/>
  <c r="A48" i="7"/>
  <c r="B40" i="7"/>
  <c r="A40" i="7"/>
  <c r="P290" i="9" l="1"/>
  <c r="R290" i="9" s="1"/>
  <c r="S290" i="9" s="1"/>
  <c r="Q290" i="9" s="1"/>
  <c r="P289" i="9"/>
  <c r="R289" i="9" s="1"/>
  <c r="S289" i="9" s="1"/>
  <c r="Q289" i="9" s="1"/>
  <c r="P288" i="9"/>
  <c r="R288" i="9" s="1"/>
  <c r="S288" i="9" s="1"/>
  <c r="Q288" i="9" s="1"/>
  <c r="P287" i="9"/>
  <c r="R287" i="9" s="1"/>
  <c r="S287" i="9" s="1"/>
  <c r="Q287" i="9" s="1"/>
  <c r="P286" i="9"/>
  <c r="R286" i="9" s="1"/>
  <c r="S286" i="9" s="1"/>
  <c r="Q286" i="9" s="1"/>
  <c r="P285" i="9"/>
  <c r="R285" i="9" s="1"/>
  <c r="S285" i="9" s="1"/>
  <c r="Q285" i="9" s="1"/>
  <c r="P284" i="9"/>
  <c r="R284" i="9" s="1"/>
  <c r="S284" i="9" s="1"/>
  <c r="Q284" i="9" s="1"/>
  <c r="P283" i="9"/>
  <c r="R283" i="9" s="1"/>
  <c r="S283" i="9" s="1"/>
  <c r="Q283" i="9" s="1"/>
  <c r="P282" i="9"/>
  <c r="R282" i="9" s="1"/>
  <c r="S282" i="9" s="1"/>
  <c r="Q282" i="9" s="1"/>
  <c r="P281" i="9"/>
  <c r="R281" i="9" s="1"/>
  <c r="S281" i="9" s="1"/>
  <c r="Q281" i="9" s="1"/>
  <c r="P280" i="9"/>
  <c r="R280" i="9" s="1"/>
  <c r="S280" i="9" s="1"/>
  <c r="Q280" i="9" s="1"/>
  <c r="P279" i="9"/>
  <c r="R279" i="9" s="1"/>
  <c r="S279" i="9" s="1"/>
  <c r="Q279" i="9" s="1"/>
  <c r="P278" i="9"/>
  <c r="R278" i="9" s="1"/>
  <c r="S278" i="9" s="1"/>
  <c r="Q278" i="9" s="1"/>
  <c r="P277" i="9"/>
  <c r="R277" i="9" s="1"/>
  <c r="S277" i="9" s="1"/>
  <c r="Q277" i="9" s="1"/>
  <c r="P276" i="9"/>
  <c r="R276" i="9" s="1"/>
  <c r="S276" i="9" s="1"/>
  <c r="Q276" i="9" s="1"/>
  <c r="P275" i="9"/>
  <c r="R275" i="9" s="1"/>
  <c r="S275" i="9" s="1"/>
  <c r="Q275" i="9" s="1"/>
  <c r="P274" i="9"/>
  <c r="R274" i="9" s="1"/>
  <c r="S274" i="9" s="1"/>
  <c r="Q274" i="9" s="1"/>
  <c r="P273" i="9"/>
  <c r="R273" i="9" s="1"/>
  <c r="S273" i="9" s="1"/>
  <c r="Q273" i="9" s="1"/>
  <c r="P272" i="9"/>
  <c r="R272" i="9" s="1"/>
  <c r="S272" i="9" s="1"/>
  <c r="Q272" i="9" s="1"/>
  <c r="P271" i="9"/>
  <c r="R271" i="9" s="1"/>
  <c r="S271" i="9" s="1"/>
  <c r="Q271" i="9" s="1"/>
  <c r="P270" i="9"/>
  <c r="R270" i="9" s="1"/>
  <c r="S270" i="9" s="1"/>
  <c r="Q270" i="9" s="1"/>
  <c r="P269" i="9"/>
  <c r="R269" i="9" s="1"/>
  <c r="S269" i="9" s="1"/>
  <c r="Q269" i="9" s="1"/>
  <c r="P268" i="9"/>
  <c r="R268" i="9" s="1"/>
  <c r="S268" i="9" s="1"/>
  <c r="Q268" i="9" s="1"/>
  <c r="P267" i="9"/>
  <c r="R267" i="9" s="1"/>
  <c r="S267" i="9" s="1"/>
  <c r="Q267" i="9" s="1"/>
  <c r="P266" i="9"/>
  <c r="R266" i="9" s="1"/>
  <c r="S266" i="9" s="1"/>
  <c r="Q266" i="9" s="1"/>
  <c r="P265" i="9"/>
  <c r="R265" i="9" s="1"/>
  <c r="S265" i="9" s="1"/>
  <c r="Q265" i="9" s="1"/>
  <c r="P264" i="9"/>
  <c r="R264" i="9" s="1"/>
  <c r="S264" i="9" s="1"/>
  <c r="Q264" i="9" s="1"/>
  <c r="P263" i="9"/>
  <c r="R263" i="9" s="1"/>
  <c r="S263" i="9" s="1"/>
  <c r="Q263" i="9" s="1"/>
  <c r="P262" i="9"/>
  <c r="R262" i="9" s="1"/>
  <c r="S262" i="9" s="1"/>
  <c r="Q262" i="9" s="1"/>
  <c r="P261" i="9"/>
  <c r="R261" i="9" s="1"/>
  <c r="S261" i="9" s="1"/>
  <c r="Q261" i="9" s="1"/>
  <c r="P260" i="9"/>
  <c r="R260" i="9" s="1"/>
  <c r="S260" i="9" s="1"/>
  <c r="Q260" i="9" s="1"/>
  <c r="P259" i="9"/>
  <c r="R259" i="9" s="1"/>
  <c r="S259" i="9" s="1"/>
  <c r="Q259" i="9" s="1"/>
  <c r="P258" i="9"/>
  <c r="R258" i="9" s="1"/>
  <c r="S258" i="9" s="1"/>
  <c r="Q258" i="9" s="1"/>
  <c r="P257" i="9"/>
  <c r="R257" i="9" s="1"/>
  <c r="S257" i="9" s="1"/>
  <c r="Q257" i="9" s="1"/>
  <c r="P256" i="9"/>
  <c r="R256" i="9" s="1"/>
  <c r="S256" i="9" s="1"/>
  <c r="Q256" i="9" s="1"/>
  <c r="P255" i="9"/>
  <c r="R255" i="9" s="1"/>
  <c r="S255" i="9" s="1"/>
  <c r="Q255" i="9" s="1"/>
  <c r="P254" i="9"/>
  <c r="R254" i="9" s="1"/>
  <c r="S254" i="9" s="1"/>
  <c r="Q254" i="9" s="1"/>
  <c r="P253" i="9"/>
  <c r="R253" i="9" s="1"/>
  <c r="S253" i="9" s="1"/>
  <c r="Q253" i="9" s="1"/>
  <c r="P252" i="9"/>
  <c r="R252" i="9" s="1"/>
  <c r="S252" i="9" s="1"/>
  <c r="Q252" i="9" s="1"/>
  <c r="P251" i="9"/>
  <c r="R251" i="9" s="1"/>
  <c r="S251" i="9" s="1"/>
  <c r="Q251" i="9" s="1"/>
  <c r="P250" i="9"/>
  <c r="R250" i="9" s="1"/>
  <c r="S250" i="9" s="1"/>
  <c r="Q250" i="9" s="1"/>
  <c r="P249" i="9"/>
  <c r="R249" i="9" s="1"/>
  <c r="S249" i="9" s="1"/>
  <c r="Q249" i="9" s="1"/>
  <c r="P248" i="9"/>
  <c r="R248" i="9" s="1"/>
  <c r="S248" i="9" s="1"/>
  <c r="P246" i="9"/>
  <c r="R246" i="9" s="1"/>
  <c r="S246" i="9" s="1"/>
  <c r="Q246" i="9" s="1"/>
  <c r="P245" i="9"/>
  <c r="R245" i="9" s="1"/>
  <c r="S245" i="9" s="1"/>
  <c r="Q245" i="9" s="1"/>
  <c r="P244" i="9"/>
  <c r="R244" i="9" s="1"/>
  <c r="S244" i="9" s="1"/>
  <c r="Q244" i="9" s="1"/>
  <c r="P243" i="9"/>
  <c r="R243" i="9" s="1"/>
  <c r="S243" i="9" s="1"/>
  <c r="Q243" i="9" s="1"/>
  <c r="P242" i="9"/>
  <c r="R242" i="9" s="1"/>
  <c r="S242" i="9" s="1"/>
  <c r="Q242" i="9" s="1"/>
  <c r="P241" i="9"/>
  <c r="R241" i="9" s="1"/>
  <c r="S241" i="9" s="1"/>
  <c r="Q241" i="9" s="1"/>
  <c r="P240" i="9"/>
  <c r="R240" i="9" s="1"/>
  <c r="S240" i="9" s="1"/>
  <c r="Q240" i="9" s="1"/>
  <c r="P239" i="9"/>
  <c r="R239" i="9" s="1"/>
  <c r="S239" i="9" s="1"/>
  <c r="Q239" i="9" s="1"/>
  <c r="P238" i="9"/>
  <c r="R238" i="9" s="1"/>
  <c r="S238" i="9" s="1"/>
  <c r="Q238" i="9" s="1"/>
  <c r="P237" i="9"/>
  <c r="R237" i="9" s="1"/>
  <c r="S237" i="9" s="1"/>
  <c r="Q237" i="9" s="1"/>
  <c r="P236" i="9"/>
  <c r="R236" i="9" s="1"/>
  <c r="S236" i="9" s="1"/>
  <c r="Q236" i="9" s="1"/>
  <c r="P235" i="9"/>
  <c r="R235" i="9" s="1"/>
  <c r="S235" i="9" s="1"/>
  <c r="Q235" i="9" s="1"/>
  <c r="P234" i="9"/>
  <c r="R234" i="9" s="1"/>
  <c r="S234" i="9" s="1"/>
  <c r="Q234" i="9" s="1"/>
  <c r="P233" i="9"/>
  <c r="R233" i="9" s="1"/>
  <c r="S233" i="9" s="1"/>
  <c r="Q233" i="9" s="1"/>
  <c r="P232" i="9"/>
  <c r="R232" i="9" s="1"/>
  <c r="S232" i="9" s="1"/>
  <c r="Q232" i="9" s="1"/>
  <c r="P231" i="9"/>
  <c r="R231" i="9" s="1"/>
  <c r="S231" i="9" s="1"/>
  <c r="Q231" i="9" s="1"/>
  <c r="P230" i="9"/>
  <c r="R230" i="9" s="1"/>
  <c r="S230" i="9" s="1"/>
  <c r="Q230" i="9" s="1"/>
  <c r="P229" i="9"/>
  <c r="R229" i="9" s="1"/>
  <c r="S229" i="9" s="1"/>
  <c r="Q229" i="9" s="1"/>
  <c r="P228" i="9"/>
  <c r="R228" i="9" s="1"/>
  <c r="S228" i="9" s="1"/>
  <c r="Q228" i="9" s="1"/>
  <c r="P227" i="9"/>
  <c r="R227" i="9" s="1"/>
  <c r="S227" i="9" s="1"/>
  <c r="Q227" i="9" s="1"/>
  <c r="P226" i="9"/>
  <c r="R226" i="9" s="1"/>
  <c r="S226" i="9" s="1"/>
  <c r="Q226" i="9" s="1"/>
  <c r="P225" i="9"/>
  <c r="R225" i="9" s="1"/>
  <c r="S225" i="9" s="1"/>
  <c r="Q225" i="9" s="1"/>
  <c r="P224" i="9"/>
  <c r="R224" i="9" s="1"/>
  <c r="S224" i="9" s="1"/>
  <c r="Q224" i="9" s="1"/>
  <c r="P223" i="9"/>
  <c r="R223" i="9" s="1"/>
  <c r="S223" i="9" s="1"/>
  <c r="Q223" i="9" s="1"/>
  <c r="P222" i="9"/>
  <c r="R222" i="9" s="1"/>
  <c r="S222" i="9" s="1"/>
  <c r="Q222" i="9" s="1"/>
  <c r="P221" i="9"/>
  <c r="R221" i="9" s="1"/>
  <c r="S221" i="9" s="1"/>
  <c r="Q221" i="9" s="1"/>
  <c r="P220" i="9"/>
  <c r="R220" i="9" s="1"/>
  <c r="S220" i="9" s="1"/>
  <c r="Q220" i="9" s="1"/>
  <c r="P219" i="9"/>
  <c r="R219" i="9" s="1"/>
  <c r="S219" i="9" s="1"/>
  <c r="Q219" i="9" s="1"/>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8" i="7"/>
  <c r="J197" i="7"/>
  <c r="J196" i="7"/>
  <c r="J195" i="7"/>
  <c r="J194" i="7"/>
  <c r="J193" i="7"/>
  <c r="J192" i="7"/>
  <c r="J191" i="7"/>
  <c r="J190" i="7"/>
  <c r="J189" i="7"/>
  <c r="J188" i="7"/>
  <c r="J187" i="7"/>
  <c r="J186" i="7"/>
  <c r="J185" i="7"/>
  <c r="Q297" i="9" l="1"/>
  <c r="Q248" i="9"/>
  <c r="S296" i="9"/>
  <c r="N234" i="5"/>
  <c r="Q234" i="5" s="1"/>
  <c r="R234" i="5" s="1"/>
  <c r="O234" i="5" s="1"/>
  <c r="N233" i="5"/>
  <c r="Q233" i="5" s="1"/>
  <c r="R233" i="5" s="1"/>
  <c r="O233" i="5" s="1"/>
  <c r="N232" i="5"/>
  <c r="Q232" i="5" s="1"/>
  <c r="R232" i="5" s="1"/>
  <c r="O232" i="5" s="1"/>
  <c r="N231" i="5"/>
  <c r="Q231" i="5" s="1"/>
  <c r="R231" i="5" s="1"/>
  <c r="O231" i="5" s="1"/>
  <c r="N230" i="5"/>
  <c r="Q230" i="5" s="1"/>
  <c r="R230" i="5" s="1"/>
  <c r="O230" i="5" s="1"/>
  <c r="N229" i="5"/>
  <c r="Q229" i="5" s="1"/>
  <c r="R229" i="5" s="1"/>
  <c r="O229" i="5" s="1"/>
  <c r="N228" i="5"/>
  <c r="Q228" i="5" s="1"/>
  <c r="R228" i="5" s="1"/>
  <c r="O228" i="5" s="1"/>
  <c r="N227" i="5"/>
  <c r="Q227" i="5" s="1"/>
  <c r="R227" i="5" s="1"/>
  <c r="O227" i="5" s="1"/>
  <c r="N226" i="5"/>
  <c r="Q226" i="5" s="1"/>
  <c r="R226" i="5" s="1"/>
  <c r="O226" i="5" s="1"/>
  <c r="N225" i="5"/>
  <c r="Q225" i="5" s="1"/>
  <c r="R225" i="5" s="1"/>
  <c r="O225" i="5" s="1"/>
  <c r="N224" i="5"/>
  <c r="Q224" i="5" s="1"/>
  <c r="R224" i="5" s="1"/>
  <c r="O224" i="5" s="1"/>
  <c r="N223" i="5"/>
  <c r="Q223" i="5" s="1"/>
  <c r="R223" i="5" s="1"/>
  <c r="O223" i="5" s="1"/>
  <c r="N222" i="5"/>
  <c r="Q222" i="5" s="1"/>
  <c r="R222" i="5" s="1"/>
  <c r="O222" i="5" s="1"/>
  <c r="N221" i="5"/>
  <c r="Q221" i="5" s="1"/>
  <c r="R221" i="5" s="1"/>
  <c r="O221" i="5" s="1"/>
  <c r="N220" i="5"/>
  <c r="Q220" i="5" s="1"/>
  <c r="R220" i="5" s="1"/>
  <c r="O220" i="5" s="1"/>
  <c r="N219" i="5"/>
  <c r="Q219" i="5" s="1"/>
  <c r="R219" i="5" s="1"/>
  <c r="O219" i="5" s="1"/>
  <c r="N218" i="5"/>
  <c r="Q218" i="5" s="1"/>
  <c r="R218" i="5" s="1"/>
  <c r="O218" i="5" s="1"/>
  <c r="N217" i="5"/>
  <c r="Q217" i="5" s="1"/>
  <c r="R217" i="5" s="1"/>
  <c r="O217" i="5" s="1"/>
  <c r="N216" i="5"/>
  <c r="Q216" i="5" s="1"/>
  <c r="R216" i="5" s="1"/>
  <c r="O216" i="5" s="1"/>
  <c r="N215" i="5"/>
  <c r="Q215" i="5" s="1"/>
  <c r="R215" i="5" s="1"/>
  <c r="O215" i="5" s="1"/>
  <c r="N214" i="5"/>
  <c r="Q214" i="5" s="1"/>
  <c r="R214" i="5" s="1"/>
  <c r="O214" i="5" s="1"/>
  <c r="N213" i="5"/>
  <c r="Q213" i="5" s="1"/>
  <c r="R213" i="5" s="1"/>
  <c r="O213" i="5" s="1"/>
  <c r="N212" i="5"/>
  <c r="Q212" i="5" s="1"/>
  <c r="R212" i="5" s="1"/>
  <c r="O212" i="5" s="1"/>
  <c r="N211" i="5"/>
  <c r="Q211" i="5" s="1"/>
  <c r="R211" i="5" s="1"/>
  <c r="O211" i="5" s="1"/>
  <c r="N210" i="5"/>
  <c r="Q210" i="5" s="1"/>
  <c r="R210" i="5" s="1"/>
  <c r="O210" i="5" s="1"/>
  <c r="N209" i="5"/>
  <c r="Q209" i="5" s="1"/>
  <c r="R209" i="5" s="1"/>
  <c r="O209" i="5" s="1"/>
  <c r="N208" i="5"/>
  <c r="Q208" i="5" s="1"/>
  <c r="R208" i="5" s="1"/>
  <c r="O208" i="5" s="1"/>
  <c r="N207" i="5"/>
  <c r="Q207" i="5" s="1"/>
  <c r="R207" i="5" s="1"/>
  <c r="O207" i="5" s="1"/>
  <c r="N206" i="5"/>
  <c r="Q206" i="5" s="1"/>
  <c r="R206" i="5" s="1"/>
  <c r="O206" i="5" s="1"/>
  <c r="N205" i="5"/>
  <c r="Q205" i="5" s="1"/>
  <c r="R205" i="5" s="1"/>
  <c r="O205" i="5" s="1"/>
  <c r="N204" i="5"/>
  <c r="Q204" i="5" s="1"/>
  <c r="R204" i="5" s="1"/>
  <c r="O204" i="5" s="1"/>
  <c r="N203" i="5"/>
  <c r="Q203" i="5" s="1"/>
  <c r="R203" i="5" s="1"/>
  <c r="O203" i="5" s="1"/>
  <c r="N202" i="5"/>
  <c r="Q202" i="5" s="1"/>
  <c r="R202" i="5" s="1"/>
  <c r="O202" i="5" s="1"/>
  <c r="N201" i="5"/>
  <c r="Q201" i="5" s="1"/>
  <c r="R201" i="5" s="1"/>
  <c r="O201" i="5" s="1"/>
  <c r="N200" i="5"/>
  <c r="N198" i="5"/>
  <c r="Q198" i="5" s="1"/>
  <c r="R198" i="5" s="1"/>
  <c r="O198" i="5" s="1"/>
  <c r="N197" i="5"/>
  <c r="Q197" i="5" s="1"/>
  <c r="R197" i="5" s="1"/>
  <c r="O197" i="5" s="1"/>
  <c r="N196" i="5"/>
  <c r="Q196" i="5" s="1"/>
  <c r="R196" i="5" s="1"/>
  <c r="O196" i="5" s="1"/>
  <c r="N195" i="5"/>
  <c r="Q195" i="5" s="1"/>
  <c r="R195" i="5" s="1"/>
  <c r="O195" i="5" s="1"/>
  <c r="N194" i="5"/>
  <c r="Q194" i="5" s="1"/>
  <c r="R194" i="5" s="1"/>
  <c r="O194" i="5" s="1"/>
  <c r="N193" i="5"/>
  <c r="Q193" i="5" s="1"/>
  <c r="R193" i="5" s="1"/>
  <c r="O193" i="5" s="1"/>
  <c r="N192" i="5"/>
  <c r="Q192" i="5" s="1"/>
  <c r="R192" i="5" s="1"/>
  <c r="O192" i="5" s="1"/>
  <c r="N191" i="5"/>
  <c r="Q191" i="5" s="1"/>
  <c r="R191" i="5" s="1"/>
  <c r="O191" i="5" s="1"/>
  <c r="N190" i="5"/>
  <c r="Q190" i="5" s="1"/>
  <c r="R190" i="5" s="1"/>
  <c r="O190" i="5" s="1"/>
  <c r="N189" i="5"/>
  <c r="Q189" i="5" s="1"/>
  <c r="R189" i="5" s="1"/>
  <c r="O189" i="5" s="1"/>
  <c r="N188" i="5"/>
  <c r="Q188" i="5" s="1"/>
  <c r="R188" i="5" s="1"/>
  <c r="O188" i="5" s="1"/>
  <c r="N187" i="5"/>
  <c r="Q187" i="5" s="1"/>
  <c r="R187" i="5" s="1"/>
  <c r="O187" i="5" s="1"/>
  <c r="Q200" i="5" l="1"/>
  <c r="R200" i="5" s="1"/>
  <c r="O200" i="5" s="1"/>
  <c r="O239" i="5" s="1"/>
  <c r="N239" i="5"/>
  <c r="P213" i="9"/>
  <c r="R213" i="9" s="1"/>
  <c r="S213" i="9" s="1"/>
  <c r="Q213" i="9" s="1"/>
  <c r="A22" i="9"/>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8" i="9" s="1"/>
  <c r="A49" i="9" s="1"/>
  <c r="A50" i="9" s="1"/>
  <c r="A51" i="9" s="1"/>
  <c r="A52" i="9" s="1"/>
  <c r="A53" i="9" s="1"/>
  <c r="A54" i="9" s="1"/>
  <c r="A55" i="9" s="1"/>
  <c r="A56" i="9" s="1"/>
  <c r="A57" i="9" s="1"/>
  <c r="A58" i="9" s="1"/>
  <c r="A59" i="9" s="1"/>
  <c r="A60" i="9" s="1"/>
  <c r="A61" i="9" s="1"/>
  <c r="A62" i="9" s="1"/>
  <c r="A63" i="9" s="1"/>
  <c r="A65" i="9" s="1"/>
  <c r="A66" i="9" s="1"/>
  <c r="A67" i="9" s="1"/>
  <c r="A68" i="9" s="1"/>
  <c r="A69" i="9" s="1"/>
  <c r="A70" i="9" s="1"/>
  <c r="A71" i="9" s="1"/>
  <c r="A72" i="9" s="1"/>
  <c r="A73" i="9" s="1"/>
  <c r="A74" i="9" s="1"/>
  <c r="A75" i="9" s="1"/>
  <c r="A76" i="9" s="1"/>
  <c r="A77" i="9" s="1"/>
  <c r="A78" i="9" s="1"/>
  <c r="A79" i="9" s="1"/>
  <c r="A80" i="9" s="1"/>
  <c r="P218" i="9"/>
  <c r="R218" i="9" s="1"/>
  <c r="S218" i="9" s="1"/>
  <c r="Q218" i="9" s="1"/>
  <c r="P217" i="9"/>
  <c r="R217" i="9" s="1"/>
  <c r="S217" i="9" s="1"/>
  <c r="Q217" i="9" s="1"/>
  <c r="P216" i="9"/>
  <c r="R216" i="9" s="1"/>
  <c r="S216" i="9" s="1"/>
  <c r="Q216" i="9" s="1"/>
  <c r="P215" i="9"/>
  <c r="R215" i="9" s="1"/>
  <c r="S215" i="9" s="1"/>
  <c r="Q215" i="9" s="1"/>
  <c r="P214" i="9"/>
  <c r="R214" i="9" s="1"/>
  <c r="S214" i="9" s="1"/>
  <c r="Q214" i="9" s="1"/>
  <c r="P212" i="9"/>
  <c r="R212" i="9" s="1"/>
  <c r="S212" i="9" s="1"/>
  <c r="Q212" i="9" s="1"/>
  <c r="P211" i="9"/>
  <c r="R211" i="9" s="1"/>
  <c r="S211" i="9" s="1"/>
  <c r="Q211" i="9" s="1"/>
  <c r="P210" i="9"/>
  <c r="R210" i="9" s="1"/>
  <c r="S210" i="9" s="1"/>
  <c r="Q210" i="9" s="1"/>
  <c r="P209" i="9"/>
  <c r="R209" i="9" s="1"/>
  <c r="S209" i="9" s="1"/>
  <c r="Q209" i="9" s="1"/>
  <c r="P208" i="9"/>
  <c r="R208" i="9" s="1"/>
  <c r="S208" i="9" s="1"/>
  <c r="Q208" i="9" s="1"/>
  <c r="P207" i="9"/>
  <c r="R207" i="9" s="1"/>
  <c r="S207" i="9" s="1"/>
  <c r="Q207" i="9" s="1"/>
  <c r="P206" i="9"/>
  <c r="R206" i="9" s="1"/>
  <c r="S206" i="9" s="1"/>
  <c r="Q206" i="9" s="1"/>
  <c r="P205" i="9"/>
  <c r="R205" i="9" s="1"/>
  <c r="S205" i="9" s="1"/>
  <c r="Q205" i="9" s="1"/>
  <c r="P204" i="9"/>
  <c r="R204" i="9" s="1"/>
  <c r="S204" i="9" s="1"/>
  <c r="Q204" i="9" s="1"/>
  <c r="P203" i="9"/>
  <c r="R203" i="9" s="1"/>
  <c r="S203" i="9" s="1"/>
  <c r="Q203" i="9" s="1"/>
  <c r="P202" i="9"/>
  <c r="R202" i="9" s="1"/>
  <c r="S202" i="9" s="1"/>
  <c r="Q202" i="9" s="1"/>
  <c r="P201" i="9"/>
  <c r="R201" i="9" s="1"/>
  <c r="S201" i="9" s="1"/>
  <c r="Q201" i="9" s="1"/>
  <c r="P200" i="9"/>
  <c r="R200" i="9" s="1"/>
  <c r="S200" i="9" s="1"/>
  <c r="Q200" i="9" s="1"/>
  <c r="P199" i="9"/>
  <c r="R199" i="9" s="1"/>
  <c r="S199" i="9" s="1"/>
  <c r="Q199" i="9" s="1"/>
  <c r="P198" i="9"/>
  <c r="R198" i="9" s="1"/>
  <c r="S198" i="9" s="1"/>
  <c r="Q198" i="9" s="1"/>
  <c r="P197" i="9"/>
  <c r="R197" i="9" s="1"/>
  <c r="S197" i="9" s="1"/>
  <c r="Q197" i="9" s="1"/>
  <c r="P196" i="9"/>
  <c r="R196" i="9" s="1"/>
  <c r="S196" i="9" s="1"/>
  <c r="Q196" i="9" s="1"/>
  <c r="P195" i="9"/>
  <c r="R195" i="9" s="1"/>
  <c r="S195" i="9" s="1"/>
  <c r="Q195" i="9" s="1"/>
  <c r="P194" i="9"/>
  <c r="R194" i="9" s="1"/>
  <c r="S194" i="9" s="1"/>
  <c r="Q194" i="9" s="1"/>
  <c r="P193" i="9"/>
  <c r="R193" i="9" s="1"/>
  <c r="S193" i="9" s="1"/>
  <c r="Q193" i="9" s="1"/>
  <c r="P192" i="9"/>
  <c r="R192" i="9" s="1"/>
  <c r="S192" i="9" s="1"/>
  <c r="Q192" i="9" s="1"/>
  <c r="P191" i="9"/>
  <c r="R191" i="9" s="1"/>
  <c r="S191" i="9" s="1"/>
  <c r="Q191" i="9" s="1"/>
  <c r="P190" i="9"/>
  <c r="R190" i="9" s="1"/>
  <c r="S190" i="9" s="1"/>
  <c r="Q190" i="9" s="1"/>
  <c r="P189" i="9"/>
  <c r="R189" i="9" s="1"/>
  <c r="S189" i="9" s="1"/>
  <c r="Q189" i="9" s="1"/>
  <c r="P188" i="9"/>
  <c r="R188" i="9" s="1"/>
  <c r="S188" i="9" s="1"/>
  <c r="Q188" i="9" s="1"/>
  <c r="P187" i="9"/>
  <c r="R187" i="9" s="1"/>
  <c r="S187" i="9" s="1"/>
  <c r="Q187" i="9" s="1"/>
  <c r="P186" i="9"/>
  <c r="R186" i="9" s="1"/>
  <c r="S186" i="9" s="1"/>
  <c r="Q186" i="9" s="1"/>
  <c r="P185" i="9"/>
  <c r="R185" i="9" s="1"/>
  <c r="S185" i="9" s="1"/>
  <c r="Q185" i="9" s="1"/>
  <c r="P184" i="9"/>
  <c r="R184" i="9" s="1"/>
  <c r="S184" i="9" s="1"/>
  <c r="Q184" i="9" s="1"/>
  <c r="P183" i="9"/>
  <c r="R183" i="9" s="1"/>
  <c r="S183" i="9" s="1"/>
  <c r="Q183" i="9" s="1"/>
  <c r="P182" i="9"/>
  <c r="R182" i="9" s="1"/>
  <c r="S182" i="9" s="1"/>
  <c r="Q182" i="9" s="1"/>
  <c r="P181" i="9"/>
  <c r="R181" i="9" s="1"/>
  <c r="S181" i="9" s="1"/>
  <c r="Q181" i="9" s="1"/>
  <c r="P180" i="9"/>
  <c r="R180" i="9" s="1"/>
  <c r="S180" i="9" s="1"/>
  <c r="Q180" i="9" s="1"/>
  <c r="P179" i="9"/>
  <c r="R179" i="9" s="1"/>
  <c r="S179" i="9" s="1"/>
  <c r="Q179" i="9" s="1"/>
  <c r="P178" i="9"/>
  <c r="R178" i="9" s="1"/>
  <c r="S178" i="9" s="1"/>
  <c r="Q178" i="9" s="1"/>
  <c r="P177" i="9"/>
  <c r="R177" i="9" s="1"/>
  <c r="S177" i="9" s="1"/>
  <c r="Q177" i="9" s="1"/>
  <c r="P176" i="9"/>
  <c r="R176" i="9" s="1"/>
  <c r="S176" i="9" s="1"/>
  <c r="Q176" i="9" s="1"/>
  <c r="P175" i="9"/>
  <c r="R175" i="9" s="1"/>
  <c r="S175" i="9" s="1"/>
  <c r="Q175" i="9" s="1"/>
  <c r="P174" i="9"/>
  <c r="R174" i="9" s="1"/>
  <c r="S174" i="9" s="1"/>
  <c r="Q174" i="9" s="1"/>
  <c r="P173" i="9"/>
  <c r="R173" i="9" s="1"/>
  <c r="S173" i="9" s="1"/>
  <c r="Q173" i="9" s="1"/>
  <c r="P172" i="9"/>
  <c r="R172" i="9" s="1"/>
  <c r="S172" i="9" s="1"/>
  <c r="Q172" i="9" s="1"/>
  <c r="P171" i="9"/>
  <c r="R171" i="9" s="1"/>
  <c r="S171" i="9" s="1"/>
  <c r="Q171" i="9" s="1"/>
  <c r="P170" i="9"/>
  <c r="R170" i="9" s="1"/>
  <c r="S170" i="9" s="1"/>
  <c r="Q170" i="9" s="1"/>
  <c r="P169" i="9"/>
  <c r="R169" i="9" s="1"/>
  <c r="S169" i="9" s="1"/>
  <c r="Q169" i="9" s="1"/>
  <c r="P168" i="9"/>
  <c r="R168" i="9" s="1"/>
  <c r="S168" i="9" s="1"/>
  <c r="Q168" i="9" s="1"/>
  <c r="P167" i="9"/>
  <c r="R167" i="9" s="1"/>
  <c r="S167" i="9" s="1"/>
  <c r="Q167" i="9" s="1"/>
  <c r="P166" i="9"/>
  <c r="R166" i="9" s="1"/>
  <c r="S166" i="9" s="1"/>
  <c r="Q166" i="9" s="1"/>
  <c r="P165" i="9"/>
  <c r="R165" i="9" s="1"/>
  <c r="S165" i="9" s="1"/>
  <c r="Q165" i="9" s="1"/>
  <c r="P164" i="9"/>
  <c r="R164" i="9" s="1"/>
  <c r="S164" i="9" s="1"/>
  <c r="Q164" i="9" s="1"/>
  <c r="P162" i="9"/>
  <c r="R162" i="9" s="1"/>
  <c r="S162" i="9" s="1"/>
  <c r="Q162" i="9" s="1"/>
  <c r="P161" i="9"/>
  <c r="R161" i="9" s="1"/>
  <c r="S161" i="9" s="1"/>
  <c r="Q161" i="9" s="1"/>
  <c r="P160" i="9"/>
  <c r="R160" i="9" s="1"/>
  <c r="S160" i="9" s="1"/>
  <c r="Q160" i="9" s="1"/>
  <c r="P159" i="9"/>
  <c r="R159" i="9" s="1"/>
  <c r="S159" i="9" s="1"/>
  <c r="Q159" i="9" s="1"/>
  <c r="P158" i="9"/>
  <c r="R158" i="9" s="1"/>
  <c r="S158" i="9" s="1"/>
  <c r="Q158" i="9" s="1"/>
  <c r="P157" i="9"/>
  <c r="R157" i="9" s="1"/>
  <c r="S157" i="9" s="1"/>
  <c r="Q157" i="9" s="1"/>
  <c r="P156" i="9"/>
  <c r="R156" i="9" s="1"/>
  <c r="S156" i="9" s="1"/>
  <c r="Q156" i="9" s="1"/>
  <c r="P155" i="9"/>
  <c r="R155" i="9" s="1"/>
  <c r="S155" i="9" s="1"/>
  <c r="Q155" i="9" s="1"/>
  <c r="P154" i="9"/>
  <c r="R154" i="9" s="1"/>
  <c r="S154" i="9" s="1"/>
  <c r="Q154" i="9" s="1"/>
  <c r="P153" i="9"/>
  <c r="R153" i="9" s="1"/>
  <c r="S153" i="9" s="1"/>
  <c r="Q153" i="9" s="1"/>
  <c r="P152" i="9"/>
  <c r="R152" i="9" s="1"/>
  <c r="S152" i="9" s="1"/>
  <c r="Q152" i="9" s="1"/>
  <c r="P151" i="9"/>
  <c r="R151" i="9" s="1"/>
  <c r="S151" i="9" s="1"/>
  <c r="Q151" i="9" s="1"/>
  <c r="P150" i="9"/>
  <c r="R150" i="9" s="1"/>
  <c r="S150" i="9" s="1"/>
  <c r="Q150" i="9" s="1"/>
  <c r="P149" i="9"/>
  <c r="R149" i="9" s="1"/>
  <c r="S149" i="9" s="1"/>
  <c r="Q149"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65" i="9"/>
  <c r="R65" i="9" s="1"/>
  <c r="S65" i="9" s="1"/>
  <c r="Q65" i="9" s="1"/>
  <c r="P63" i="9"/>
  <c r="R63" i="9" s="1"/>
  <c r="S63" i="9" s="1"/>
  <c r="Q63" i="9" s="1"/>
  <c r="P62" i="9"/>
  <c r="R62" i="9" s="1"/>
  <c r="S62" i="9" s="1"/>
  <c r="Q62" i="9" s="1"/>
  <c r="P61" i="9"/>
  <c r="R61" i="9" s="1"/>
  <c r="S61" i="9" s="1"/>
  <c r="Q61" i="9" s="1"/>
  <c r="P60" i="9"/>
  <c r="R60" i="9" s="1"/>
  <c r="S60" i="9" s="1"/>
  <c r="Q60" i="9" s="1"/>
  <c r="P59" i="9"/>
  <c r="R59" i="9" s="1"/>
  <c r="S59" i="9" s="1"/>
  <c r="Q59" i="9" s="1"/>
  <c r="P58" i="9"/>
  <c r="R58" i="9" s="1"/>
  <c r="S58" i="9" s="1"/>
  <c r="Q58" i="9" s="1"/>
  <c r="P57" i="9"/>
  <c r="R57" i="9" s="1"/>
  <c r="S57" i="9" s="1"/>
  <c r="Q57" i="9" s="1"/>
  <c r="P56" i="9"/>
  <c r="R56" i="9" s="1"/>
  <c r="S56" i="9" s="1"/>
  <c r="Q56" i="9" s="1"/>
  <c r="P55" i="9"/>
  <c r="R55" i="9" s="1"/>
  <c r="S55" i="9" s="1"/>
  <c r="Q55" i="9" s="1"/>
  <c r="A24" i="7"/>
  <c r="A25" i="7" s="1"/>
  <c r="A26" i="7" s="1"/>
  <c r="A27" i="7" s="1"/>
  <c r="A28" i="7" s="1"/>
  <c r="A29" i="7" s="1"/>
  <c r="A30" i="7" s="1"/>
  <c r="A31" i="7" s="1"/>
  <c r="A32" i="7" s="1"/>
  <c r="A33" i="7" s="1"/>
  <c r="A34" i="7" s="1"/>
  <c r="A35" i="7" s="1"/>
  <c r="A36" i="7" s="1"/>
  <c r="A37" i="7" s="1"/>
  <c r="A38" i="7" s="1"/>
  <c r="A39" i="7" s="1"/>
  <c r="A41" i="7" s="1"/>
  <c r="A42" i="7" s="1"/>
  <c r="A43" i="7" s="1"/>
  <c r="A44" i="7" s="1"/>
  <c r="A45" i="7" s="1"/>
  <c r="A46" i="7" s="1"/>
  <c r="A47"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7" i="7"/>
  <c r="N186" i="5"/>
  <c r="Q186" i="5" s="1"/>
  <c r="R186" i="5" s="1"/>
  <c r="O186" i="5" s="1"/>
  <c r="N185" i="5"/>
  <c r="Q185" i="5" s="1"/>
  <c r="R185" i="5" s="1"/>
  <c r="O185" i="5" s="1"/>
  <c r="N184" i="5"/>
  <c r="Q184" i="5" s="1"/>
  <c r="R184" i="5" s="1"/>
  <c r="O184" i="5" s="1"/>
  <c r="N183" i="5"/>
  <c r="Q183" i="5" s="1"/>
  <c r="R183" i="5" s="1"/>
  <c r="O183" i="5" s="1"/>
  <c r="N182" i="5"/>
  <c r="Q182" i="5" s="1"/>
  <c r="R182" i="5" s="1"/>
  <c r="O182" i="5" s="1"/>
  <c r="N181" i="5"/>
  <c r="Q181" i="5" s="1"/>
  <c r="R181" i="5" s="1"/>
  <c r="O181" i="5" s="1"/>
  <c r="N180" i="5"/>
  <c r="Q180" i="5" s="1"/>
  <c r="R180" i="5" s="1"/>
  <c r="O180" i="5" s="1"/>
  <c r="N179" i="5"/>
  <c r="Q179" i="5" s="1"/>
  <c r="R179" i="5" s="1"/>
  <c r="O179" i="5" s="1"/>
  <c r="N178" i="5"/>
  <c r="Q178" i="5" s="1"/>
  <c r="R178" i="5" s="1"/>
  <c r="O178" i="5" s="1"/>
  <c r="N177" i="5"/>
  <c r="Q177" i="5" s="1"/>
  <c r="R177" i="5" s="1"/>
  <c r="O177" i="5" s="1"/>
  <c r="N176" i="5"/>
  <c r="Q176" i="5" s="1"/>
  <c r="R176" i="5" s="1"/>
  <c r="O176" i="5" s="1"/>
  <c r="N175" i="5"/>
  <c r="Q175" i="5" s="1"/>
  <c r="R175" i="5" s="1"/>
  <c r="O175" i="5" s="1"/>
  <c r="N174" i="5"/>
  <c r="Q174" i="5" s="1"/>
  <c r="R174" i="5" s="1"/>
  <c r="O174" i="5" s="1"/>
  <c r="N173" i="5"/>
  <c r="Q173" i="5" s="1"/>
  <c r="R173" i="5" s="1"/>
  <c r="O173" i="5" s="1"/>
  <c r="N172" i="5"/>
  <c r="Q172" i="5" s="1"/>
  <c r="R172" i="5" s="1"/>
  <c r="O172" i="5" s="1"/>
  <c r="N171" i="5"/>
  <c r="Q171" i="5" s="1"/>
  <c r="R171" i="5" s="1"/>
  <c r="O171" i="5" s="1"/>
  <c r="N170" i="5"/>
  <c r="Q170" i="5" s="1"/>
  <c r="R170" i="5" s="1"/>
  <c r="O170" i="5" s="1"/>
  <c r="N169" i="5"/>
  <c r="Q169" i="5" s="1"/>
  <c r="R169" i="5" s="1"/>
  <c r="O169" i="5" s="1"/>
  <c r="N168" i="5"/>
  <c r="Q168" i="5" s="1"/>
  <c r="R168" i="5" s="1"/>
  <c r="O168" i="5" s="1"/>
  <c r="N167" i="5"/>
  <c r="Q167" i="5" s="1"/>
  <c r="R167" i="5" s="1"/>
  <c r="O167" i="5" s="1"/>
  <c r="N166" i="5"/>
  <c r="Q166" i="5" s="1"/>
  <c r="R166" i="5" s="1"/>
  <c r="O166" i="5" s="1"/>
  <c r="N165" i="5"/>
  <c r="Q165" i="5" s="1"/>
  <c r="R165" i="5" s="1"/>
  <c r="O165" i="5" s="1"/>
  <c r="N164" i="5"/>
  <c r="Q164" i="5" s="1"/>
  <c r="R164" i="5" s="1"/>
  <c r="O164" i="5" s="1"/>
  <c r="N163" i="5"/>
  <c r="Q163" i="5" s="1"/>
  <c r="R163" i="5" s="1"/>
  <c r="O163" i="5" s="1"/>
  <c r="N162" i="5"/>
  <c r="Q162" i="5" s="1"/>
  <c r="R162" i="5" s="1"/>
  <c r="O162" i="5" s="1"/>
  <c r="N161" i="5"/>
  <c r="Q161" i="5" s="1"/>
  <c r="R161" i="5" s="1"/>
  <c r="O161" i="5" s="1"/>
  <c r="N160" i="5"/>
  <c r="Q160" i="5" s="1"/>
  <c r="R160" i="5" s="1"/>
  <c r="O160" i="5" s="1"/>
  <c r="N159" i="5"/>
  <c r="Q159" i="5" s="1"/>
  <c r="R159" i="5" s="1"/>
  <c r="O159" i="5" s="1"/>
  <c r="N158" i="5"/>
  <c r="Q158" i="5" s="1"/>
  <c r="R158" i="5" s="1"/>
  <c r="O158" i="5" s="1"/>
  <c r="N157" i="5"/>
  <c r="Q157" i="5" s="1"/>
  <c r="R157" i="5" s="1"/>
  <c r="O157" i="5" s="1"/>
  <c r="N156" i="5"/>
  <c r="Q156" i="5" s="1"/>
  <c r="R156" i="5" s="1"/>
  <c r="O156" i="5" s="1"/>
  <c r="N155" i="5"/>
  <c r="Q155" i="5" s="1"/>
  <c r="R155" i="5" s="1"/>
  <c r="O155" i="5" s="1"/>
  <c r="N154" i="5"/>
  <c r="Q154" i="5" s="1"/>
  <c r="R154" i="5" s="1"/>
  <c r="O154" i="5" s="1"/>
  <c r="N153" i="5"/>
  <c r="Q153" i="5" s="1"/>
  <c r="R153" i="5" s="1"/>
  <c r="O153" i="5" s="1"/>
  <c r="N152" i="5"/>
  <c r="Q152" i="5" s="1"/>
  <c r="R152" i="5" s="1"/>
  <c r="O152" i="5" s="1"/>
  <c r="N151" i="5"/>
  <c r="Q151" i="5" s="1"/>
  <c r="R151" i="5" s="1"/>
  <c r="O151" i="5" s="1"/>
  <c r="N150" i="5"/>
  <c r="Q150" i="5" s="1"/>
  <c r="R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A24" i="5"/>
  <c r="A25" i="5" s="1"/>
  <c r="A26" i="5" s="1"/>
  <c r="A27" i="5" s="1"/>
  <c r="A28" i="5" s="1"/>
  <c r="A29" i="5" s="1"/>
  <c r="A30" i="5" s="1"/>
  <c r="A31" i="5" s="1"/>
  <c r="A32" i="5" s="1"/>
  <c r="A33" i="5" s="1"/>
  <c r="A34" i="5" s="1"/>
  <c r="A35" i="5" s="1"/>
  <c r="A36" i="5" s="1"/>
  <c r="A37" i="5" s="1"/>
  <c r="A38" i="5" s="1"/>
  <c r="A39" i="5" s="1"/>
  <c r="A41"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N52" i="5"/>
  <c r="Q52" i="5" s="1"/>
  <c r="R52" i="5" s="1"/>
  <c r="O52" i="5" s="1"/>
  <c r="N51" i="5"/>
  <c r="Q51" i="5" s="1"/>
  <c r="R51" i="5" s="1"/>
  <c r="O51" i="5" s="1"/>
  <c r="N50" i="5"/>
  <c r="Q50" i="5" s="1"/>
  <c r="R50" i="5" s="1"/>
  <c r="O50" i="5" s="1"/>
  <c r="N49" i="5"/>
  <c r="Q49" i="5" s="1"/>
  <c r="R49" i="5" s="1"/>
  <c r="O49" i="5" s="1"/>
  <c r="N47" i="5"/>
  <c r="Q47" i="5" s="1"/>
  <c r="R47" i="5" s="1"/>
  <c r="O47"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F21" i="24"/>
  <c r="I24" i="24"/>
  <c r="I25" i="24"/>
  <c r="I26" i="24"/>
  <c r="L27" i="24"/>
  <c r="K27" i="24" s="1"/>
  <c r="B27" i="24" s="1"/>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B19" i="9"/>
  <c r="P20" i="9"/>
  <c r="R20" i="9" s="1"/>
  <c r="S20" i="9" s="1"/>
  <c r="P21" i="9"/>
  <c r="R21" i="9" s="1"/>
  <c r="S21" i="9" s="1"/>
  <c r="Q21" i="9" s="1"/>
  <c r="P22" i="9"/>
  <c r="R22" i="9" s="1"/>
  <c r="S22" i="9" s="1"/>
  <c r="Q22" i="9" s="1"/>
  <c r="P23" i="9"/>
  <c r="R23" i="9" s="1"/>
  <c r="S23" i="9" s="1"/>
  <c r="Q23" i="9" s="1"/>
  <c r="P24" i="9"/>
  <c r="R24" i="9" s="1"/>
  <c r="S24" i="9" s="1"/>
  <c r="Q24" i="9" s="1"/>
  <c r="P25" i="9"/>
  <c r="R25" i="9" s="1"/>
  <c r="S25" i="9" s="1"/>
  <c r="Q25" i="9" s="1"/>
  <c r="P26" i="9"/>
  <c r="R26" i="9" s="1"/>
  <c r="S26" i="9" s="1"/>
  <c r="Q26" i="9" s="1"/>
  <c r="P27" i="9"/>
  <c r="R27" i="9" s="1"/>
  <c r="S27" i="9" s="1"/>
  <c r="Q27" i="9" s="1"/>
  <c r="P28" i="9"/>
  <c r="R28" i="9" s="1"/>
  <c r="S28" i="9" s="1"/>
  <c r="Q28" i="9" s="1"/>
  <c r="P29" i="9"/>
  <c r="R29" i="9" s="1"/>
  <c r="S29" i="9" s="1"/>
  <c r="Q29" i="9" s="1"/>
  <c r="P30" i="9"/>
  <c r="R30" i="9" s="1"/>
  <c r="S30" i="9" s="1"/>
  <c r="Q30" i="9" s="1"/>
  <c r="P31" i="9"/>
  <c r="R31" i="9" s="1"/>
  <c r="S31" i="9" s="1"/>
  <c r="Q31" i="9" s="1"/>
  <c r="P32" i="9"/>
  <c r="R32" i="9" s="1"/>
  <c r="S32" i="9" s="1"/>
  <c r="Q32" i="9" s="1"/>
  <c r="P33" i="9"/>
  <c r="R33" i="9" s="1"/>
  <c r="S33" i="9" s="1"/>
  <c r="Q33" i="9" s="1"/>
  <c r="P34" i="9"/>
  <c r="R34" i="9" s="1"/>
  <c r="S34" i="9" s="1"/>
  <c r="Q34" i="9" s="1"/>
  <c r="P35" i="9"/>
  <c r="R35" i="9" s="1"/>
  <c r="S35" i="9" s="1"/>
  <c r="Q35" i="9" s="1"/>
  <c r="P36" i="9"/>
  <c r="R36" i="9" s="1"/>
  <c r="S36" i="9" s="1"/>
  <c r="Q36" i="9" s="1"/>
  <c r="P37" i="9"/>
  <c r="R37" i="9" s="1"/>
  <c r="S37" i="9" s="1"/>
  <c r="Q37" i="9" s="1"/>
  <c r="P38" i="9"/>
  <c r="R38" i="9" s="1"/>
  <c r="S38" i="9" s="1"/>
  <c r="Q38" i="9" s="1"/>
  <c r="P39" i="9"/>
  <c r="R39" i="9" s="1"/>
  <c r="S39" i="9" s="1"/>
  <c r="Q39" i="9" s="1"/>
  <c r="P40" i="9"/>
  <c r="R40" i="9" s="1"/>
  <c r="S40" i="9" s="1"/>
  <c r="Q40" i="9" s="1"/>
  <c r="P41" i="9"/>
  <c r="R41" i="9" s="1"/>
  <c r="S41" i="9" s="1"/>
  <c r="Q41" i="9" s="1"/>
  <c r="P42" i="9"/>
  <c r="R42" i="9" s="1"/>
  <c r="S42" i="9" s="1"/>
  <c r="Q42" i="9" s="1"/>
  <c r="P43" i="9"/>
  <c r="R43" i="9" s="1"/>
  <c r="S43" i="9" s="1"/>
  <c r="Q43" i="9" s="1"/>
  <c r="P44" i="9"/>
  <c r="R44" i="9" s="1"/>
  <c r="S44" i="9" s="1"/>
  <c r="Q44" i="9" s="1"/>
  <c r="P45" i="9"/>
  <c r="R45" i="9" s="1"/>
  <c r="S45" i="9" s="1"/>
  <c r="Q45" i="9" s="1"/>
  <c r="P46" i="9"/>
  <c r="R46" i="9" s="1"/>
  <c r="S46" i="9" s="1"/>
  <c r="Q46" i="9" s="1"/>
  <c r="P48" i="9"/>
  <c r="R48" i="9" s="1"/>
  <c r="S48" i="9" s="1"/>
  <c r="Q48" i="9" s="1"/>
  <c r="P49" i="9"/>
  <c r="R49" i="9" s="1"/>
  <c r="S49" i="9" s="1"/>
  <c r="Q49" i="9" s="1"/>
  <c r="P50" i="9"/>
  <c r="R50" i="9" s="1"/>
  <c r="S50" i="9" s="1"/>
  <c r="Q50" i="9" s="1"/>
  <c r="P51" i="9"/>
  <c r="R51" i="9" s="1"/>
  <c r="S51" i="9" s="1"/>
  <c r="Q51" i="9" s="1"/>
  <c r="P52" i="9"/>
  <c r="R52" i="9" s="1"/>
  <c r="S52" i="9" s="1"/>
  <c r="Q52" i="9" s="1"/>
  <c r="P53" i="9"/>
  <c r="R53" i="9" s="1"/>
  <c r="S53" i="9" s="1"/>
  <c r="Q53" i="9" s="1"/>
  <c r="P54" i="9"/>
  <c r="R54" i="9" s="1"/>
  <c r="S54" i="9" s="1"/>
  <c r="Q54" i="9" s="1"/>
  <c r="P88" i="9"/>
  <c r="R88" i="9" s="1"/>
  <c r="S88" i="9" s="1"/>
  <c r="Q88"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B21" i="7"/>
  <c r="J22" i="7"/>
  <c r="J23" i="7"/>
  <c r="J24" i="7"/>
  <c r="J25" i="7"/>
  <c r="J26" i="7"/>
  <c r="J27" i="7"/>
  <c r="J28" i="7"/>
  <c r="J29" i="7"/>
  <c r="J30" i="7"/>
  <c r="J31" i="7"/>
  <c r="J32" i="7"/>
  <c r="J33" i="7"/>
  <c r="J34" i="7"/>
  <c r="J35" i="7"/>
  <c r="J36" i="7"/>
  <c r="J37" i="7"/>
  <c r="J38" i="7"/>
  <c r="J39" i="7"/>
  <c r="J41" i="7"/>
  <c r="J42" i="7"/>
  <c r="J43" i="7"/>
  <c r="J44" i="7"/>
  <c r="J45" i="7"/>
  <c r="J46"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N23" i="5"/>
  <c r="Q23" i="5" s="1"/>
  <c r="R23" i="5" s="1"/>
  <c r="O23" i="5" s="1"/>
  <c r="N24" i="5"/>
  <c r="Q24" i="5" s="1"/>
  <c r="R24" i="5" s="1"/>
  <c r="O24" i="5" s="1"/>
  <c r="N25" i="5"/>
  <c r="Q25" i="5" s="1"/>
  <c r="R25" i="5" s="1"/>
  <c r="O25" i="5" s="1"/>
  <c r="N26" i="5"/>
  <c r="Q26" i="5" s="1"/>
  <c r="R26" i="5" s="1"/>
  <c r="O26" i="5" s="1"/>
  <c r="N27" i="5"/>
  <c r="Q27" i="5" s="1"/>
  <c r="R27" i="5" s="1"/>
  <c r="O27" i="5" s="1"/>
  <c r="N28" i="5"/>
  <c r="Q28" i="5" s="1"/>
  <c r="R28" i="5" s="1"/>
  <c r="O28" i="5" s="1"/>
  <c r="N29" i="5"/>
  <c r="Q29" i="5" s="1"/>
  <c r="R29" i="5" s="1"/>
  <c r="O29" i="5" s="1"/>
  <c r="N30" i="5"/>
  <c r="Q30" i="5" s="1"/>
  <c r="R30" i="5" s="1"/>
  <c r="O30" i="5" s="1"/>
  <c r="N31" i="5"/>
  <c r="Q31" i="5" s="1"/>
  <c r="R31" i="5" s="1"/>
  <c r="O31" i="5" s="1"/>
  <c r="N32" i="5"/>
  <c r="Q32" i="5" s="1"/>
  <c r="R32" i="5" s="1"/>
  <c r="O32" i="5" s="1"/>
  <c r="N33" i="5"/>
  <c r="Q33" i="5" s="1"/>
  <c r="R33" i="5" s="1"/>
  <c r="O33" i="5" s="1"/>
  <c r="N34" i="5"/>
  <c r="Q34" i="5" s="1"/>
  <c r="R34" i="5" s="1"/>
  <c r="O34" i="5" s="1"/>
  <c r="N35" i="5"/>
  <c r="Q35" i="5" s="1"/>
  <c r="R35" i="5" s="1"/>
  <c r="O35" i="5" s="1"/>
  <c r="N36" i="5"/>
  <c r="Q36" i="5" s="1"/>
  <c r="R36" i="5" s="1"/>
  <c r="O36" i="5" s="1"/>
  <c r="N37" i="5"/>
  <c r="Q37" i="5" s="1"/>
  <c r="R37" i="5" s="1"/>
  <c r="O37" i="5" s="1"/>
  <c r="N38" i="5"/>
  <c r="Q38" i="5" s="1"/>
  <c r="R38" i="5" s="1"/>
  <c r="O38" i="5" s="1"/>
  <c r="N39" i="5"/>
  <c r="Q39" i="5" s="1"/>
  <c r="R39" i="5" s="1"/>
  <c r="O39" i="5" s="1"/>
  <c r="N41" i="5"/>
  <c r="Q41" i="5" s="1"/>
  <c r="R41" i="5" s="1"/>
  <c r="O41" i="5" s="1"/>
  <c r="N42" i="5"/>
  <c r="Q42" i="5" s="1"/>
  <c r="R42" i="5" s="1"/>
  <c r="O42" i="5" s="1"/>
  <c r="N43" i="5"/>
  <c r="Q43" i="5" s="1"/>
  <c r="R43" i="5" s="1"/>
  <c r="O43" i="5" s="1"/>
  <c r="N44" i="5"/>
  <c r="Q44" i="5" s="1"/>
  <c r="R44" i="5" s="1"/>
  <c r="O44" i="5" s="1"/>
  <c r="N45" i="5"/>
  <c r="Q45" i="5" s="1"/>
  <c r="R45" i="5" s="1"/>
  <c r="O45" i="5" s="1"/>
  <c r="N46" i="5"/>
  <c r="Q46" i="5" s="1"/>
  <c r="R46" i="5" s="1"/>
  <c r="O46" i="5" s="1"/>
  <c r="B247" i="5"/>
  <c r="B248" i="5"/>
  <c r="M248" i="5"/>
  <c r="M249" i="5"/>
  <c r="I6" i="4"/>
  <c r="K6" i="4" s="1"/>
  <c r="H39" i="23" s="1"/>
  <c r="L6" i="4"/>
  <c r="AJ2" i="5" s="1"/>
  <c r="M6" i="4"/>
  <c r="N6" i="4" s="1"/>
  <c r="AA6" i="4"/>
  <c r="B7" i="4"/>
  <c r="L8" i="4"/>
  <c r="B9" i="4"/>
  <c r="A6" i="6" s="1"/>
  <c r="B10" i="4"/>
  <c r="B14" i="4"/>
  <c r="B15" i="4"/>
  <c r="H31" i="4"/>
  <c r="G31" i="4" s="1"/>
  <c r="B2" i="2"/>
  <c r="F2" i="2"/>
  <c r="B3" i="2"/>
  <c r="A1" i="12" s="1"/>
  <c r="K31" i="25" l="1"/>
  <c r="A42" i="5"/>
  <c r="A43" i="5" s="1"/>
  <c r="A44" i="5" s="1"/>
  <c r="A45" i="5" s="1"/>
  <c r="A46" i="5" s="1"/>
  <c r="A47"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Q22" i="5"/>
  <c r="R22" i="5" s="1"/>
  <c r="O22" i="5" s="1"/>
  <c r="N242" i="5" s="1"/>
  <c r="O33" i="25"/>
  <c r="O32" i="25"/>
  <c r="O37" i="25"/>
  <c r="T76" i="6"/>
  <c r="F36" i="24"/>
  <c r="F18" i="24" s="1"/>
  <c r="O35" i="25"/>
  <c r="A97" i="7"/>
  <c r="A98" i="7" s="1"/>
  <c r="A99" i="7" s="1"/>
  <c r="A100" i="7" s="1"/>
  <c r="A101" i="7" s="1"/>
  <c r="A102" i="7" s="1"/>
  <c r="A103" i="7" s="1"/>
  <c r="A104" i="7" s="1"/>
  <c r="A105" i="7" s="1"/>
  <c r="P22" i="11"/>
  <c r="D20" i="15" s="1"/>
  <c r="E16" i="21"/>
  <c r="E53" i="23"/>
  <c r="A81" i="9"/>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E16" i="20"/>
  <c r="F16" i="22"/>
  <c r="B26" i="24"/>
  <c r="J37" i="25"/>
  <c r="J35" i="25"/>
  <c r="J33" i="25"/>
  <c r="O31" i="25"/>
  <c r="M20" i="17"/>
  <c r="F35" i="24"/>
  <c r="F16" i="24" s="1"/>
  <c r="P30" i="12"/>
  <c r="I39" i="25"/>
  <c r="J240" i="7"/>
  <c r="H19" i="19" s="1"/>
  <c r="I19" i="19" s="1"/>
  <c r="K36" i="25"/>
  <c r="K34" i="25"/>
  <c r="K32" i="25"/>
  <c r="B15" i="23"/>
  <c r="A3" i="15"/>
  <c r="A3" i="7"/>
  <c r="A3" i="9"/>
  <c r="Z2" i="6"/>
  <c r="Z2" i="23"/>
  <c r="Q20" i="9"/>
  <c r="P296" i="9"/>
  <c r="Q20" i="12"/>
  <c r="Q31" i="12" s="1"/>
  <c r="S30" i="12"/>
  <c r="A6" i="5"/>
  <c r="A6" i="17" s="1"/>
  <c r="A103" i="17" s="1"/>
  <c r="H22" i="19"/>
  <c r="I22" i="19" s="1"/>
  <c r="D22" i="15"/>
  <c r="H29" i="19"/>
  <c r="Q20" i="11"/>
  <c r="Q23" i="11" s="1"/>
  <c r="S22" i="11"/>
  <c r="N21" i="17"/>
  <c r="O36" i="25"/>
  <c r="O34" i="25"/>
  <c r="F33" i="25"/>
  <c r="F15" i="25" s="1"/>
  <c r="F18" i="25" s="1"/>
  <c r="H21" i="19"/>
  <c r="I21" i="19" s="1"/>
  <c r="F37" i="24"/>
  <c r="F38" i="24" s="1"/>
  <c r="F17" i="24" s="1"/>
  <c r="F19" i="24" s="1"/>
  <c r="H28" i="19"/>
  <c r="O18" i="13"/>
  <c r="F71" i="6"/>
  <c r="B77" i="6"/>
  <c r="U1" i="6"/>
  <c r="U2" i="6" s="1"/>
  <c r="K18" i="13"/>
  <c r="C42" i="19"/>
  <c r="B27" i="11"/>
  <c r="B60" i="8"/>
  <c r="B25" i="18"/>
  <c r="B25" i="14"/>
  <c r="B25" i="13"/>
  <c r="D301" i="9"/>
  <c r="B246" i="7"/>
  <c r="B47" i="23"/>
  <c r="E24" i="17"/>
  <c r="B35" i="12"/>
  <c r="B33" i="16"/>
  <c r="B33" i="15"/>
  <c r="B85" i="10"/>
  <c r="D33" i="16"/>
  <c r="D33" i="15"/>
  <c r="F42" i="19"/>
  <c r="O27" i="11"/>
  <c r="E86" i="10"/>
  <c r="C25" i="18"/>
  <c r="D25" i="14"/>
  <c r="D25" i="13"/>
  <c r="E61" i="8"/>
  <c r="F47" i="23"/>
  <c r="J24" i="17"/>
  <c r="O35" i="12"/>
  <c r="O302" i="9"/>
  <c r="J247" i="7"/>
  <c r="D18" i="25"/>
  <c r="F22" i="25"/>
  <c r="B6" i="23"/>
  <c r="B46" i="23"/>
  <c r="E23" i="17"/>
  <c r="B34" i="12"/>
  <c r="D300" i="9"/>
  <c r="B245"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301" i="9"/>
  <c r="J246"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11"/>
  <c r="A1" i="7"/>
  <c r="A1" i="8"/>
  <c r="A1" i="10"/>
  <c r="A1" i="23"/>
  <c r="A1" i="14"/>
  <c r="A1" i="17"/>
  <c r="A98" i="17" s="1"/>
  <c r="B1" i="4"/>
  <c r="A3" i="8"/>
  <c r="A3" i="12"/>
  <c r="A3" i="5"/>
  <c r="A3" i="6"/>
  <c r="A3" i="10"/>
  <c r="A3" i="11"/>
  <c r="A3" i="17"/>
  <c r="A100" i="17" s="1"/>
  <c r="C12" i="19"/>
  <c r="A3" i="13"/>
  <c r="A3" i="14"/>
  <c r="A38" i="25"/>
  <c r="A3" i="16"/>
  <c r="A3" i="18"/>
  <c r="A106" i="18" s="1"/>
  <c r="A152" i="5" l="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107" i="5"/>
  <c r="A108" i="5" s="1"/>
  <c r="A109" i="5" s="1"/>
  <c r="A110" i="5" s="1"/>
  <c r="A111" i="5" s="1"/>
  <c r="A112" i="5" s="1"/>
  <c r="A113" i="5" s="1"/>
  <c r="A114" i="5" s="1"/>
  <c r="A115" i="5" s="1"/>
  <c r="A116" i="5" s="1"/>
  <c r="A117" i="5" s="1"/>
  <c r="A118" i="5" s="1"/>
  <c r="A119" i="5" s="1"/>
  <c r="A120" i="5" s="1"/>
  <c r="A121" i="5" s="1"/>
  <c r="A122" i="5" s="1"/>
  <c r="A123" i="5" s="1"/>
  <c r="A124" i="5" s="1"/>
  <c r="A125"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23" i="9"/>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I41" i="25"/>
  <c r="A106" i="7"/>
  <c r="A107" i="7" s="1"/>
  <c r="A108" i="7" s="1"/>
  <c r="A109" i="7" s="1"/>
  <c r="A110" i="7" s="1"/>
  <c r="A111" i="7" s="1"/>
  <c r="A112" i="7" s="1"/>
  <c r="A113" i="7" s="1"/>
  <c r="A114" i="7" s="1"/>
  <c r="A115" i="7" s="1"/>
  <c r="A116" i="7" s="1"/>
  <c r="A117" i="7" s="1"/>
  <c r="A118" i="7" s="1"/>
  <c r="A119" i="7" s="1"/>
  <c r="A120" i="7" s="1"/>
  <c r="A121" i="7" s="1"/>
  <c r="A122" i="7" s="1"/>
  <c r="A123" i="7" s="1"/>
  <c r="A124" i="7" s="1"/>
  <c r="A125"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E1" i="5"/>
  <c r="AE2" i="5" s="1"/>
  <c r="F73" i="6"/>
  <c r="F75" i="6" s="1"/>
  <c r="Q76" i="6" s="1"/>
  <c r="A6" i="12"/>
  <c r="A6" i="10"/>
  <c r="A6" i="7"/>
  <c r="A6" i="13"/>
  <c r="A6" i="11"/>
  <c r="A6" i="16"/>
  <c r="A6" i="8"/>
  <c r="A6" i="15"/>
  <c r="A6" i="18"/>
  <c r="A109" i="18" s="1"/>
  <c r="A6" i="9"/>
  <c r="A6" i="14"/>
  <c r="I40" i="25"/>
  <c r="H26" i="19"/>
  <c r="H30" i="19"/>
  <c r="N240" i="5"/>
  <c r="D26" i="15"/>
  <c r="D16" i="15"/>
  <c r="D7" i="25" s="1"/>
  <c r="F7" i="25" s="1"/>
  <c r="H23" i="19"/>
  <c r="I23" i="19" s="1"/>
  <c r="H20" i="19"/>
  <c r="I20" i="19" s="1"/>
  <c r="H27" i="19"/>
  <c r="D18" i="15"/>
  <c r="D17" i="13"/>
  <c r="F50" i="23"/>
  <c r="B53" i="23"/>
  <c r="B51" i="23"/>
  <c r="B52" i="23"/>
  <c r="B54" i="23"/>
  <c r="C50" i="23"/>
  <c r="H16" i="19"/>
  <c r="H25" i="19"/>
  <c r="H15" i="19"/>
  <c r="I15" i="19" s="1"/>
  <c r="H18" i="19"/>
  <c r="I18" i="19" s="1"/>
  <c r="AG6" i="23"/>
  <c r="AG9" i="23"/>
  <c r="AG7" i="23"/>
  <c r="AG8" i="23" s="1"/>
  <c r="D15" i="13"/>
  <c r="I17" i="13" l="1"/>
  <c r="M17" i="13" s="1"/>
  <c r="D18" i="13"/>
  <c r="D24" i="15" s="1"/>
  <c r="D7" i="24"/>
  <c r="F7" i="24" s="1"/>
  <c r="D20" i="25"/>
  <c r="F20" i="25" s="1"/>
  <c r="N241" i="5"/>
  <c r="D8" i="24"/>
  <c r="F8" i="24" s="1"/>
  <c r="D8" i="25"/>
  <c r="F8" i="25" s="1"/>
  <c r="B41" i="23"/>
  <c r="K19" i="19"/>
  <c r="D16" i="16" s="1"/>
  <c r="K23" i="19"/>
  <c r="D26" i="16" s="1"/>
  <c r="K18" i="19"/>
  <c r="K22" i="19"/>
  <c r="D22" i="16" s="1"/>
  <c r="K21" i="19"/>
  <c r="D20" i="16" s="1"/>
  <c r="K20" i="19"/>
  <c r="H11" i="24" l="1"/>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<sst xmlns="http://schemas.openxmlformats.org/spreadsheetml/2006/main" count="3177" uniqueCount="903">
  <si>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</si>
  <si>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</si>
  <si>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</si>
  <si>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</si>
  <si>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</si>
  <si>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</si>
  <si>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</si>
  <si>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</si>
  <si>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</si>
  <si>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</si>
  <si>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</si>
  <si>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</si>
  <si>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</si>
  <si>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</si>
  <si>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</si>
  <si>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</si>
  <si>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</si>
  <si>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</si>
  <si>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</si>
  <si>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</si>
  <si>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</si>
  <si>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</si>
  <si>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</si>
  <si>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</si>
  <si>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</si>
  <si>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</si>
  <si>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</si>
  <si>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</si>
  <si>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</si>
  <si>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</si>
  <si>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</si>
  <si>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</si>
  <si>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</si>
  <si>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</si>
  <si>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</si>
  <si>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</si>
  <si>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</si>
  <si>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</si>
  <si>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</si>
  <si>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</si>
  <si>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</si>
  <si>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</si>
  <si>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</si>
  <si>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</si>
  <si>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</si>
  <si>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</si>
  <si>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</si>
  <si>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</si>
  <si>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</si>
  <si>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</si>
  <si>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</si>
  <si>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</si>
  <si>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</si>
  <si>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</si>
  <si>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</si>
  <si>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</si>
  <si>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</si>
  <si>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</si>
  <si>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</si>
  <si>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</si>
  <si>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</si>
  <si>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</si>
  <si>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</si>
  <si>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</si>
  <si>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</si>
  <si>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</si>
  <si>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</si>
  <si>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</si>
  <si>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</si>
  <si>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</si>
  <si>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</si>
  <si>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</si>
  <si>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</si>
  <si>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</si>
  <si>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</si>
  <si>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</si>
  <si>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</si>
  <si>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</si>
  <si>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</si>
  <si>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</si>
  <si>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</si>
  <si>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</si>
  <si>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</si>
  <si>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</si>
  <si>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</si>
  <si>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</si>
  <si>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</si>
  <si>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</si>
  <si>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</si>
  <si>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</si>
  <si>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</si>
  <si>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</si>
  <si>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</si>
  <si>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</si>
  <si>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</si>
  <si>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</si>
  <si>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</si>
  <si>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</si>
  <si>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</si>
  <si>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</si>
  <si>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</si>
  <si>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</si>
  <si>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</si>
  <si>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</si>
  <si>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</si>
  <si>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</si>
  <si>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</si>
  <si>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</si>
  <si>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</si>
  <si>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</si>
  <si>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</si>
  <si>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</si>
  <si>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</si>
  <si>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</si>
  <si>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</si>
  <si>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</si>
  <si>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</si>
  <si>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</si>
  <si>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</si>
  <si>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</si>
  <si>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</si>
  <si>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</si>
  <si>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</si>
  <si>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</si>
  <si>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</si>
  <si>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</si>
  <si>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</si>
  <si>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</si>
  <si>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</si>
  <si>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</si>
  <si>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</si>
  <si>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</si>
  <si>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</si>
  <si>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</si>
  <si>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</si>
  <si>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</si>
  <si>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</si>
  <si>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</si>
  <si>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</si>
  <si>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</si>
  <si>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</si>
  <si>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</si>
  <si>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</si>
  <si>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</si>
  <si>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</si>
  <si>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</si>
  <si>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</si>
  <si>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</si>
  <si>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</si>
  <si>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</si>
  <si>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</si>
  <si>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</si>
  <si>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</si>
  <si>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</si>
  <si>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</si>
  <si>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</si>
  <si>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</si>
  <si>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</si>
  <si>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</si>
  <si>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</si>
  <si>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</si>
  <si>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</si>
  <si>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</si>
  <si>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</si>
  <si>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</si>
  <si>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</si>
  <si>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</si>
  <si>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</si>
  <si>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</si>
  <si>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</si>
  <si>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</si>
  <si>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</si>
  <si>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</si>
  <si>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</si>
  <si>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</si>
  <si>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</si>
  <si>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</si>
  <si>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</si>
  <si>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</si>
  <si>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</si>
  <si>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</si>
  <si>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</si>
  <si>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</si>
  <si>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</si>
  <si>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</si>
  <si>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</si>
  <si>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</si>
  <si>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</si>
  <si>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</si>
  <si>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</si>
  <si>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</si>
  <si>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</si>
  <si>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</si>
  <si>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</si>
  <si>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</si>
  <si>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</si>
  <si>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</si>
  <si>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</si>
  <si>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</si>
  <si>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</si>
  <si>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</si>
  <si>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</si>
  <si>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</si>
  <si>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</si>
  <si>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</si>
  <si>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</si>
  <si>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</si>
  <si>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</si>
  <si>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</si>
  <si>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</si>
  <si>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</si>
  <si>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</si>
  <si>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</si>
  <si>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</si>
  <si>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</si>
  <si>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</si>
  <si>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</si>
  <si>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</si>
  <si>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</si>
  <si>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</si>
  <si>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</si>
  <si>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</si>
  <si>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</si>
  <si>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</si>
  <si>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</si>
  <si>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</si>
  <si>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</si>
  <si>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</si>
  <si>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</si>
  <si>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</si>
  <si>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</si>
  <si>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</si>
  <si>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</si>
  <si>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</si>
  <si>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</si>
  <si>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</si>
  <si>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</si>
  <si>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</si>
  <si>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</si>
  <si>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</si>
  <si>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</si>
  <si>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</si>
  <si>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</si>
  <si>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</si>
  <si>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</si>
  <si>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</si>
  <si>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</si>
  <si>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</si>
  <si>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</si>
  <si>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</si>
  <si>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</si>
  <si>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</si>
  <si>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</si>
  <si>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</si>
  <si>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</si>
  <si>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</si>
  <si>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</si>
  <si>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</si>
  <si>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</si>
  <si>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</si>
  <si>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</si>
  <si>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</si>
  <si>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</si>
  <si>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</si>
  <si>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</si>
  <si>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</si>
  <si>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</si>
  <si>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</si>
  <si>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</si>
  <si>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</si>
  <si>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</si>
  <si>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</si>
  <si>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</si>
  <si>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</si>
  <si>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</si>
  <si>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</si>
  <si>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</si>
  <si>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</si>
  <si>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</si>
  <si>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</si>
  <si>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</si>
  <si>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</si>
  <si>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</si>
  <si>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</si>
  <si>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</si>
  <si>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</si>
  <si>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</si>
  <si>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</si>
  <si>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</si>
  <si>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</si>
  <si>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</si>
  <si>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</si>
  <si>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</si>
  <si>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</si>
  <si>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</si>
  <si>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</si>
  <si>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</si>
  <si>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</si>
  <si>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</si>
  <si>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</si>
  <si>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</si>
  <si>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</si>
  <si>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</si>
  <si>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</si>
  <si>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</si>
  <si>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</si>
  <si>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</si>
  <si>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</si>
  <si>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</si>
  <si>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</si>
  <si>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</si>
  <si>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</si>
  <si>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</si>
  <si>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</si>
  <si>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</si>
  <si>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</si>
  <si>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</si>
  <si>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</si>
  <si>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</si>
  <si>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</si>
  <si>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</si>
  <si>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</si>
  <si>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</si>
  <si>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</si>
  <si>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</si>
  <si>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</si>
  <si>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</si>
  <si>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</si>
  <si>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</si>
  <si>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</si>
  <si>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</si>
  <si>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</si>
  <si>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</si>
  <si>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</si>
  <si>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</si>
  <si>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</si>
  <si>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</si>
  <si>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</si>
  <si>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</si>
  <si>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</si>
  <si>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</si>
  <si>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</si>
  <si>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</si>
  <si>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</si>
  <si>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</si>
  <si>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</si>
  <si>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</si>
  <si>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</si>
  <si>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</si>
  <si>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</si>
  <si>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</si>
  <si>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</si>
  <si>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</si>
  <si>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</si>
  <si>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</si>
  <si>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</si>
  <si>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</si>
  <si>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</si>
  <si>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</si>
  <si>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</si>
  <si>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</si>
  <si>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</si>
  <si>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</si>
  <si>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</si>
  <si>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</si>
  <si>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</si>
  <si>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</si>
  <si>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</si>
  <si>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</si>
  <si>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</si>
  <si>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</si>
  <si>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</si>
  <si>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</si>
  <si>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</si>
  <si>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</si>
  <si>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</si>
  <si>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</si>
  <si>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</si>
  <si>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</si>
  <si>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</si>
  <si>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</si>
  <si>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</si>
  <si>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</si>
  <si>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</si>
  <si>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</si>
  <si>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</si>
  <si>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</si>
  <si>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</si>
  <si>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</si>
  <si>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</si>
  <si>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</si>
  <si>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</si>
  <si>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</si>
  <si>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</si>
  <si>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</si>
  <si>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</si>
  <si>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</si>
  <si>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</si>
  <si>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</si>
  <si>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</si>
  <si>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</si>
  <si>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</si>
  <si>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</si>
  <si>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</si>
  <si>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</si>
  <si>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</si>
  <si>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</si>
  <si>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</si>
  <si>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</si>
  <si>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</si>
  <si>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</si>
  <si>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</si>
  <si>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</si>
  <si>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</si>
  <si>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</si>
  <si>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</si>
  <si>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</si>
  <si>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</si>
  <si>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</si>
  <si>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</si>
  <si>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</si>
  <si>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</si>
  <si>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</si>
  <si>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</si>
  <si>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</si>
  <si>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</si>
  <si>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</si>
  <si>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</si>
  <si>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</si>
  <si>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</si>
  <si>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</si>
  <si>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</si>
  <si>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</si>
  <si>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</si>
  <si>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</si>
  <si>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</si>
  <si>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</si>
  <si>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</si>
  <si>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</si>
  <si>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</si>
  <si>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</si>
  <si>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</si>
  <si>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</si>
  <si>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</si>
  <si>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</si>
  <si>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</si>
  <si>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</si>
  <si>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</si>
  <si>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</si>
  <si>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</si>
  <si>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</si>
  <si>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</si>
  <si>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</si>
  <si>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</si>
  <si>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</si>
  <si>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</si>
  <si>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</si>
  <si>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</si>
  <si>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</si>
  <si>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</si>
  <si>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</si>
  <si>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</si>
  <si>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</si>
  <si>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</si>
  <si>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</si>
  <si>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</si>
  <si>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</si>
  <si>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</si>
  <si>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</si>
  <si>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</si>
  <si>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</si>
  <si>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</si>
  <si>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</si>
  <si>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</si>
  <si>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</si>
  <si>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</si>
  <si>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</si>
  <si>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</si>
  <si>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</si>
  <si>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</si>
  <si>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</si>
  <si>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</si>
  <si>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</si>
  <si>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</si>
  <si>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</si>
  <si>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</si>
  <si>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</si>
  <si>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</si>
  <si>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</si>
  <si>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</si>
  <si>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</si>
  <si>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</si>
  <si>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</si>
  <si>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</si>
  <si>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</si>
  <si>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</si>
  <si>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</si>
  <si>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</si>
  <si>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</si>
  <si>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</si>
  <si>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</si>
  <si>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</si>
  <si>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</si>
  <si>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</si>
  <si>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</si>
  <si>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</si>
  <si>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</si>
  <si>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</si>
  <si>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</si>
  <si>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</si>
  <si>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</si>
  <si>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</si>
  <si>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</si>
  <si>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</si>
  <si>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</si>
  <si>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</si>
  <si>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</si>
  <si>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</si>
  <si>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</si>
  <si>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</si>
  <si>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</si>
  <si>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</si>
  <si>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</si>
  <si>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</si>
  <si>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</si>
  <si>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</si>
  <si>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</si>
  <si>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</si>
  <si>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</si>
  <si>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</si>
  <si>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</si>
  <si>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</si>
  <si>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</si>
  <si>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</si>
  <si>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</si>
  <si>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</si>
  <si>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</si>
  <si>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</si>
  <si>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</si>
  <si>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</si>
  <si>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</si>
  <si>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</si>
  <si>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</si>
  <si>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</si>
  <si>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</si>
  <si>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</si>
  <si>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</si>
  <si>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</si>
  <si>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</si>
  <si>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</si>
  <si>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</si>
  <si>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</si>
  <si>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</si>
  <si>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</si>
  <si>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</si>
  <si>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</si>
  <si>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</si>
  <si>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</si>
  <si>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</si>
  <si>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</si>
  <si>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</si>
  <si>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</si>
  <si>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</si>
  <si>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</si>
  <si>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</si>
  <si>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</si>
  <si>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</si>
  <si>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</si>
  <si>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</si>
  <si>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</si>
  <si>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</si>
  <si>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</si>
  <si>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</si>
  <si>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</si>
  <si>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</si>
  <si>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</si>
  <si>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</si>
  <si>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420kV, 40kA AIS EQUIPMENT               </t>
  </si>
  <si>
    <t xml:space="preserve">CRP for  420kV Bays with SAS            </t>
  </si>
  <si>
    <t xml:space="preserve">POWER &amp; CONTROL CABLE                   </t>
  </si>
  <si>
    <t xml:space="preserve">ILLUMINATION SYSTEM                     </t>
  </si>
  <si>
    <t xml:space="preserve">400kV Equipment support structures      </t>
  </si>
  <si>
    <t xml:space="preserve">EA </t>
  </si>
  <si>
    <t>336kV Surge Arrester (1-phase)</t>
  </si>
  <si>
    <t>420 kV, 1 phase Bus Post Insulator (except for Line Traps)</t>
  </si>
  <si>
    <t xml:space="preserve">LS </t>
  </si>
  <si>
    <t>1.1kV grade Power Cables (PVCinsulated)along withlugs,glands,straight joints &amp;accessories,etc.</t>
  </si>
  <si>
    <t>1.1kV grade Control Cables (PVCinsulated) along withlugs,glands,straight joints &amp;accessories,etc.</t>
  </si>
  <si>
    <t>SET</t>
  </si>
  <si>
    <t>Standard Pipe Structure for 400kV BPI (excluding wave trap)</t>
  </si>
  <si>
    <t>Fabrication, galvanising and supply ofStandard Pipe Structure - 400 kV,3-Phase,  ISOLATOR including nuts,bolts, all type of washers, packplates,step bolts and gusset plates excludingfoundation bolts</t>
  </si>
  <si>
    <t>Fabrication, galvanising and supply ofStandard Pipe Structure - 400 kV,1-Phase,   SA including nuts, bolts,all type of washers, packplates, stepbolts and gusset plates excludingfoundation bolts</t>
  </si>
  <si>
    <t>420kV, 3150A, 40kA Circuit Breaker(3-Phase) with closing resistor (withsupport structure)</t>
  </si>
  <si>
    <t>420kV, 3150A, 40kA Circuit Breaker(3-Phase) without closing resistor(with support structure)</t>
  </si>
  <si>
    <t>420 kV, 3000A, 40KA, 1-Phase CurrentTransformer with 120% extended currentrating</t>
  </si>
  <si>
    <t>420kV, 3150A, 40KA, Isolator (3-phase)(Double Break) with one E/S</t>
  </si>
  <si>
    <t>Erection Hardware for 400kV I type layout-Spare bay of half dia as pertechnical specification</t>
  </si>
  <si>
    <t>400kV Circuit Breaker Relay Panel with Auto Reclose (with Automation)</t>
  </si>
  <si>
    <t>Augmentation of existing 400kV bus bar protection scheme.(No. of baysas per specification)-(with Automation)</t>
  </si>
  <si>
    <t>Augmentation of Substation automation System for 400kV Main bay as perTechnical Specification</t>
  </si>
  <si>
    <t>Augmentation of Substation automation System for 400kV Tie bay as perTechnical Specification</t>
  </si>
  <si>
    <t>1.1kV grade Power Cables (XLPEinsulated) along withlugs,glands,straight joints &amp;accessories,etc.</t>
  </si>
  <si>
    <t>Air conditioning system  for Switchyard Panel Room of 6m length</t>
  </si>
  <si>
    <t>4.5 kg CO2 type Portable Fire extinguisher</t>
  </si>
  <si>
    <t>Fire Detection and Alarm System for Switchyard Panel Room of 6 mlength</t>
  </si>
  <si>
    <t>Lighting Panel type ACP-2 as per technical specification</t>
  </si>
  <si>
    <t>63A, 415V : Interlocked switch socket outdoor Receptacle (type RP) asper technical specifications</t>
  </si>
  <si>
    <t>Outdoor Power Receptacle for oilfiltration unit (250A)</t>
  </si>
  <si>
    <t>LIGHTING FIXTURE LED LUMINAIRES TYPE FL2 AS PER TECH. SPECIFICATIONS</t>
  </si>
  <si>
    <t>Illumination System for switchyard panel room of 6 m length</t>
  </si>
  <si>
    <t>Fabrication, galvanising and supply ofStandard Pipe Structure - 400 kV,1-Phase,  CT including nuts, bolts, alltype of washers, packplates, step boltsand gusset plates excluding foundationbolts</t>
  </si>
  <si>
    <t>Fabrication, galvanising and supply of 28mm dia foundation boltsincluding nuts, checknuts, washers and packplates.</t>
  </si>
  <si>
    <t>Fabrication, galvanising and supply of 56mm dia foundation boltsincluding nuts, checknuts, washers and packplates</t>
  </si>
  <si>
    <t>40 MM MS ROD FOR MAIN EARTHMAT</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</si>
  <si>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</si>
  <si>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</si>
  <si>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</si>
  <si>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</si>
  <si>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</si>
  <si>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</si>
  <si>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</si>
  <si>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 xml:space="preserve">Civil Works                             </t>
  </si>
  <si>
    <t>420KV, 1-PHASE BUS POST INSULATORS</t>
  </si>
  <si>
    <t>Erection of Pipe Structure - 400 kV, 1-Phase,   BPI, (Excluding Wave Trap),  including nuts, bolts, all  type of washers,packplates, step bolts and gusset plates excluding foundation bolts</t>
  </si>
  <si>
    <t>Erection of Pipe Structure - 400 kV 3-Phase ISOLATOR including nuts, bolts, all type of washers, packplates, step bolts and gussetplates excluding foundation bolts</t>
  </si>
  <si>
    <t>Erection of Pipe Structure - 400 kV 1-Phase SA including nuts, bolts, all type of washers, packplates, step bolts and gusset platesexcluding foundation bolts</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</si>
  <si>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</si>
  <si>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</si>
  <si>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</si>
  <si>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Providing and laying Plain Cement Concrete 1:5:10 (1 cement : 5 sand : 10 brick aggregate)</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</si>
  <si>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</si>
  <si>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</si>
  <si>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</si>
  <si>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</si>
  <si>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</si>
  <si>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Erection Hardware for 400kV I type layout-Spare bay of half dia as per specification</t>
  </si>
  <si>
    <t>Augmentation of existing 400kV bus bar protection scheme.(No. of bays as per specification)-(with Automation)</t>
  </si>
  <si>
    <t>Augmentation of   Substation automation System for 400kV Main bay as per Technical Specification</t>
  </si>
  <si>
    <t>Augmentation of   Substation automation System for 400kV Tie bay as per Technical Specification</t>
  </si>
  <si>
    <t>Fire Detection and Alarm System for Switchyard Panel Room of 6 m length</t>
  </si>
  <si>
    <t>63A, 415V : Interlocked switch socket outdoor Receptacle (type RP) as per technical specifications</t>
  </si>
  <si>
    <t>Erection of Pipe Structure - 400 kV  1-Phase CT including nuts, bolts, all type of washers, packplates, step bolts and gusset platesexcluding foundation bolts</t>
  </si>
  <si>
    <t>Erection of 28mm dia foundation bolts including nuts, checknuts, washers and packplates.</t>
  </si>
  <si>
    <t>Erection of 56mm dia foundation bolts including nuts, checknuts, washers and packplates</t>
  </si>
  <si>
    <t>Providing and laying of Plain Cement Concrete (PCC) (1:2:4)</t>
  </si>
  <si>
    <t>Providing and laying of Reinforced Cement Concrete M25 mix including pre cast, shuttering, Grouting of pockets &amp; underpinning butexcluding steel reinforcement</t>
  </si>
  <si>
    <t>External finishing / painting of fire wall (water proofing cement paint) (DSR 13.44.1)</t>
  </si>
  <si>
    <t>RCC culverts and cable trench crossings including supplying and laying hume pipe 250mm dia of grade (NP-3) excluding concrete as perspecification.</t>
  </si>
  <si>
    <t xml:space="preserve">M  </t>
  </si>
  <si>
    <t>RCC culverts and cable trench crossings including supplying and laying hume pipe 450mm dia of grade (NP-3) excluding concrete as perspecification.</t>
  </si>
  <si>
    <t>Switchyard Panel Room - Civil Works. All civil works as per drawing and specifications complete, including - brickwork, finishing(external and internal), windows etc. However, excavation, PCC, RCC and reinforcement shall be paid separately as per BPS.</t>
  </si>
  <si>
    <t>40 mm MS rod for Main Earthmat</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</si>
  <si>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</si>
  <si>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</si>
  <si>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</si>
  <si>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Stone spreading in switchyard excluding PCC</t>
  </si>
  <si>
    <t>Unit Erection  Charges</t>
  </si>
  <si>
    <t>Total Erection   Charges</t>
  </si>
  <si>
    <t>Fabrication, galvanising and supply of Standard 400 kV Gantry G1including nuts, bolts, all type of washers, packplates, step bolts andgusset plates excluding foundation bolts</t>
  </si>
  <si>
    <t>Fabrication, galvanising and supply of Standard 400 kV Tower TIincluding nuts, bolts, all type of washers, packplates, step bolts andgusset plates excluding foundation bolts</t>
  </si>
  <si>
    <t>400kV,3150A,0.5mH , 40kA Line Trap</t>
  </si>
  <si>
    <t>Erection Hardware for 400kV D type layout-Line bay as per technicalspecification</t>
  </si>
  <si>
    <t>Erection Hardware for 400kV I type layout-Line bay  as per technicalspecification</t>
  </si>
  <si>
    <t>Line Current Differential Relay</t>
  </si>
  <si>
    <t>III</t>
  </si>
  <si>
    <t>IV</t>
  </si>
  <si>
    <t>Relay Test kit</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</si>
  <si>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</si>
  <si>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</si>
  <si>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Erection of Std 400 kV Gantry G1 including nuts, bolts, all type of washers, packplates, step bolts and gusset plates excludingfoundation bolts</t>
  </si>
  <si>
    <t>Erection of Std 400 kV Tower TI including nuts, bolts, all type of washers, packplates, step bolts and gusset plates excludingfoundation bolts</t>
  </si>
  <si>
    <t>3.75m wide Cement Concrete road with PCC shoulder including 100 mm dia RCC Hume Pipe @ 100 metre interval as per drawing and TS.However, reinforcement steel and all type concrete shall be paid separately under relevant items</t>
  </si>
  <si>
    <t>Supplying, filling and compacting stone boulders mixed with sand under foundations, roads, cable trenches, drains etc in layers notexceeding 250mm thickness including ramming, watering compacting</t>
  </si>
  <si>
    <t>LED Flood Light Luminaries Type-FL-1 as per technical specification</t>
  </si>
  <si>
    <t>LED Flood Light Luminaries Type FL-2 (250W) as per technical specification</t>
  </si>
  <si>
    <t>Erection Hardware for 400kV D type layout-Line bay as per specification</t>
  </si>
  <si>
    <t>Dismantling of 400kV CB</t>
  </si>
  <si>
    <t>Dismantling of 400kV CT</t>
  </si>
  <si>
    <t>Dismantling of 400kV SA</t>
  </si>
  <si>
    <t>Dismantling of 400kV Isolators</t>
  </si>
  <si>
    <t>DISMANTLING OF 400KV WAVE TRAP</t>
  </si>
  <si>
    <t>Erection Hardware for 400kV I type layout-Line bay  as per specification</t>
  </si>
  <si>
    <t>Augmentation of existing 400kV bus bar protection scheme</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</si>
  <si>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</si>
  <si>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</si>
  <si>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t>
  </si>
  <si>
    <t>Specification No.: 5002001880/SUB-STATION(EXCLUDIN/DOM/A02-CC CS -3</t>
  </si>
  <si>
    <t>Substation Package SS82</t>
  </si>
  <si>
    <t xml:space="preserve">Bay Works at Kolar SS               </t>
  </si>
  <si>
    <t xml:space="preserve">400kV equipment                         </t>
  </si>
  <si>
    <t xml:space="preserve">Erection hardware                       </t>
  </si>
  <si>
    <t xml:space="preserve">structure                               </t>
  </si>
  <si>
    <t xml:space="preserve">PLCC equipment                          </t>
  </si>
  <si>
    <t xml:space="preserve">Foundation Bolts - Supply               </t>
  </si>
  <si>
    <t xml:space="preserve">CABLES                                  </t>
  </si>
  <si>
    <t xml:space="preserve">Mandatory spares                        </t>
  </si>
  <si>
    <t>Erection Hardware for 400kV D type layout-Spare bay of half dia. asper technical specification</t>
  </si>
  <si>
    <t>Spares for 420kV Double break Isolator</t>
  </si>
  <si>
    <t>Spares for 420kV Circuit Breaker</t>
  </si>
  <si>
    <t>Spare-420kV CT 1</t>
  </si>
  <si>
    <t>SPARES FOR 336KV SURGE ARRESTER</t>
  </si>
  <si>
    <t xml:space="preserve">Bay Works at NP Kunta SS                         </t>
  </si>
  <si>
    <t>420kV, 3150A, 50KA,  Isolator (3-phase)(Double Break) with one E/S</t>
  </si>
  <si>
    <t>Erection Hardware for 400kV I type layout-Bus Reactor bay as pertechnical specification</t>
  </si>
  <si>
    <t>400kV,3150A,0.5mH , 50kA Line Trap</t>
  </si>
  <si>
    <t xml:space="preserve">Bay Works at Hiriyur SS                     </t>
  </si>
  <si>
    <t xml:space="preserve">245kV, 40kA AIS EQUIPMENT               </t>
  </si>
  <si>
    <t xml:space="preserve">Erection Hardware for 420&amp;220KV         </t>
  </si>
  <si>
    <t xml:space="preserve">Earthmat                                </t>
  </si>
  <si>
    <t>CRP for  conventianal 420kV &amp; 220Kv Bays</t>
  </si>
  <si>
    <t xml:space="preserve">220kV EHV Cable &amp; Associated Equipments </t>
  </si>
  <si>
    <t xml:space="preserve">AIR CONDITIONING &amp; VENTILATION SYSTEM   </t>
  </si>
  <si>
    <t xml:space="preserve">FIRE FIGHTING SYSTEM                    </t>
  </si>
  <si>
    <t xml:space="preserve">400 kV &amp; 220KV TOWERS                   </t>
  </si>
  <si>
    <t xml:space="preserve">220kV Equipment support structures      </t>
  </si>
  <si>
    <t xml:space="preserve">VMS                                     </t>
  </si>
  <si>
    <t xml:space="preserve">LT SWITCHGEAR                           </t>
  </si>
  <si>
    <t xml:space="preserve">SPARES FOR 245kV &amp; 400KV  CB            </t>
  </si>
  <si>
    <t xml:space="preserve">SPARES FOR 245kV &amp; 400KV ISO            </t>
  </si>
  <si>
    <t xml:space="preserve">SPARES FOR 245kV &amp; 400KV CT             </t>
  </si>
  <si>
    <t>SPARES FOR 216kV &amp; 336KV  Surge Arrester</t>
  </si>
  <si>
    <t xml:space="preserve">SPARES FOR CRP                          </t>
  </si>
  <si>
    <t xml:space="preserve">SPARES FOR FF SYSTEM                    </t>
  </si>
  <si>
    <t xml:space="preserve">Non Standard Steel Structures - Supply  </t>
  </si>
  <si>
    <t>245kV, 1600A, 40KA Circuit Breaker(3-Phase) with support structure</t>
  </si>
  <si>
    <t>245kV, 1600A, 40 KA, 3-phase DoubleBreak Isolator with one E/S</t>
  </si>
  <si>
    <t>245 kV, 1600A, 40KA, 1-Phase CurrentTransformer with 120% extended currentrating</t>
  </si>
  <si>
    <t>216kV Surge Arrester (1-phase)</t>
  </si>
  <si>
    <t>245 kV, 1 phase Bus Post Insulator (except for Line Traps)</t>
  </si>
  <si>
    <t>Erection Hardware for 400kV I type layout-Bus Work (For one diameter)as per technical specification</t>
  </si>
  <si>
    <t>Erection Hardware for 400kV I type layout-Transformer bay as pertechnical specification</t>
  </si>
  <si>
    <t>ERECTION HARDWARE FOR 220KV LAYOUT ( ONE AND HALF BREAKER I TYPESCHEME)-TRANSFORMER BAY AS PER TECHNICAL SPECIIFCATION</t>
  </si>
  <si>
    <t>ERECTION HARDWARE FOR 220KV LAYOUT ( ONE AND HALF BREAKER I TYPESCHEME)-SPARE BAY OF HALF DIAMETER AS PER TECHNICAL SPECIIFCATION</t>
  </si>
  <si>
    <t>400kV Transformer Protection Panel (For  both HV &amp; MV side)</t>
  </si>
  <si>
    <t>400KV CIRCUIT BREAKER RELAY PANEL</t>
  </si>
  <si>
    <t>Augmentation of existing 220kV bus bar protection scheme</t>
  </si>
  <si>
    <t>220KV CIRCUIT BREAKER RELAY PANEL</t>
  </si>
  <si>
    <t>220 KV OUTDOOR TERMINATION KIT SUITABLE FOR 220 KV XLPECABLE</t>
  </si>
  <si>
    <t>220KV HV POWER CABLE ALONG WITH ACCESSORIES</t>
  </si>
  <si>
    <t>HVW spray system, Hydrant system and complete U/G &amp; O/G piping andaccessories etc. out side the pump house  for 500MVA , 400KV/220/33kV, 3-phase  Autotransformer</t>
  </si>
  <si>
    <t>FIRE WALL MOUNTED LED LUMINARIE TYPE FL-2 (250W)</t>
  </si>
  <si>
    <t>Street Light Pole 3-6m</t>
  </si>
  <si>
    <t>LED STREET LIGHT LUMINAIRE TYPE SL-L1 (= 45W)AS PER TECHNICALSPECIFICATION</t>
  </si>
  <si>
    <t>Fabrication, galvanising and supply of Standard 400 kV Gantry G2including nuts, bolts, all type of washers, packplates, step bolts andgusset plates excluding foundation bolts</t>
  </si>
  <si>
    <t>Fabrication, galvanising and supply of Standard 400 kV Gantry GBincluding nuts, bolts, all type of washers, packplates, step bolts andgusset plates excluding foundation bolts</t>
  </si>
  <si>
    <t>Fabrication, galvanising and supply of Standard 400 kV Tower TCincluding nuts, bolts, all type of washers, packplates, step bolts andgusset plates excluding foundation bolts</t>
  </si>
  <si>
    <t>Fabrication, galvanising and supply of Standard 400 kV Tower TMincluding nuts, bolts, all type of washers, packplates, step bolts andgusset plates excluding foundation bolts</t>
  </si>
  <si>
    <t>Fabrication, galvanising and supply of Standard 220 kV Tower CTAincluding nuts, bolts, all type of washers, packplates, step bolts andgusset plates excluding foundation bolts</t>
  </si>
  <si>
    <t>Fabrication, galvanising and supply of Standard 220 kV Gantry BG1including nuts, bolts, all type of washers, packplates, step bolts andgusset plates excluding foundation bolts</t>
  </si>
  <si>
    <t>Fabrication, galvanising and supply of Std Pipe Structure - 220 kV highBPI including nuts, bolts, all type of washers, packplates, step boltsand gusset plates excluding foundation bolts</t>
  </si>
  <si>
    <t>Standard Pipe Structure for 220kV BPI (excluding wave trap)</t>
  </si>
  <si>
    <t>Fabrication, galvanising and supply of Standard Pipe Structure - 220kV  CT including nuts, bolts, all type of washers, packplates, stepbolts and gusset plates excluding foundation bolts</t>
  </si>
  <si>
    <t>Fabrication, galvanising and supply of Standard Pipe Structure - 220kV  ISOLATOR including nuts, bolts, all type of washers, packplates,step bolts and gusset plates excluding foundation bolts</t>
  </si>
  <si>
    <t>Fabrication, galvanising and supply of Standard Pipe Structure - 220kV  SA including nuts, bolts, all type of washers, packplates, stepbolts and gusset plates excluding foundation bolts</t>
  </si>
  <si>
    <t>PTZ Camera for Video Monitoring System</t>
  </si>
  <si>
    <t>415V ACDB (Extn.)</t>
  </si>
  <si>
    <t>220V DCDB (Extn.)</t>
  </si>
  <si>
    <t>Spare-245kV Circuit Breaker</t>
  </si>
  <si>
    <t>Spare- 245kV Isolator</t>
  </si>
  <si>
    <t>Spare-245kV CT</t>
  </si>
  <si>
    <t>Spare-216kV Surge Arrester</t>
  </si>
  <si>
    <t>Relay &amp; protection Panels (with automation)</t>
  </si>
  <si>
    <t>Spares-Substation Automation System</t>
  </si>
  <si>
    <t>Spares for Fire Protection System</t>
  </si>
  <si>
    <t>Fabrication, galvanising and supply of 40mm dia foundation boltsincluding nuts, checknuts, washers and packplates.</t>
  </si>
  <si>
    <t xml:space="preserve">Bay Works at Kochi SS                      </t>
  </si>
  <si>
    <t>Erection Hardware for 420  kV I Type S/Y</t>
  </si>
  <si>
    <t>Erection Hardware for 220  kV DMT Type S</t>
  </si>
  <si>
    <t xml:space="preserve">CRP for 220kV Bays with SAS             </t>
  </si>
  <si>
    <t xml:space="preserve">SAS-AUG                                 </t>
  </si>
  <si>
    <t xml:space="preserve">400 kV TOWERS                           </t>
  </si>
  <si>
    <t xml:space="preserve">220 kV Towers                           </t>
  </si>
  <si>
    <t xml:space="preserve">SPARES FOR 400&amp;220KV CB                 </t>
  </si>
  <si>
    <t xml:space="preserve">SPARES FOR 245KV&amp; 400KV ISO             </t>
  </si>
  <si>
    <t xml:space="preserve">SPARES FOR 245kV 40kA CT                </t>
  </si>
  <si>
    <t xml:space="preserve">SPARES FOR 216kV Surge Arrester         </t>
  </si>
  <si>
    <t xml:space="preserve">Foundation Bolts Supply                 </t>
  </si>
  <si>
    <t>245kV, 1600A, 40 KA, 3-phase DoubleBreak Isolator with two E/S</t>
  </si>
  <si>
    <t>245kV, 1600A, 40 KA, 3-phase DoubleBreak Tandem Isolator without E/S</t>
  </si>
  <si>
    <t>Erection Hardware for 220kV layout (Double Main and TransferScheme)-Transformer Bay as per technical specification</t>
  </si>
  <si>
    <t>400kV Transformer Protection Panel (For both HV &amp; MV side)-(withAutomation)</t>
  </si>
  <si>
    <t>220kV Circuit Breaker Relay Panel with Auto Reclose (with Automation)</t>
  </si>
  <si>
    <t>Augmentation of Substation automation System for 220kV bay as perTechnical Specification</t>
  </si>
  <si>
    <t>Fabrication, galvanising and supply of Standard 220 kV Tower CAincluding nuts, bolts, all type of washers, packplates, step bolts andgusset plates excluding foundation bolts</t>
  </si>
  <si>
    <t>Fabrication, galvanising and supply of Standard 220 kV Tower CTCincluding nuts, bolts, all type of washers, packplates, step bolts andgusset plates excluding foundation bolts</t>
  </si>
  <si>
    <t>Fabrication, galvanising and supply of Standard 220 kV Gantry B1including nuts, bolts, all type of washers, packplates, step bolts andgusset plates excluding foundation bolts</t>
  </si>
  <si>
    <t>V</t>
  </si>
  <si>
    <t xml:space="preserve">1 no. 230kV Bay at Tuticorin-II GIS PS                   </t>
  </si>
  <si>
    <t xml:space="preserve">220 kV HYBRID EQP                       </t>
  </si>
  <si>
    <t xml:space="preserve">220 kV Equipment                        </t>
  </si>
  <si>
    <t xml:space="preserve">220 kV Erection Hardware                </t>
  </si>
  <si>
    <t xml:space="preserve">220 KV CRP                              </t>
  </si>
  <si>
    <t xml:space="preserve">220 KV Substation Automation            </t>
  </si>
  <si>
    <t xml:space="preserve">Illumination                            </t>
  </si>
  <si>
    <t xml:space="preserve">STEEL STRUCTURE                         </t>
  </si>
  <si>
    <t xml:space="preserve">Power and Control Cable                 </t>
  </si>
  <si>
    <t xml:space="preserve">CRP Common                              </t>
  </si>
  <si>
    <t xml:space="preserve">VMS System                              </t>
  </si>
  <si>
    <t xml:space="preserve">Foundation Bolts                        </t>
  </si>
  <si>
    <t xml:space="preserve">SPARE-Hybrid GIS                        </t>
  </si>
  <si>
    <t xml:space="preserve">220 kV Spare                            </t>
  </si>
  <si>
    <t>245KV, 1600 A, DM TYPE  SF6 MTS/HYBRID GIS  ICT/LINEFEEDER BAYSWITCHGEAR ASSEMBLY AS PER SECTION-PROJECT, TECHNICAL SPECIFICATION</t>
  </si>
  <si>
    <t>216kV, 10 kA ,ZnO (Gapless) type Surge Arrester (1-phase)</t>
  </si>
  <si>
    <t>245 kV, 4400pf  Capacitive Voltage Transformer (1- Phase)</t>
  </si>
  <si>
    <t>Erection Hardware for 220kV DM-type layout for GIS terminationarrangement-Line bay as per technical specification</t>
  </si>
  <si>
    <t>ERECTION HARDWARE FOR 220KV LAYOUT (DOUBLE MAIN SCHEME)-BUS WORK(THREE BAY) AS PER TECHNICAL SPECIFICATION</t>
  </si>
  <si>
    <t>220kV Line Protection Panel (with Automation)</t>
  </si>
  <si>
    <t>Fabrication, galvanising and supply of Standard 220 kV Tower CTGincluding nuts, bolts, all type of washers, packplates, step bolts andgusset plates excluding foundation bolts</t>
  </si>
  <si>
    <t>Fabrication, galvanising and supply of Standard 220 kV Tower CTHincluding nuts, bolts, all type of washers, packplates, step bolts andgusset plates excluding foundation bolts</t>
  </si>
  <si>
    <t>Fabrication, galvanising and supply of Standard 220 kV Tower CBincluding nuts, bolts, all type of washers, packplates, step bolts andgusset plates excluding foundation bolts</t>
  </si>
  <si>
    <t>Fabrication, galvanising and supply of Standard Pipe Structure - 220kV  CVT including nuts, bolts, all type of washers, packplates, stepbolts and gusset plates excluding foundation bolts</t>
  </si>
  <si>
    <t>FABRICATION, GALVANISING AND SUPPLY OF STANDARD 220 KV GANTRY BG1(14M) INCLUDING NUTS, BOLTS, ALL TYPE OF WASHERS, PACKPLATES, STEPBOLTS AND GUSSET PLATES EXCLUDING FOUNDATION BOLTS</t>
  </si>
  <si>
    <t>SPARE - 220KV HYBRID GIS/MTS ASSEMBLY (AS PER TECHNICAL SPECIFICATION)</t>
  </si>
  <si>
    <t>Spare-245kV CVT</t>
  </si>
  <si>
    <t xml:space="preserve">plcc equipment                          </t>
  </si>
  <si>
    <t xml:space="preserve">Foundation Bolts - Erection             </t>
  </si>
  <si>
    <t xml:space="preserve">CABLES for release                      </t>
  </si>
  <si>
    <t>Erection Hardware for 400kV D type layout-Spare bay of half dia. as per specification</t>
  </si>
  <si>
    <t>Removing,cleaning and washing of existing stones and respreading of stones in switchyard after doing anti-weed treatment excludingPCC</t>
  </si>
  <si>
    <t>Supplying, filling and compacting CNS material as per specification under floors, foundations, roads, cable trenches, drains etc inlayers not exceeding 200 mm thickness</t>
  </si>
  <si>
    <t xml:space="preserve"> Demolishing RCC work including stacking of steel bars and disposal of unserviceable material.</t>
  </si>
  <si>
    <t xml:space="preserve">Bay Works at NP Kunta SS           </t>
  </si>
  <si>
    <t>Erection Hardware for 400kV I type layout-Bus Reactor bay as per specification as per specification</t>
  </si>
  <si>
    <t xml:space="preserve">Bay Works at Hiriyur SS   </t>
  </si>
  <si>
    <t xml:space="preserve">CRP for  conventianal 420kV Bays        </t>
  </si>
  <si>
    <t>Non Standard Steel Structures - Erection</t>
  </si>
  <si>
    <t>245 kV,1 phase Bus Post Insulator (except for Line Traps)</t>
  </si>
  <si>
    <t>Erection Hardware for 400kV I type layout-Transformer bay as per specification</t>
  </si>
  <si>
    <t>Erection Hardware for 400kV I type layout-Bus Work (For one diameter) as per specification</t>
  </si>
  <si>
    <t>Erection Hardware for 220kV layout ( One And Half Breaker I type Scheme)-transformer bay as per technical speciifcation</t>
  </si>
  <si>
    <t>Erection Hardware for 220kV layout ( One And Half Breaker I type Scheme)-Spare bay of half diameter as per technical speciifcation</t>
  </si>
  <si>
    <t>400kV Circuit Breaker Relay Panel</t>
  </si>
  <si>
    <t>220kV Circuit Breaker Relay Panel</t>
  </si>
  <si>
    <t>220 KV Cable end termination(s) (AIS TYPE) at  substation as per technical specification</t>
  </si>
  <si>
    <t>220kV HV Power Cable along with accessories</t>
  </si>
  <si>
    <t>Construction of buried cable trench  along with excavation, PCC, back filling, restoration  and construction of jointing bays (asper requirement) etc. as per technical specification</t>
  </si>
  <si>
    <t>HVW spray system, Hydrant system and complete U/G &amp; O/G piping and accessories etc. out side the pump house  for 500MVA ,400KV/220/33 kV, 3-phase  Autotransformer</t>
  </si>
  <si>
    <t>Lighting Fixture LED Luminaires type FL-1 as per tech. specifications</t>
  </si>
  <si>
    <t>Lighting Fixture LED Luminaires type FL2 as per tech. specifications</t>
  </si>
  <si>
    <t>Fire Wall Mounted LED Luminarie Type FL-2 (250W)</t>
  </si>
  <si>
    <t>Type L1 Street Lighting Pole of 6 meter as per technical specification.</t>
  </si>
  <si>
    <t>Dismantling and reerection of existing street light poles alongwith fixtures, junction box etc.</t>
  </si>
  <si>
    <t>Lighting Fixture LED Luminaires type SL-L1 as per tech. specifications</t>
  </si>
  <si>
    <t>Erection of Std 400 kV Gantry G2 including nuts, bolts, all type of washers, packplates, step bolts and gusset plates excludingfoundation bolts</t>
  </si>
  <si>
    <t>Erection of Std 400 kV Gantry GB including nuts, bolts, all type of washers, packplates, step bolts and gusset plates excludingfoundation bolts</t>
  </si>
  <si>
    <t>Erection of Std 400 kV Tower TM including nuts, bolts, all type of washers, packplates, step bolts and gusset plates excludingfoundation bolts</t>
  </si>
  <si>
    <t>Erection of Std 400 kV Tower TC including nuts, bolts, all type of washers, packplates, step bolts and gusset plates excludingfoundation bolts</t>
  </si>
  <si>
    <t>Erection of Std 220 kV Tower CTA including nuts, bolts, all type of washers, packplates, step bolts and gusset plates excludingfoundation bolts</t>
  </si>
  <si>
    <t>Erection of Std 220 kV Gantry BG1 including nuts, bolts, all type of washers, packplates, step bolts and gusset plates excludingfoundation bolts</t>
  </si>
  <si>
    <t>Erection of Pipe Structure - 220 kV 1-Phase High BPI including nuts, bolts, all type of washers, packplates, step bolts and gussetplates excluding foundation bolts</t>
  </si>
  <si>
    <t>Erection of Pipe Structure - 220 kV 1-Phase BPI including nuts, bolts, all type of washers, packplates, step bolts and gusset platesexcluding foundation bolts</t>
  </si>
  <si>
    <t>Erection of Pipe Structure - 220 kV 1-Phase CT including nuts, bolts, all type of washers, packplates, step bolts and gusset platesexcluding foundation bolts</t>
  </si>
  <si>
    <t>Erection of Pipe Structure - 220 kV 3-Phase ISOLATOR including nuts, bolts, all type of washers, packplates, step bolts and gussetplates excluding foundation bolts</t>
  </si>
  <si>
    <t>Erection of Pipe Structure - 220 kV 1-Phase SA including nuts, bolts, all type of washers, packplates, step bolts and gusset platesexcluding foundation bolts</t>
  </si>
  <si>
    <t>Erection of 40mm dia foundation bolts including nuts, checknuts, washers and packplates.</t>
  </si>
  <si>
    <t>Excavation in hard rock which require blasting (including chemical blasting and rock excavated using specialized tools) for allfoundation works including stacking, measuring, disposal etc.for all leads and lifts as per technical specification.</t>
  </si>
  <si>
    <t>Construction of rail cum road as per drawing including all item such as excavation,compactions, rolling watering, WBM etc. butexcluding concrete reinforcement and structural steel-Section having four rails</t>
  </si>
  <si>
    <t>Supplying and erecting dewatering pumps- 2 HP</t>
  </si>
  <si>
    <t>Drains section A-A including culverts but excluding concrete &amp; reinforcement steel</t>
  </si>
  <si>
    <t>Drains Section B-B including culverts but excluding concrete &amp; reinforcement steel</t>
  </si>
  <si>
    <t>Drains Section C-C including culverts but excluding concrete &amp; reinforcement steel</t>
  </si>
  <si>
    <t>Drains Section D-D  including culverts but excluding concrete &amp; reinforcement steel</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</si>
  <si>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</si>
  <si>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</si>
  <si>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Providing and fixing 100mm UPVC pipes conforming to IS : 15328, for weep holes</t>
  </si>
  <si>
    <t>P&amp;F filter media with coarse aggregate confined in chicken mesh .</t>
  </si>
  <si>
    <t>Dismantling of Chain Link fencing and disposal of unserviceable material and stackinmg of serviceable material with in S/S Boundaryas per direction of site-In-charge.</t>
  </si>
  <si>
    <t>New chain Link Fencing excluding concrete</t>
  </si>
  <si>
    <t>Dismantling of RCC road(3.75m wide) .</t>
  </si>
  <si>
    <t xml:space="preserve">RM </t>
  </si>
  <si>
    <t xml:space="preserve">Bay Works at Kochi SS   </t>
  </si>
  <si>
    <t xml:space="preserve">CRP for 420kV Bays with SAS             </t>
  </si>
  <si>
    <t xml:space="preserve">Foundation Bolts Erection               </t>
  </si>
  <si>
    <t>Erection Hardware for 220kV layout (Double Main and Transfer Scheme as per SLD)-Transformer Bay as per specification</t>
  </si>
  <si>
    <t>400kV Transformer Protection Panel (For both HV &amp; MV side)-(with Automation)</t>
  </si>
  <si>
    <t>Augmentation of   Substation automation System for 220kV bay as per Technical Specification</t>
  </si>
  <si>
    <t>Erection of Std 220 kV Tower CA including nuts, bolts, all type of washers, packplates, step bolts and gusset plates excludingfoundation bolts</t>
  </si>
  <si>
    <t>Erection of Std 220 kV Tower CTC including nuts, bolts, all type of washers, packplates, step bolts and gusset plates excludingfoundation bolts</t>
  </si>
  <si>
    <t>Erection of Std 220 kV Gantry B1 including nuts, bolts, all type of washers, packplates, step bolts and gusset plates excludingfoundation bolts</t>
  </si>
  <si>
    <t>Dismantling and Re-erection of LM</t>
  </si>
  <si>
    <t>Providing and laying of Reinforced Cement Concrete M30 including pre cast, shuttering, Grouting of pockets &amp; underpinning butexcluding steel reinforcement</t>
  </si>
  <si>
    <t>20.6.1.2 Vertical load testing of piles in accordance with IS 2911 (Part IV) including installation of loading platform andpreparation of pile head or construction of test cap and dismantling of test cap after test etc. complete as per specification &amp; thedirection of Engineer in-charge. - Single pile upto 50 tonne capacity  :  Routine test
Note: DSR unit is 'per test'</t>
  </si>
  <si>
    <t>20.8.1 Lateral load testing of single pile in accordance with IS Code of practice IS : 2911 (Part IV) for determining safeallowable lateral load on pile : Upto 50 tonne capacity pile.
Note: DSR unit is 'per test'</t>
  </si>
  <si>
    <t>Routine Pullout Test of piles in accordance with IS 2911(Part-IV) inlcuding T&amp;P, labour , hydraulic jack etc. complete</t>
  </si>
  <si>
    <t>Boring, providing and installing bored cast-in-situ reinforced cement concrete pile of 500 mm dia and specified length below thepile cap to carry a safe working load not less than specified including the cost of boring, temporary casing, bentonite solutionetc. complete. The length of the piles shall be measured from bottom of the pile cap to the lowest point of pile. The cost ofreinforcement steel, cement concrete, routine and initial test shall be paid separately under respective items of BPS.</t>
  </si>
  <si>
    <t>Providing and laying of reinforced cement concrete for piling work of Grade M-30   ( Minimum cement content of 400Kg/cu.m.) ofspecified diameter &amp; length below the pile cap.</t>
  </si>
  <si>
    <t>Conducting integrity test on pile usingelectronic control unit,hand heldhammer, accelerometer, computer withrequired software to assessas-installed pile characteresticsincluding mobilisation of necessarymanpower, equipments, materials etc.required for successful completion ofthe job</t>
  </si>
  <si>
    <t xml:space="preserve">1 no. 230kV Bay at Tuticorin-II GIS PS  </t>
  </si>
  <si>
    <t xml:space="preserve">Power and control for release           </t>
  </si>
  <si>
    <t>245kV, 1600 A, DM Type  SF6 MTS/HYBRID GIS  ICT/LINEfeeder baySwitchgear Assembly as per Section-Project, Technical specification .</t>
  </si>
  <si>
    <t>220kV Circuit Breaker Relay Panel with Auto Reclose</t>
  </si>
  <si>
    <t>Augmentation of existing 220kV bus bar protection scheme.(No. of bays as per specification)-(with Automation)</t>
  </si>
  <si>
    <t>Erection Hardware for 220kV DM-type layout for GIS termination arrangement-Line bay as per specification</t>
  </si>
  <si>
    <t>Erection Hardware for 220kV layout (Double Main Scheme)-Bus work (three bay) as per technical specification</t>
  </si>
  <si>
    <t>Erection of Std 220 kV Tower CB including nuts, bolts, all type of washers, packplates, step bolts and gusset plates excludingfoundation bolts</t>
  </si>
  <si>
    <t>Erection of Std 220 kV Tower CTG including nuts, bolts, all type of washers, packplates, step bolts and gusset plates excludingfoundation bolts</t>
  </si>
  <si>
    <t>Erection of Std 220 kV Tower CTH including nuts, bolts, all type of washers, packplates, step bolts and gusset plates excludingfoundation bolts</t>
  </si>
  <si>
    <t>Erection of Pipe Structure - 220 kV 1-Phase CVT including nuts, bolts, all type of washers, packplates, step bolts and gusset platesexcluding foundation bolts</t>
  </si>
  <si>
    <t>Erection of Standard 220 kV Gantry B1 including nuts, bolts, all type of washers, packplates, step bolts and gusset plates excludingfoundation bolts</t>
  </si>
  <si>
    <t>Erection of Std 220 kV Gantry BG1 (14m) including nuts, bolts, all type of washers, packplates, step bolts and gusset platesexcluding foundation bolts</t>
  </si>
  <si>
    <t xml:space="preserve">Fire fighting system                    </t>
  </si>
  <si>
    <t xml:space="preserve">Air conditioning system                 </t>
  </si>
  <si>
    <t xml:space="preserve">Fire Fighting system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</si>
</sst>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680">
    <xf numFmtId="0" fontId="0" fillId="0" borderId="0" xfId="0"/>
    <xf numFmtId="0" fontId="16" fillId="0" borderId="0" xfId="0" applyFont="1" applyAlignment="1">
      <alignment vertical="center"/>
    </xf>
    <xf numFmtId="0" fontId="16" fillId="0" borderId="0" xfId="0" applyNumberFormat="1" applyFont="1" applyFill="1" applyBorder="1" applyAlignment="1" applyProtection="1">
      <alignment vertical="center"/>
    </xf>
    <xf numFmtId="0" fontId="16" fillId="0" borderId="0" xfId="0" applyFont="1" applyAlignment="1">
      <alignment horizontal="justify" vertical="center" wrapText="1"/>
    </xf>
    <xf numFmtId="0" fontId="16" fillId="0" borderId="0" xfId="20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xf>
    <xf numFmtId="0" fontId="15" fillId="0" borderId="5" xfId="0" applyNumberFormat="1" applyFont="1" applyFill="1" applyBorder="1" applyAlignment="1" applyProtection="1">
      <alignment vertical="center"/>
    </xf>
    <xf numFmtId="0" fontId="15" fillId="0" borderId="5" xfId="0" applyNumberFormat="1" applyFont="1" applyFill="1" applyBorder="1" applyAlignment="1" applyProtection="1">
      <alignment horizontal="right" vertical="center"/>
    </xf>
    <xf numFmtId="0" fontId="15" fillId="0" borderId="4"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5" fillId="0" borderId="0" xfId="0" applyFont="1" applyAlignment="1">
      <alignment horizontal="center"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Border="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Border="1" applyAlignment="1" applyProtection="1">
      <alignment vertical="center"/>
      <protection hidden="1"/>
    </xf>
    <xf numFmtId="0" fontId="18" fillId="0" borderId="9" xfId="205" applyFont="1" applyBorder="1" applyAlignment="1" applyProtection="1">
      <alignment vertical="center"/>
      <protection hidden="1"/>
    </xf>
    <xf numFmtId="0" fontId="4" fillId="0" borderId="0" xfId="205" applyFont="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Font="1" applyAlignment="1" applyProtection="1">
      <alignment vertical="center"/>
      <protection hidden="1"/>
    </xf>
    <xf numFmtId="0" fontId="16" fillId="0" borderId="0" xfId="206" applyFont="1" applyFill="1" applyAlignment="1" applyProtection="1">
      <alignment vertical="top"/>
      <protection hidden="1"/>
    </xf>
    <xf numFmtId="0" fontId="16" fillId="0" borderId="0" xfId="206"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Fill="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Fill="1" applyAlignment="1" applyProtection="1">
      <alignment vertical="top"/>
      <protection hidden="1"/>
    </xf>
    <xf numFmtId="0" fontId="16" fillId="0" borderId="0" xfId="205" applyFont="1" applyFill="1" applyAlignment="1" applyProtection="1">
      <alignment vertical="top"/>
      <protection hidden="1"/>
    </xf>
    <xf numFmtId="0" fontId="27" fillId="0" borderId="0" xfId="205" applyFont="1" applyFill="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6" fillId="0" borderId="0" xfId="205" applyFont="1" applyBorder="1" applyAlignment="1" applyProtection="1">
      <alignment vertical="center"/>
      <protection hidden="1"/>
    </xf>
    <xf numFmtId="0" fontId="15" fillId="0" borderId="0" xfId="205" applyFont="1" applyFill="1" applyBorder="1" applyAlignment="1" applyProtection="1">
      <alignment vertical="center" wrapText="1"/>
      <protection hidden="1"/>
    </xf>
    <xf numFmtId="4" fontId="15" fillId="0" borderId="0" xfId="205" applyNumberFormat="1" applyFont="1" applyBorder="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Fill="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NumberFormat="1" applyFont="1" applyFill="1" applyBorder="1" applyAlignment="1" applyProtection="1">
      <alignment horizontal="left" vertical="center"/>
    </xf>
    <xf numFmtId="0" fontId="15" fillId="0" borderId="5" xfId="0" applyNumberFormat="1" applyFont="1" applyFill="1" applyBorder="1" applyAlignment="1" applyProtection="1">
      <alignment horizontal="justify" vertical="center"/>
    </xf>
    <xf numFmtId="0" fontId="15" fillId="0" borderId="5" xfId="0" applyNumberFormat="1" applyFont="1" applyFill="1" applyBorder="1" applyAlignment="1" applyProtection="1">
      <alignment horizontal="center" vertical="center"/>
    </xf>
    <xf numFmtId="0" fontId="16" fillId="0" borderId="0" xfId="206"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205" applyNumberFormat="1" applyFont="1" applyFill="1" applyBorder="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5"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protection hidden="1"/>
    </xf>
    <xf numFmtId="0" fontId="15" fillId="0" borderId="0" xfId="206" applyFont="1" applyFill="1" applyAlignment="1" applyProtection="1">
      <alignment vertical="center"/>
      <protection hidden="1"/>
    </xf>
    <xf numFmtId="0" fontId="16" fillId="0" borderId="0" xfId="206" applyFont="1" applyFill="1" applyAlignment="1" applyProtection="1">
      <alignment vertical="center"/>
      <protection hidden="1"/>
    </xf>
    <xf numFmtId="0" fontId="16" fillId="0" borderId="0" xfId="206" applyFont="1" applyFill="1" applyBorder="1" applyAlignment="1" applyProtection="1">
      <alignment vertical="center"/>
      <protection hidden="1"/>
    </xf>
    <xf numFmtId="0" fontId="15" fillId="0" borderId="0" xfId="206" applyFont="1" applyAlignment="1" applyProtection="1">
      <alignment horizontal="left" vertical="center"/>
      <protection hidden="1"/>
    </xf>
    <xf numFmtId="4" fontId="15" fillId="0" borderId="11" xfId="205" applyNumberFormat="1" applyFont="1" applyFill="1" applyBorder="1" applyAlignment="1" applyProtection="1">
      <alignment vertical="center"/>
      <protection hidden="1"/>
    </xf>
    <xf numFmtId="4" fontId="15" fillId="0" borderId="11" xfId="205" applyNumberFormat="1" applyFont="1" applyFill="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NumberFormat="1" applyFont="1" applyFill="1" applyBorder="1" applyAlignment="1" applyProtection="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Border="1" applyAlignment="1" applyProtection="1">
      <alignment horizontal="center" vertical="center"/>
      <protection hidden="1"/>
    </xf>
    <xf numFmtId="0" fontId="15" fillId="0" borderId="0" xfId="205" applyFont="1" applyFill="1" applyBorder="1" applyAlignment="1" applyProtection="1">
      <alignment horizontal="left" vertical="center" wrapText="1"/>
      <protection hidden="1"/>
    </xf>
    <xf numFmtId="0" fontId="15" fillId="0" borderId="0" xfId="205" applyNumberFormat="1" applyFont="1" applyFill="1" applyBorder="1" applyAlignment="1" applyProtection="1">
      <alignment horizontal="right" vertical="center" wrapText="1"/>
      <protection hidden="1"/>
    </xf>
    <xf numFmtId="0" fontId="33" fillId="0" borderId="0" xfId="0" applyFont="1" applyBorder="1"/>
    <xf numFmtId="0" fontId="15" fillId="0" borderId="5" xfId="0" applyNumberFormat="1"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justify" vertical="center"/>
      <protection hidden="1"/>
    </xf>
    <xf numFmtId="0" fontId="15" fillId="0" borderId="5"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vertical="center"/>
      <protection hidden="1"/>
    </xf>
    <xf numFmtId="0" fontId="15" fillId="0" borderId="5" xfId="0" applyNumberFormat="1" applyFont="1" applyFill="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indent="1"/>
    </xf>
    <xf numFmtId="0" fontId="15" fillId="0" borderId="0" xfId="205" applyFont="1" applyAlignment="1" applyProtection="1">
      <alignment horizontal="left" vertical="center" indent="1"/>
      <protection hidden="1"/>
    </xf>
    <xf numFmtId="0" fontId="15" fillId="0" borderId="0" xfId="206" applyFont="1" applyFill="1" applyBorder="1" applyAlignment="1" applyProtection="1">
      <alignment vertical="center"/>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Fill="1" applyBorder="1" applyAlignment="1" applyProtection="1">
      <alignment horizontal="left" vertical="center" indent="1"/>
    </xf>
    <xf numFmtId="178" fontId="15" fillId="0" borderId="0" xfId="0" applyNumberFormat="1" applyFont="1" applyFill="1" applyBorder="1" applyAlignment="1" applyProtection="1">
      <alignment horizontal="justify" vertical="center"/>
      <protection hidden="1"/>
    </xf>
    <xf numFmtId="178" fontId="15" fillId="0" borderId="0" xfId="0" applyNumberFormat="1" applyFont="1" applyFill="1" applyBorder="1" applyAlignment="1" applyProtection="1">
      <alignment horizontal="left" vertical="center" indent="1"/>
      <protection hidden="1"/>
    </xf>
    <xf numFmtId="0" fontId="37" fillId="0" borderId="0" xfId="198" applyFont="1" applyFill="1" applyBorder="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Fill="1" applyBorder="1" applyAlignment="1" applyProtection="1">
      <alignment vertical="center"/>
      <protection hidden="1"/>
    </xf>
    <xf numFmtId="0" fontId="1" fillId="0" borderId="0" xfId="198" applyProtection="1">
      <protection hidden="1"/>
    </xf>
    <xf numFmtId="1" fontId="16" fillId="0" borderId="0" xfId="209" applyNumberFormat="1" applyFont="1" applyBorder="1" applyAlignment="1" applyProtection="1">
      <alignmen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0" fontId="1" fillId="0" borderId="0" xfId="209" applyProtection="1">
      <protection hidden="1"/>
    </xf>
    <xf numFmtId="4" fontId="15" fillId="0" borderId="0" xfId="209" applyNumberFormat="1" applyFont="1" applyBorder="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Fill="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Fill="1" applyBorder="1" applyAlignment="1" applyProtection="1">
      <alignment horizontal="center" vertical="center" wrapText="1"/>
      <protection hidden="1"/>
    </xf>
    <xf numFmtId="3" fontId="16" fillId="0" borderId="14" xfId="209" applyNumberFormat="1" applyFont="1" applyFill="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6" fillId="0" borderId="4" xfId="209" applyNumberFormat="1" applyFont="1" applyFill="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0" fontId="18" fillId="0" borderId="0" xfId="209" applyFont="1" applyBorder="1" applyProtection="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Fill="1" applyBorder="1" applyAlignment="1" applyProtection="1">
      <alignment horizontal="right" vertical="center" wrapText="1"/>
      <protection hidden="1"/>
    </xf>
    <xf numFmtId="4" fontId="16" fillId="0" borderId="7" xfId="209" applyNumberFormat="1" applyFont="1" applyFill="1" applyBorder="1" applyAlignment="1" applyProtection="1">
      <alignment horizontal="right" vertical="center" wrapText="1"/>
      <protection hidden="1"/>
    </xf>
    <xf numFmtId="0" fontId="1" fillId="0" borderId="0" xfId="209" applyFill="1" applyProtection="1">
      <protection hidden="1"/>
    </xf>
    <xf numFmtId="1" fontId="16" fillId="0" borderId="0" xfId="209" applyNumberFormat="1" applyFont="1" applyAlignment="1" applyProtection="1">
      <alignment vertical="center" wrapText="1"/>
      <protection hidden="1"/>
    </xf>
    <xf numFmtId="4" fontId="16" fillId="0" borderId="0" xfId="209" applyNumberFormat="1" applyFont="1" applyAlignment="1" applyProtection="1">
      <alignment vertical="center" wrapText="1"/>
      <protection hidden="1"/>
    </xf>
    <xf numFmtId="0" fontId="16" fillId="0" borderId="0" xfId="0" applyFont="1" applyBorder="1" applyAlignment="1" applyProtection="1">
      <alignment horizontal="left" vertical="center"/>
      <protection hidden="1"/>
    </xf>
    <xf numFmtId="1" fontId="15" fillId="0" borderId="6" xfId="209" applyNumberFormat="1" applyFont="1" applyFill="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Border="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34" fillId="0" borderId="0" xfId="197" applyBorder="1" applyProtection="1">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0"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Fill="1" applyBorder="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Fill="1" applyProtection="1">
      <protection hidden="1"/>
    </xf>
    <xf numFmtId="0" fontId="33" fillId="0" borderId="0" xfId="0" applyFont="1" applyBorder="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Fill="1" applyBorder="1" applyAlignment="1" applyProtection="1">
      <alignment horizontal="justify" vertical="center" wrapText="1"/>
      <protection hidden="1"/>
    </xf>
    <xf numFmtId="0" fontId="33" fillId="0" borderId="0" xfId="0" applyFont="1" applyProtection="1">
      <protection hidden="1"/>
    </xf>
    <xf numFmtId="0" fontId="15" fillId="0" borderId="0" xfId="0" applyFont="1" applyFill="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protection hidden="1"/>
    </xf>
    <xf numFmtId="0" fontId="15" fillId="0" borderId="0" xfId="0"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right" vertical="center"/>
      <protection hidden="1"/>
    </xf>
    <xf numFmtId="0" fontId="33" fillId="0" borderId="0" xfId="0" applyFont="1" applyAlignment="1">
      <alignment vertical="center"/>
    </xf>
    <xf numFmtId="0" fontId="33" fillId="0" borderId="0" xfId="0" applyFont="1"/>
    <xf numFmtId="0" fontId="33" fillId="0" borderId="0" xfId="0" applyNumberFormat="1" applyFont="1" applyFill="1" applyBorder="1" applyAlignment="1" applyProtection="1">
      <alignment vertical="center"/>
    </xf>
    <xf numFmtId="0" fontId="33" fillId="0" borderId="0" xfId="0" applyFont="1" applyBorder="1" applyAlignment="1">
      <alignment horizontal="left" vertical="center"/>
    </xf>
    <xf numFmtId="10" fontId="33" fillId="0" borderId="0" xfId="0" applyNumberFormat="1" applyFont="1" applyFill="1" applyBorder="1" applyAlignment="1">
      <alignment horizontal="center" vertical="center"/>
    </xf>
    <xf numFmtId="0" fontId="27" fillId="0" borderId="0" xfId="0" applyFont="1" applyFill="1" applyAlignment="1">
      <alignment vertical="center"/>
    </xf>
    <xf numFmtId="10" fontId="33" fillId="0" borderId="0" xfId="0" applyNumberFormat="1" applyFont="1" applyBorder="1" applyAlignment="1">
      <alignment horizontal="center" vertical="center"/>
    </xf>
    <xf numFmtId="0" fontId="33" fillId="0" borderId="0" xfId="206" applyFont="1" applyAlignment="1" applyProtection="1">
      <alignment vertical="center"/>
      <protection hidden="1"/>
    </xf>
    <xf numFmtId="0" fontId="33" fillId="0" borderId="0" xfId="206" applyFont="1" applyBorder="1" applyAlignment="1" applyProtection="1">
      <alignment vertical="center"/>
      <protection hidden="1"/>
    </xf>
    <xf numFmtId="0" fontId="33" fillId="0" borderId="0" xfId="0" applyFont="1" applyBorder="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horizontal="left" vertical="center"/>
      <protection hidden="1"/>
    </xf>
    <xf numFmtId="0" fontId="33" fillId="0" borderId="0" xfId="0" applyNumberFormat="1" applyFont="1" applyFill="1" applyBorder="1" applyAlignment="1" applyProtection="1">
      <alignment horizontal="justify" vertical="center"/>
      <protection hidden="1"/>
    </xf>
    <xf numFmtId="0" fontId="33" fillId="0" borderId="0" xfId="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vertical="center"/>
      <protection hidden="1"/>
    </xf>
    <xf numFmtId="0" fontId="33" fillId="0" borderId="0" xfId="200" applyNumberFormat="1" applyFont="1" applyFill="1" applyBorder="1" applyAlignment="1" applyProtection="1">
      <alignment vertical="center"/>
      <protection hidden="1"/>
    </xf>
    <xf numFmtId="0" fontId="33" fillId="0" borderId="0" xfId="0" applyNumberFormat="1"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protection hidden="1"/>
    </xf>
    <xf numFmtId="0" fontId="27" fillId="0" borderId="0" xfId="206" applyFont="1" applyFill="1" applyBorder="1" applyAlignment="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right" vertical="center"/>
      <protection hidden="1"/>
    </xf>
    <xf numFmtId="0" fontId="33" fillId="0" borderId="0" xfId="206" applyFont="1" applyFill="1" applyBorder="1" applyAlignment="1" applyProtection="1">
      <alignmen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Fill="1" applyBorder="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Border="1" applyAlignment="1" applyProtection="1">
      <alignment horizontal="justify" vertical="center" wrapText="1"/>
      <protection hidden="1"/>
    </xf>
    <xf numFmtId="0" fontId="33" fillId="0" borderId="0" xfId="0" applyFont="1" applyFill="1" applyBorder="1" applyAlignment="1" applyProtection="1">
      <alignment vertical="center"/>
      <protection hidden="1"/>
    </xf>
    <xf numFmtId="0" fontId="33" fillId="0" borderId="0" xfId="0" applyFont="1" applyFill="1" applyBorder="1" applyProtection="1">
      <protection hidden="1"/>
    </xf>
    <xf numFmtId="0" fontId="27" fillId="0" borderId="0" xfId="0" applyNumberFormat="1" applyFont="1" applyFill="1" applyBorder="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Border="1" applyAlignment="1" applyProtection="1">
      <alignment horizontal="left" vertical="center"/>
      <protection hidden="1"/>
    </xf>
    <xf numFmtId="0" fontId="27" fillId="0" borderId="0" xfId="0" applyFont="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27" fillId="0" borderId="0" xfId="0" applyFont="1" applyFill="1" applyBorder="1" applyAlignment="1" applyProtection="1">
      <alignment horizontal="right" vertical="center"/>
      <protection hidden="1"/>
    </xf>
    <xf numFmtId="180" fontId="33" fillId="0" borderId="0" xfId="0" applyNumberFormat="1" applyFont="1" applyFill="1" applyBorder="1" applyAlignment="1" applyProtection="1">
      <alignment horizontal="center" vertical="center"/>
      <protection hidden="1"/>
    </xf>
    <xf numFmtId="2" fontId="33" fillId="0" borderId="0" xfId="206" applyNumberFormat="1" applyFont="1" applyFill="1" applyBorder="1" applyAlignment="1" applyProtection="1">
      <alignment vertical="center"/>
      <protection hidden="1"/>
    </xf>
    <xf numFmtId="2" fontId="33" fillId="0" borderId="0" xfId="0" applyNumberFormat="1" applyFont="1" applyFill="1" applyBorder="1" applyProtection="1">
      <protection hidden="1"/>
    </xf>
    <xf numFmtId="0" fontId="27"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wrapText="1"/>
      <protection hidden="1"/>
    </xf>
    <xf numFmtId="0" fontId="33" fillId="0" borderId="0" xfId="0" applyNumberFormat="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Border="1" applyAlignment="1">
      <alignment horizontal="center" vertical="center"/>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33" fillId="0" borderId="0" xfId="0" applyFont="1" applyAlignment="1">
      <alignment horizontal="center" vertical="center"/>
    </xf>
    <xf numFmtId="0" fontId="16" fillId="0" borderId="13" xfId="205" applyFont="1" applyBorder="1" applyAlignment="1" applyProtection="1">
      <alignment horizontal="justify" vertical="top" wrapText="1"/>
      <protection hidden="1"/>
    </xf>
    <xf numFmtId="4" fontId="15" fillId="0" borderId="11" xfId="205"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right"/>
      <protection hidden="1"/>
    </xf>
    <xf numFmtId="0" fontId="29" fillId="0" borderId="0" xfId="0" applyFont="1" applyFill="1" applyAlignment="1" applyProtection="1">
      <alignment vertical="center"/>
      <protection hidden="1"/>
    </xf>
    <xf numFmtId="0" fontId="29" fillId="0" borderId="0" xfId="0" applyNumberFormat="1" applyFont="1" applyFill="1" applyBorder="1" applyAlignment="1" applyProtection="1">
      <alignment vertical="center"/>
      <protection hidden="1"/>
    </xf>
    <xf numFmtId="2" fontId="29" fillId="0" borderId="0" xfId="0" applyNumberFormat="1" applyFont="1" applyFill="1" applyAlignment="1" applyProtection="1">
      <alignment vertical="center"/>
      <protection hidden="1"/>
    </xf>
    <xf numFmtId="0" fontId="29" fillId="0" borderId="0" xfId="206" applyFont="1" applyFill="1" applyBorder="1" applyAlignment="1" applyProtection="1">
      <alignment vertical="center" wrapText="1"/>
      <protection hidden="1"/>
    </xf>
    <xf numFmtId="0" fontId="29" fillId="0" borderId="0" xfId="0" applyFont="1" applyFill="1" applyBorder="1" applyAlignment="1" applyProtection="1">
      <alignment vertical="center"/>
      <protection hidden="1"/>
    </xf>
    <xf numFmtId="4" fontId="15" fillId="0" borderId="4" xfId="11" applyNumberFormat="1" applyFont="1" applyBorder="1" applyAlignment="1" applyProtection="1">
      <alignment horizontal="right" vertical="center" wrapText="1"/>
      <protection hidden="1"/>
    </xf>
    <xf numFmtId="0" fontId="1" fillId="0" borderId="6" xfId="209" applyFill="1" applyBorder="1" applyProtection="1">
      <protection hidden="1"/>
    </xf>
    <xf numFmtId="0" fontId="1" fillId="0" borderId="0" xfId="209" applyFill="1" applyBorder="1" applyProtection="1">
      <protection hidden="1"/>
    </xf>
    <xf numFmtId="0" fontId="1" fillId="0" borderId="7" xfId="209" applyFill="1"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Fill="1" applyBorder="1" applyAlignment="1" applyProtection="1">
      <alignment horizontal="justify" vertical="center" wrapText="1"/>
      <protection hidden="1"/>
    </xf>
    <xf numFmtId="4" fontId="16" fillId="0" borderId="9" xfId="209" applyNumberFormat="1" applyFont="1" applyFill="1" applyBorder="1" applyAlignment="1" applyProtection="1">
      <alignment horizontal="justify" vertical="center" wrapText="1"/>
      <protection hidden="1"/>
    </xf>
    <xf numFmtId="0" fontId="1" fillId="0" borderId="0" xfId="209" applyBorder="1" applyProtection="1">
      <protection hidden="1"/>
    </xf>
    <xf numFmtId="0" fontId="16" fillId="0" borderId="0" xfId="0" applyFont="1" applyFill="1" applyBorder="1" applyProtection="1">
      <protection hidden="1"/>
    </xf>
    <xf numFmtId="0" fontId="15" fillId="0" borderId="0" xfId="0" applyFont="1" applyFill="1" applyBorder="1" applyProtection="1">
      <protection hidden="1"/>
    </xf>
    <xf numFmtId="0" fontId="39" fillId="0" borderId="0" xfId="205" applyFont="1" applyBorder="1" applyAlignment="1" applyProtection="1">
      <alignment vertical="top"/>
      <protection hidden="1"/>
    </xf>
    <xf numFmtId="0" fontId="44" fillId="0" borderId="0" xfId="205" applyFont="1" applyBorder="1" applyAlignment="1" applyProtection="1">
      <alignment vertical="top"/>
      <protection hidden="1"/>
    </xf>
    <xf numFmtId="2" fontId="44" fillId="0" borderId="0" xfId="205" applyNumberFormat="1" applyFont="1" applyBorder="1" applyAlignment="1" applyProtection="1">
      <alignment vertical="top"/>
      <protection hidden="1"/>
    </xf>
    <xf numFmtId="166" fontId="39" fillId="0" borderId="0" xfId="205" applyNumberFormat="1" applyFont="1" applyBorder="1" applyAlignment="1" applyProtection="1">
      <alignment vertical="top"/>
      <protection hidden="1"/>
    </xf>
    <xf numFmtId="2" fontId="44" fillId="2" borderId="0" xfId="205" applyNumberFormat="1" applyFont="1" applyFill="1" applyBorder="1" applyAlignment="1" applyProtection="1">
      <alignment vertical="top"/>
      <protection hidden="1"/>
    </xf>
    <xf numFmtId="0" fontId="33" fillId="0" borderId="0" xfId="0" applyFont="1" applyBorder="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Border="1" applyProtection="1">
      <protection hidden="1"/>
    </xf>
    <xf numFmtId="0" fontId="46" fillId="0" borderId="0" xfId="209" applyFont="1" applyFill="1" applyProtection="1">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Border="1" applyAlignment="1" applyProtection="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Border="1" applyProtection="1">
      <protection hidden="1"/>
    </xf>
    <xf numFmtId="0" fontId="15"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Border="1" applyAlignment="1" applyProtection="1">
      <alignment vertical="top" wrapText="1"/>
      <protection hidden="1"/>
    </xf>
    <xf numFmtId="165"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Border="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6"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20" fillId="0" borderId="0" xfId="0" applyFont="1" applyBorder="1" applyAlignment="1" applyProtection="1">
      <alignment horizontal="center" vertical="top"/>
      <protection hidden="1"/>
    </xf>
    <xf numFmtId="0" fontId="15" fillId="0" borderId="0" xfId="0" applyFont="1" applyBorder="1" applyAlignment="1" applyProtection="1">
      <alignment horizontal="left" vertical="center" wrapText="1"/>
      <protection hidden="1"/>
    </xf>
    <xf numFmtId="0" fontId="16" fillId="0" borderId="0" xfId="206" applyFont="1" applyFill="1" applyBorder="1" applyAlignment="1" applyProtection="1">
      <alignment horizontal="left" vertical="center" inden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Font="1" applyFill="1" applyBorder="1" applyAlignment="1" applyProtection="1">
      <alignment horizontal="left" vertical="center"/>
      <protection hidden="1"/>
    </xf>
    <xf numFmtId="0" fontId="16" fillId="0" borderId="0" xfId="0" applyFont="1" applyBorder="1"/>
    <xf numFmtId="0" fontId="16" fillId="0" borderId="0" xfId="0" applyFont="1" applyBorder="1" applyAlignment="1">
      <alignment vertical="center"/>
    </xf>
    <xf numFmtId="2" fontId="16" fillId="0" borderId="0" xfId="200" applyNumberFormat="1" applyFont="1" applyFill="1" applyBorder="1" applyAlignment="1" applyProtection="1">
      <alignment horizontal="right" vertical="center"/>
      <protection hidden="1"/>
    </xf>
    <xf numFmtId="0" fontId="16" fillId="0" borderId="0" xfId="0" applyFont="1" applyBorder="1" applyAlignment="1">
      <alignment horizontal="left" vertical="center"/>
    </xf>
    <xf numFmtId="10" fontId="16" fillId="0" borderId="0" xfId="0" applyNumberFormat="1" applyFont="1" applyFill="1" applyBorder="1" applyAlignment="1">
      <alignment horizontal="center" vertical="center"/>
    </xf>
    <xf numFmtId="1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Fill="1" applyBorder="1" applyAlignment="1">
      <alignment horizontal="center" vertical="center"/>
    </xf>
    <xf numFmtId="0" fontId="15" fillId="0" borderId="0" xfId="206" applyFont="1" applyFill="1" applyBorder="1" applyAlignment="1" applyProtection="1">
      <alignment horizontal="left" vertical="center"/>
      <protection hidden="1"/>
    </xf>
    <xf numFmtId="0" fontId="15" fillId="0" borderId="0" xfId="206" applyFont="1" applyFill="1" applyBorder="1" applyAlignment="1" applyProtection="1">
      <alignment horizontal="center" vertical="center"/>
      <protection hidden="1"/>
    </xf>
    <xf numFmtId="0" fontId="16" fillId="0" borderId="0" xfId="205" applyFont="1" applyFill="1" applyBorder="1" applyAlignment="1" applyProtection="1">
      <alignment vertical="center"/>
      <protection hidden="1"/>
    </xf>
    <xf numFmtId="0" fontId="15" fillId="0" borderId="0" xfId="208" applyFont="1" applyFill="1" applyBorder="1" applyAlignment="1" applyProtection="1">
      <alignment vertical="top"/>
      <protection hidden="1"/>
    </xf>
    <xf numFmtId="0" fontId="16" fillId="0" borderId="0" xfId="205" applyFont="1" applyFill="1" applyBorder="1" applyAlignment="1" applyProtection="1">
      <alignment vertical="top"/>
      <protection hidden="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wrapText="1"/>
      <protection hidden="1"/>
    </xf>
    <xf numFmtId="168" fontId="15" fillId="0" borderId="0" xfId="0" applyNumberFormat="1" applyFont="1" applyFill="1" applyBorder="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Fill="1" applyBorder="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Fill="1" applyBorder="1" applyAlignment="1" applyProtection="1">
      <alignment vertical="center" wrapText="1"/>
      <protection hidden="1"/>
    </xf>
    <xf numFmtId="2" fontId="16" fillId="0" borderId="0" xfId="206"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Fill="1" applyBorder="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Font="1" applyFill="1" applyBorder="1" applyAlignment="1" applyProtection="1">
      <alignment horizontal="left" vertical="center" wrapText="1"/>
      <protection hidden="1"/>
    </xf>
    <xf numFmtId="0" fontId="16" fillId="0" borderId="0" xfId="206"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NumberFormat="1" applyFont="1" applyFill="1" applyBorder="1" applyAlignment="1" applyProtection="1">
      <alignment horizontal="left" vertical="center"/>
    </xf>
    <xf numFmtId="0" fontId="50" fillId="0" borderId="0" xfId="0" applyNumberFormat="1" applyFont="1" applyFill="1" applyBorder="1" applyAlignment="1" applyProtection="1">
      <alignment vertical="center"/>
    </xf>
    <xf numFmtId="0" fontId="50" fillId="0" borderId="0" xfId="0" applyNumberFormat="1" applyFont="1" applyFill="1" applyBorder="1" applyAlignment="1" applyProtection="1">
      <alignment horizontal="center" vertical="center"/>
    </xf>
    <xf numFmtId="0" fontId="50" fillId="0" borderId="0" xfId="206" applyFont="1" applyFill="1" applyAlignment="1" applyProtection="1">
      <alignment vertical="center"/>
      <protection hidden="1"/>
    </xf>
    <xf numFmtId="0" fontId="50" fillId="0" borderId="0" xfId="206" applyFont="1" applyBorder="1" applyAlignment="1" applyProtection="1">
      <alignment horizontal="left" vertical="center" indent="1"/>
      <protection hidden="1"/>
    </xf>
    <xf numFmtId="0" fontId="50" fillId="0" borderId="0" xfId="206" applyFont="1" applyBorder="1" applyAlignment="1" applyProtection="1">
      <alignment vertical="center"/>
      <protection hidden="1"/>
    </xf>
    <xf numFmtId="0" fontId="50" fillId="0" borderId="0" xfId="206" applyFont="1" applyFill="1" applyBorder="1" applyAlignment="1" applyProtection="1">
      <alignment vertical="center"/>
      <protection hidden="1"/>
    </xf>
    <xf numFmtId="0" fontId="50" fillId="0" borderId="0" xfId="0" applyFont="1" applyAlignment="1">
      <alignment vertical="center"/>
    </xf>
    <xf numFmtId="2" fontId="50" fillId="0" borderId="4" xfId="0" applyNumberFormat="1" applyFont="1" applyFill="1" applyBorder="1" applyAlignment="1" applyProtection="1">
      <alignment horizontal="right" vertical="center"/>
    </xf>
    <xf numFmtId="0" fontId="50" fillId="0" borderId="4" xfId="211"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wrapText="1"/>
      <protection hidden="1"/>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Fill="1" applyBorder="1" applyAlignment="1" applyProtection="1">
      <alignment horizontal="left" vertical="center"/>
      <protection hidden="1"/>
    </xf>
    <xf numFmtId="0" fontId="51" fillId="0" borderId="0" xfId="198" applyFont="1" applyProtection="1">
      <protection hidden="1"/>
    </xf>
    <xf numFmtId="0" fontId="51" fillId="0" borderId="0" xfId="198" applyFont="1" applyFill="1" applyBorder="1" applyAlignment="1" applyProtection="1">
      <alignment vertical="center"/>
      <protection hidden="1"/>
    </xf>
    <xf numFmtId="0" fontId="51" fillId="0" borderId="0" xfId="198" applyFont="1" applyFill="1" applyBorder="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15" fillId="0" borderId="0" xfId="0" applyFont="1" applyFill="1" applyBorder="1" applyAlignment="1">
      <alignment horizontal="center" vertical="center"/>
    </xf>
    <xf numFmtId="0" fontId="34" fillId="0" borderId="0" xfId="197" applyFont="1" applyProtection="1">
      <protection hidden="1"/>
    </xf>
    <xf numFmtId="0" fontId="34" fillId="0" borderId="0" xfId="197" applyFont="1" applyAlignment="1" applyProtection="1">
      <alignment horizontal="center"/>
      <protection hidden="1"/>
    </xf>
    <xf numFmtId="0" fontId="16" fillId="0" borderId="0" xfId="0" applyFont="1" applyFill="1" applyBorder="1" applyAlignment="1">
      <alignment vertical="center"/>
    </xf>
    <xf numFmtId="0" fontId="16" fillId="0" borderId="0" xfId="0" applyFont="1" applyFill="1" applyBorder="1" applyAlignment="1">
      <alignment horizontal="center"/>
    </xf>
    <xf numFmtId="0" fontId="16" fillId="0" borderId="0" xfId="0" applyFont="1" applyFill="1" applyBorder="1"/>
    <xf numFmtId="1" fontId="16" fillId="0" borderId="0" xfId="0" applyNumberFormat="1" applyFont="1" applyBorder="1"/>
    <xf numFmtId="2" fontId="16" fillId="0" borderId="0" xfId="0" applyNumberFormat="1" applyFont="1" applyBorder="1"/>
    <xf numFmtId="1" fontId="16" fillId="0" borderId="0" xfId="0" applyNumberFormat="1" applyFont="1" applyBorder="1" applyAlignment="1">
      <alignment vertical="center"/>
    </xf>
    <xf numFmtId="0" fontId="16"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80" fontId="16" fillId="0" borderId="0" xfId="0" applyNumberFormat="1" applyFont="1" applyFill="1" applyBorder="1" applyAlignment="1">
      <alignment horizontal="center"/>
    </xf>
    <xf numFmtId="15" fontId="16" fillId="0" borderId="0" xfId="0" applyNumberFormat="1" applyFont="1" applyBorder="1"/>
    <xf numFmtId="2" fontId="15" fillId="0" borderId="0" xfId="0" applyNumberFormat="1" applyFont="1" applyFill="1" applyBorder="1" applyAlignment="1" applyProtection="1">
      <alignment horizontal="center" vertical="center"/>
      <protection hidden="1"/>
    </xf>
    <xf numFmtId="2" fontId="16" fillId="0" borderId="0" xfId="0" applyNumberFormat="1" applyFont="1" applyFill="1" applyBorder="1" applyAlignment="1" applyProtection="1">
      <alignment vertical="center" wrapText="1"/>
      <protection hidden="1"/>
    </xf>
    <xf numFmtId="168" fontId="16" fillId="0" borderId="0" xfId="0" applyNumberFormat="1" applyFont="1" applyFill="1" applyBorder="1" applyAlignment="1" applyProtection="1">
      <alignment horizontal="right" vertical="center" wrapText="1"/>
      <protection hidden="1"/>
    </xf>
    <xf numFmtId="2" fontId="16" fillId="0" borderId="0" xfId="0" applyNumberFormat="1" applyFont="1" applyFill="1" applyBorder="1" applyAlignment="1" applyProtection="1">
      <alignment vertical="center"/>
      <protection hidden="1"/>
    </xf>
    <xf numFmtId="2" fontId="16" fillId="0" borderId="0" xfId="0" applyNumberFormat="1" applyFont="1" applyFill="1" applyBorder="1" applyAlignment="1" applyProtection="1">
      <alignment vertical="center"/>
    </xf>
    <xf numFmtId="0" fontId="16" fillId="0" borderId="0" xfId="0" applyFont="1" applyBorder="1" applyAlignment="1">
      <alignment horizont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vertical="center"/>
      <protection hidden="1"/>
    </xf>
    <xf numFmtId="0" fontId="16" fillId="0" borderId="0" xfId="0" applyFont="1" applyBorder="1" applyAlignment="1">
      <alignment horizontal="right" vertical="center"/>
    </xf>
    <xf numFmtId="2"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180" fontId="16" fillId="0" borderId="0" xfId="0" applyNumberFormat="1" applyFont="1" applyFill="1" applyBorder="1" applyAlignment="1">
      <alignment vertical="center"/>
    </xf>
    <xf numFmtId="0" fontId="15" fillId="0" borderId="0" xfId="0" applyFont="1" applyBorder="1" applyAlignment="1">
      <alignment horizontal="left" vertical="center"/>
    </xf>
    <xf numFmtId="2" fontId="16" fillId="0" borderId="0" xfId="0" applyNumberFormat="1" applyFont="1" applyBorder="1" applyAlignment="1">
      <alignment horizontal="center" vertical="center"/>
    </xf>
    <xf numFmtId="0" fontId="15" fillId="0" borderId="0" xfId="0" applyFont="1" applyFill="1" applyBorder="1" applyAlignment="1">
      <alignment horizontal="left" vertical="center"/>
    </xf>
    <xf numFmtId="2" fontId="15" fillId="0" borderId="0" xfId="0" applyNumberFormat="1" applyFont="1" applyFill="1" applyBorder="1" applyAlignment="1">
      <alignment horizontal="center" vertical="center"/>
    </xf>
    <xf numFmtId="0" fontId="16" fillId="0" borderId="0" xfId="0" applyFont="1" applyFill="1"/>
    <xf numFmtId="0" fontId="16" fillId="0" borderId="0" xfId="0" applyFont="1" applyFill="1" applyAlignment="1">
      <alignment horizontal="left" vertical="center"/>
    </xf>
    <xf numFmtId="2" fontId="15" fillId="0" borderId="0" xfId="0" applyNumberFormat="1" applyFont="1" applyFill="1" applyBorder="1" applyAlignment="1">
      <alignment vertical="center"/>
    </xf>
    <xf numFmtId="0" fontId="16" fillId="5" borderId="0" xfId="0" applyFont="1" applyFill="1" applyBorder="1"/>
    <xf numFmtId="0" fontId="15" fillId="0"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16" fillId="0" borderId="0" xfId="206" applyFont="1" applyBorder="1" applyAlignment="1" applyProtection="1">
      <alignment horizontal="left" vertical="center"/>
      <protection hidden="1"/>
    </xf>
    <xf numFmtId="0" fontId="50" fillId="0" borderId="0" xfId="206" applyFont="1" applyBorder="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2" fontId="33" fillId="0" borderId="0" xfId="0" applyNumberFormat="1" applyFont="1" applyBorder="1" applyAlignment="1" applyProtection="1">
      <alignment vertical="center"/>
      <protection hidden="1"/>
    </xf>
    <xf numFmtId="0" fontId="16" fillId="5" borderId="0" xfId="0" applyFont="1" applyFill="1" applyBorder="1" applyAlignment="1">
      <alignment horizontal="left" vertical="center"/>
    </xf>
    <xf numFmtId="1" fontId="16" fillId="5" borderId="0" xfId="0" applyNumberFormat="1" applyFont="1" applyFill="1" applyBorder="1"/>
    <xf numFmtId="0" fontId="50" fillId="0" borderId="0" xfId="0" applyFont="1" applyFill="1" applyProtection="1">
      <protection hidden="1"/>
    </xf>
    <xf numFmtId="0" fontId="50" fillId="0" borderId="0" xfId="0" applyFont="1" applyProtection="1">
      <protection hidden="1"/>
    </xf>
    <xf numFmtId="0" fontId="50" fillId="0" borderId="0" xfId="0" applyNumberFormat="1" applyFont="1" applyFill="1" applyBorder="1" applyAlignment="1" applyProtection="1">
      <alignment horizontal="left" vertical="center"/>
      <protection hidden="1"/>
    </xf>
    <xf numFmtId="0" fontId="50" fillId="0" borderId="0" xfId="0" applyNumberFormat="1" applyFont="1" applyFill="1" applyBorder="1" applyAlignment="1" applyProtection="1">
      <alignment horizontal="justify" vertical="center"/>
      <protection hidden="1"/>
    </xf>
    <xf numFmtId="0" fontId="50" fillId="0" borderId="0" xfId="0" applyNumberFormat="1" applyFont="1" applyFill="1" applyBorder="1" applyAlignment="1" applyProtection="1">
      <alignment horizontal="center" vertical="center"/>
      <protection hidden="1"/>
    </xf>
    <xf numFmtId="0" fontId="50" fillId="0" borderId="0" xfId="205" applyFont="1" applyFill="1" applyAlignment="1" applyProtection="1">
      <alignment vertical="top"/>
      <protection hidden="1"/>
    </xf>
    <xf numFmtId="0" fontId="50" fillId="0" borderId="0" xfId="205" applyFont="1" applyFill="1" applyAlignment="1" applyProtection="1">
      <alignment horizontal="left" vertical="top"/>
      <protection hidden="1"/>
    </xf>
    <xf numFmtId="0" fontId="29" fillId="0" borderId="0" xfId="206" applyFont="1" applyBorder="1" applyAlignment="1" applyProtection="1">
      <alignment horizontal="center" vertical="center" wrapText="1"/>
      <protection hidden="1"/>
    </xf>
    <xf numFmtId="0" fontId="50" fillId="0" borderId="0" xfId="206" applyFont="1" applyAlignment="1" applyProtection="1">
      <alignment horizontal="left" vertical="center"/>
      <protection hidden="1"/>
    </xf>
    <xf numFmtId="0" fontId="50" fillId="0" borderId="0" xfId="206" applyFont="1" applyAlignment="1" applyProtection="1">
      <alignment vertical="center"/>
      <protection hidden="1"/>
    </xf>
    <xf numFmtId="0" fontId="50" fillId="0" borderId="0" xfId="0" applyFont="1" applyFill="1" applyBorder="1" applyProtection="1">
      <protection hidden="1"/>
    </xf>
    <xf numFmtId="0" fontId="50" fillId="4" borderId="22" xfId="0" applyFont="1" applyFill="1" applyBorder="1" applyAlignment="1" applyProtection="1">
      <alignment horizontal="left" vertical="center"/>
      <protection locked="0"/>
    </xf>
    <xf numFmtId="0" fontId="50" fillId="0" borderId="0" xfId="206" applyFont="1" applyFill="1" applyBorder="1" applyAlignment="1" applyProtection="1">
      <alignment horizontal="left" vertical="center"/>
    </xf>
    <xf numFmtId="0" fontId="15" fillId="0" borderId="0" xfId="0" applyNumberFormat="1" applyFont="1" applyFill="1" applyBorder="1" applyAlignment="1" applyProtection="1">
      <alignment horizontal="left" vertical="center" wrapText="1"/>
    </xf>
    <xf numFmtId="0" fontId="15" fillId="0" borderId="0" xfId="0" applyFont="1" applyAlignment="1">
      <alignment horizontal="left" vertical="center"/>
    </xf>
    <xf numFmtId="0" fontId="50" fillId="0" borderId="0" xfId="0" applyFont="1" applyBorder="1"/>
    <xf numFmtId="0" fontId="50" fillId="0" borderId="0" xfId="0" applyFont="1" applyBorder="1" applyAlignment="1">
      <alignment vertical="center"/>
    </xf>
    <xf numFmtId="0" fontId="28" fillId="0" borderId="0" xfId="0" applyFont="1" applyBorder="1" applyAlignment="1">
      <alignment horizontal="left" vertical="center"/>
    </xf>
    <xf numFmtId="10" fontId="28" fillId="0" borderId="0" xfId="0" applyNumberFormat="1" applyFont="1" applyBorder="1" applyAlignment="1">
      <alignment horizontal="center" vertical="center"/>
    </xf>
    <xf numFmtId="0" fontId="28" fillId="0" borderId="0" xfId="0" applyFont="1" applyBorder="1" applyAlignment="1">
      <alignment vertical="center"/>
    </xf>
    <xf numFmtId="0" fontId="50" fillId="0" borderId="0" xfId="200" applyNumberFormat="1" applyFont="1" applyFill="1" applyBorder="1" applyAlignment="1" applyProtection="1">
      <alignment horizontal="center" vertical="center"/>
    </xf>
    <xf numFmtId="0" fontId="50" fillId="0" borderId="0" xfId="0" applyFont="1" applyBorder="1" applyAlignment="1">
      <alignment horizontal="left" vertical="center"/>
    </xf>
    <xf numFmtId="10" fontId="50" fillId="0" borderId="0" xfId="0" applyNumberFormat="1" applyFont="1" applyBorder="1" applyAlignment="1">
      <alignment horizontal="center" vertical="center"/>
    </xf>
    <xf numFmtId="10" fontId="50" fillId="0" borderId="0" xfId="0" applyNumberFormat="1" applyFont="1" applyFill="1" applyBorder="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0" fontId="28" fillId="0" borderId="0" xfId="0" applyFont="1" applyAlignment="1">
      <alignment vertical="center"/>
    </xf>
    <xf numFmtId="2" fontId="16" fillId="0" borderId="4" xfId="200" applyNumberFormat="1" applyFont="1" applyFill="1" applyBorder="1" applyAlignment="1" applyProtection="1">
      <alignment horizontal="right" vertical="top"/>
    </xf>
    <xf numFmtId="0" fontId="50" fillId="0" borderId="0" xfId="0" applyNumberFormat="1" applyFont="1" applyFill="1" applyBorder="1" applyAlignment="1" applyProtection="1">
      <alignment horizontal="center" vertical="center" wrapText="1"/>
    </xf>
    <xf numFmtId="0" fontId="15" fillId="0" borderId="0" xfId="211" applyFont="1" applyFill="1" applyBorder="1" applyAlignment="1">
      <alignment vertical="center" wrapText="1"/>
    </xf>
    <xf numFmtId="2" fontId="16" fillId="0" borderId="0" xfId="0" applyNumberFormat="1" applyFont="1" applyFill="1" applyBorder="1" applyAlignment="1" applyProtection="1">
      <alignment horizontal="right" vertical="center"/>
    </xf>
    <xf numFmtId="2" fontId="16" fillId="6" borderId="4"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NumberFormat="1"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pplyProtection="1">
      <alignment horizontal="right" vertical="center"/>
    </xf>
    <xf numFmtId="0" fontId="16" fillId="7" borderId="4" xfId="0" applyNumberFormat="1" applyFont="1" applyFill="1" applyBorder="1" applyAlignment="1" applyProtection="1">
      <alignment vertical="center"/>
    </xf>
    <xf numFmtId="2" fontId="16" fillId="0" borderId="4" xfId="200" applyNumberFormat="1" applyFon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justify" vertical="top"/>
    </xf>
    <xf numFmtId="178" fontId="15" fillId="0" borderId="0" xfId="0" applyNumberFormat="1" applyFont="1" applyFill="1" applyBorder="1" applyAlignment="1" applyProtection="1">
      <alignment horizontal="justify" vertical="top"/>
      <protection hidden="1"/>
    </xf>
    <xf numFmtId="14" fontId="16" fillId="0" borderId="0" xfId="0" applyNumberFormat="1" applyFont="1" applyFill="1" applyBorder="1" applyAlignment="1" applyProtection="1">
      <alignment horizontal="left" vertical="top"/>
    </xf>
    <xf numFmtId="0" fontId="15" fillId="0" borderId="0" xfId="0" applyFont="1" applyAlignment="1">
      <alignment horizontal="right" vertical="top"/>
    </xf>
    <xf numFmtId="0" fontId="16" fillId="0" borderId="0" xfId="0" applyNumberFormat="1" applyFont="1" applyFill="1" applyBorder="1" applyAlignment="1" applyProtection="1">
      <alignment vertical="top"/>
    </xf>
    <xf numFmtId="0" fontId="15" fillId="0" borderId="0" xfId="0" applyFont="1" applyFill="1" applyBorder="1" applyAlignment="1" applyProtection="1">
      <alignment vertical="top"/>
      <protection hidden="1"/>
    </xf>
    <xf numFmtId="0" fontId="33" fillId="0" borderId="0" xfId="0" applyNumberFormat="1" applyFont="1" applyFill="1" applyBorder="1" applyAlignment="1" applyProtection="1">
      <alignment horizontal="center" vertical="top"/>
      <protection hidden="1"/>
    </xf>
    <xf numFmtId="0" fontId="33" fillId="0" borderId="0" xfId="0" applyNumberFormat="1" applyFont="1" applyFill="1" applyBorder="1" applyAlignment="1" applyProtection="1">
      <alignment horizontal="justify" vertical="top"/>
      <protection hidden="1"/>
    </xf>
    <xf numFmtId="0" fontId="33" fillId="0" borderId="0" xfId="0" applyNumberFormat="1" applyFont="1" applyFill="1" applyBorder="1" applyAlignment="1" applyProtection="1">
      <alignment vertical="top"/>
      <protection hidden="1"/>
    </xf>
    <xf numFmtId="0" fontId="50" fillId="7" borderId="4" xfId="0" applyNumberFormat="1" applyFont="1" applyFill="1" applyBorder="1" applyAlignment="1" applyProtection="1">
      <alignment horizontal="center" vertical="center" wrapText="1"/>
    </xf>
    <xf numFmtId="0" fontId="15" fillId="7" borderId="4" xfId="211" applyFont="1" applyFill="1" applyBorder="1" applyAlignment="1">
      <alignment vertical="center" wrapText="1"/>
    </xf>
    <xf numFmtId="0" fontId="0" fillId="0" borderId="0" xfId="0" applyBorder="1"/>
    <xf numFmtId="0" fontId="50" fillId="4" borderId="0" xfId="0" applyFont="1" applyFill="1" applyAlignment="1" applyProtection="1">
      <alignment vertical="center"/>
    </xf>
    <xf numFmtId="0" fontId="15" fillId="0" borderId="5" xfId="194" applyFont="1" applyBorder="1" applyAlignment="1" applyProtection="1">
      <alignment vertical="center"/>
    </xf>
    <xf numFmtId="0" fontId="16" fillId="0" borderId="5" xfId="194" applyFont="1" applyBorder="1" applyAlignment="1" applyProtection="1">
      <alignment vertical="center"/>
    </xf>
    <xf numFmtId="0" fontId="15" fillId="0" borderId="5" xfId="194" applyFont="1" applyBorder="1" applyAlignment="1" applyProtection="1">
      <alignment horizontal="right" vertical="center"/>
    </xf>
    <xf numFmtId="0" fontId="16" fillId="0" borderId="0" xfId="194" applyFont="1" applyAlignment="1" applyProtection="1">
      <alignment vertical="center"/>
    </xf>
    <xf numFmtId="0" fontId="16" fillId="0" borderId="0" xfId="194" applyFont="1" applyProtection="1"/>
    <xf numFmtId="0" fontId="16" fillId="0" borderId="0" xfId="194" applyFont="1" applyBorder="1" applyProtection="1"/>
    <xf numFmtId="0" fontId="33" fillId="0" borderId="0" xfId="194" applyFont="1" applyBorder="1" applyProtection="1"/>
    <xf numFmtId="0" fontId="33" fillId="0" borderId="0" xfId="194" applyFont="1" applyBorder="1" applyAlignment="1" applyProtection="1">
      <alignment horizontal="center" vertical="center"/>
    </xf>
    <xf numFmtId="0" fontId="50" fillId="0" borderId="0" xfId="194" applyFont="1" applyProtection="1"/>
    <xf numFmtId="0" fontId="50" fillId="0" borderId="0" xfId="194" applyFont="1" applyAlignment="1" applyProtection="1">
      <alignment vertical="center"/>
    </xf>
    <xf numFmtId="0" fontId="50" fillId="0" borderId="0" xfId="194" applyFont="1" applyBorder="1" applyProtection="1"/>
    <xf numFmtId="0" fontId="15" fillId="0" borderId="0" xfId="194" applyFont="1" applyAlignment="1" applyProtection="1">
      <alignment horizontal="center" vertical="center"/>
    </xf>
    <xf numFmtId="0" fontId="50" fillId="0" borderId="0" xfId="194" applyFont="1" applyAlignment="1" applyProtection="1">
      <alignment horizontal="left" vertical="center"/>
    </xf>
    <xf numFmtId="178" fontId="50" fillId="0" borderId="0" xfId="194" applyNumberFormat="1" applyFont="1" applyFill="1" applyAlignment="1" applyProtection="1">
      <alignment horizontal="left" vertical="center"/>
    </xf>
    <xf numFmtId="0" fontId="33" fillId="0" borderId="0" xfId="194" applyFont="1" applyBorder="1" applyAlignment="1" applyProtection="1">
      <alignment horizontal="center"/>
    </xf>
    <xf numFmtId="0" fontId="50" fillId="0" borderId="0" xfId="196" applyNumberFormat="1" applyFont="1" applyFill="1" applyBorder="1" applyAlignment="1" applyProtection="1">
      <alignment horizontal="left" vertical="center"/>
    </xf>
    <xf numFmtId="0" fontId="15" fillId="0" borderId="0" xfId="196" applyNumberFormat="1" applyFont="1" applyFill="1" applyBorder="1" applyAlignment="1" applyProtection="1">
      <alignment horizontal="left" vertical="center"/>
    </xf>
    <xf numFmtId="0" fontId="16" fillId="0" borderId="0" xfId="194" applyFont="1" applyAlignment="1" applyProtection="1">
      <alignment horizontal="justify" vertical="center"/>
    </xf>
    <xf numFmtId="0" fontId="50" fillId="0" borderId="0" xfId="207" applyFont="1" applyBorder="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vertical="top"/>
    </xf>
    <xf numFmtId="165" fontId="50" fillId="0" borderId="0" xfId="194" applyNumberFormat="1" applyFont="1" applyAlignment="1" applyProtection="1">
      <alignment horizontal="center" vertical="top"/>
    </xf>
    <xf numFmtId="0" fontId="50" fillId="0" borderId="0" xfId="194" applyNumberFormat="1" applyFont="1" applyBorder="1" applyAlignment="1" applyProtection="1">
      <alignment horizontal="justify"/>
    </xf>
    <xf numFmtId="4" fontId="15" fillId="0" borderId="0" xfId="194" applyNumberFormat="1" applyFont="1" applyBorder="1" applyAlignment="1" applyProtection="1">
      <alignment vertical="center"/>
    </xf>
    <xf numFmtId="0" fontId="15" fillId="0" borderId="0" xfId="194" applyFont="1" applyBorder="1" applyAlignment="1" applyProtection="1">
      <alignment horizontal="justify" vertical="center"/>
    </xf>
    <xf numFmtId="165" fontId="50" fillId="0" borderId="0" xfId="194" applyNumberFormat="1" applyFont="1" applyAlignment="1" applyProtection="1">
      <alignment horizontal="center" vertical="center"/>
    </xf>
    <xf numFmtId="0" fontId="16" fillId="0" borderId="0" xfId="194" applyFont="1" applyBorder="1" applyAlignment="1" applyProtection="1">
      <alignment vertical="center"/>
    </xf>
    <xf numFmtId="0" fontId="33" fillId="0" borderId="0" xfId="194" applyFont="1" applyBorder="1" applyAlignment="1" applyProtection="1">
      <alignment vertical="center"/>
    </xf>
    <xf numFmtId="0" fontId="50" fillId="0" borderId="0" xfId="194" applyFont="1" applyAlignment="1" applyProtection="1">
      <alignment horizontal="center" vertical="top"/>
    </xf>
    <xf numFmtId="0" fontId="33" fillId="0" borderId="0" xfId="194" applyFont="1" applyAlignment="1" applyProtection="1">
      <alignment vertical="center"/>
    </xf>
    <xf numFmtId="0" fontId="50" fillId="0" borderId="0" xfId="0" applyFont="1" applyAlignment="1" applyProtection="1">
      <alignment vertical="center"/>
    </xf>
    <xf numFmtId="0" fontId="50" fillId="0" borderId="0" xfId="0" applyFont="1" applyBorder="1" applyAlignment="1" applyProtection="1">
      <alignment horizontal="center" vertical="center" wrapText="1"/>
    </xf>
    <xf numFmtId="0" fontId="50" fillId="0" borderId="0" xfId="0" applyFont="1" applyProtection="1"/>
    <xf numFmtId="0" fontId="50" fillId="0" borderId="0" xfId="0" applyFont="1" applyAlignment="1" applyProtection="1">
      <alignment horizontal="justify" vertical="center"/>
    </xf>
    <xf numFmtId="165" fontId="50" fillId="0" borderId="0" xfId="0" applyNumberFormat="1" applyFont="1" applyAlignment="1" applyProtection="1">
      <alignment horizontal="center" vertical="center"/>
    </xf>
    <xf numFmtId="0" fontId="50" fillId="0" borderId="0" xfId="0" applyFont="1" applyAlignment="1" applyProtection="1">
      <alignment horizontal="right" vertical="center"/>
    </xf>
    <xf numFmtId="178" fontId="15" fillId="0" borderId="0" xfId="194" applyNumberFormat="1" applyFont="1" applyAlignment="1" applyProtection="1">
      <alignment vertical="center"/>
    </xf>
    <xf numFmtId="0" fontId="15" fillId="0" borderId="0" xfId="194" applyFont="1" applyAlignment="1" applyProtection="1">
      <alignment horizontal="right" vertical="center"/>
    </xf>
    <xf numFmtId="0" fontId="16" fillId="0" borderId="0" xfId="194" applyFont="1" applyAlignment="1" applyProtection="1">
      <alignment horizontal="left" vertical="center"/>
    </xf>
    <xf numFmtId="0" fontId="15" fillId="0" borderId="0" xfId="194" applyFont="1" applyAlignment="1" applyProtection="1">
      <alignment horizontal="left" vertical="center" indent="2"/>
    </xf>
    <xf numFmtId="0" fontId="15" fillId="0" borderId="0" xfId="194" applyFont="1" applyAlignment="1" applyProtection="1">
      <alignment horizontal="left" vertical="center" indent="1"/>
    </xf>
    <xf numFmtId="0" fontId="16" fillId="0" borderId="0" xfId="194" applyFont="1" applyAlignment="1" applyProtection="1">
      <alignment horizontal="left" vertical="center" indent="1"/>
    </xf>
    <xf numFmtId="0" fontId="50" fillId="0" borderId="0" xfId="0" applyFont="1" applyAlignment="1" applyProtection="1">
      <alignment horizontal="left" vertical="center" wrapText="1" indent="2"/>
    </xf>
    <xf numFmtId="0" fontId="50" fillId="0" borderId="0" xfId="0" applyFont="1" applyAlignment="1" applyProtection="1">
      <alignment vertical="center" wrapText="1"/>
    </xf>
    <xf numFmtId="178" fontId="15" fillId="0" borderId="0" xfId="0" applyNumberFormat="1" applyFont="1" applyAlignment="1" applyProtection="1">
      <alignment horizontal="left" vertical="center" indent="1"/>
    </xf>
    <xf numFmtId="0" fontId="16" fillId="0" borderId="0" xfId="0" applyFont="1" applyAlignment="1" applyProtection="1">
      <alignment vertical="center"/>
    </xf>
    <xf numFmtId="0" fontId="16" fillId="0" borderId="0" xfId="0" applyFont="1" applyAlignment="1" applyProtection="1">
      <alignment horizontal="right" vertical="center"/>
    </xf>
    <xf numFmtId="0" fontId="50" fillId="0" borderId="0" xfId="194" applyFont="1" applyBorder="1" applyAlignment="1" applyProtection="1">
      <alignment vertical="center"/>
    </xf>
    <xf numFmtId="0" fontId="16" fillId="0" borderId="0" xfId="0" applyFont="1" applyFill="1" applyAlignment="1" applyProtection="1">
      <alignment vertical="center"/>
    </xf>
    <xf numFmtId="0" fontId="50" fillId="0" borderId="0" xfId="0" applyFont="1" applyFill="1" applyAlignment="1" applyProtection="1">
      <alignment horizontal="left" vertical="center" indent="2"/>
    </xf>
    <xf numFmtId="0" fontId="15" fillId="0" borderId="0" xfId="0" applyFont="1" applyFill="1" applyAlignment="1" applyProtection="1">
      <alignment horizontal="left" vertical="center"/>
    </xf>
    <xf numFmtId="178" fontId="15" fillId="0" borderId="0" xfId="0" applyNumberFormat="1" applyFont="1" applyFill="1" applyAlignment="1" applyProtection="1">
      <alignment horizontal="left" vertical="center" indent="1"/>
    </xf>
    <xf numFmtId="0" fontId="16" fillId="0" borderId="0" xfId="0" applyFont="1" applyFill="1" applyAlignment="1" applyProtection="1">
      <alignment horizontal="right" vertical="center"/>
    </xf>
    <xf numFmtId="0" fontId="16" fillId="0" borderId="0" xfId="205" applyFont="1" applyFill="1" applyAlignment="1" applyProtection="1">
      <alignment horizontal="left" vertical="top"/>
      <protection hidden="1"/>
    </xf>
    <xf numFmtId="0" fontId="16" fillId="0" borderId="0" xfId="205" applyFont="1" applyFill="1" applyBorder="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Border="1" applyAlignment="1" applyProtection="1">
      <alignment horizontal="justify" vertical="center" wrapText="1"/>
      <protection hidden="1"/>
    </xf>
    <xf numFmtId="0" fontId="0" fillId="0" borderId="0" xfId="0" applyAlignment="1">
      <alignment wrapText="1"/>
    </xf>
    <xf numFmtId="165" fontId="3" fillId="0" borderId="23" xfId="0" applyNumberFormat="1" applyFont="1" applyFill="1" applyBorder="1" applyAlignment="1" applyProtection="1">
      <alignment horizontal="center" vertical="top" wrapText="1"/>
    </xf>
    <xf numFmtId="0" fontId="19" fillId="0" borderId="0" xfId="0" applyNumberFormat="1" applyFont="1" applyFill="1" applyBorder="1" applyAlignment="1" applyProtection="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Fill="1" applyBorder="1" applyAlignment="1" applyProtection="1">
      <alignment horizontal="right" vertical="top" wrapText="1"/>
    </xf>
    <xf numFmtId="0" fontId="55" fillId="0" borderId="0" xfId="0" applyNumberFormat="1" applyFont="1" applyFill="1" applyBorder="1" applyAlignment="1" applyProtection="1">
      <alignment vertical="top"/>
    </xf>
    <xf numFmtId="0" fontId="56" fillId="0" borderId="0" xfId="0" applyNumberFormat="1" applyFont="1" applyFill="1" applyBorder="1" applyAlignment="1" applyProtection="1">
      <alignment vertical="top"/>
    </xf>
    <xf numFmtId="165" fontId="3" fillId="0" borderId="15" xfId="0" applyNumberFormat="1" applyFont="1" applyFill="1" applyBorder="1" applyAlignment="1" applyProtection="1">
      <alignment horizontal="right" vertical="top" wrapText="1"/>
    </xf>
    <xf numFmtId="0" fontId="19" fillId="0" borderId="3" xfId="0" applyFont="1" applyFill="1" applyBorder="1" applyAlignment="1" applyProtection="1">
      <alignment horizontal="center" vertical="top" wrapText="1"/>
    </xf>
    <xf numFmtId="0" fontId="19" fillId="0" borderId="15" xfId="0" applyNumberFormat="1" applyFont="1" applyFill="1" applyBorder="1" applyAlignment="1" applyProtection="1">
      <alignment horizontal="center" vertical="top" wrapText="1"/>
    </xf>
    <xf numFmtId="0" fontId="59" fillId="4" borderId="4" xfId="0" applyNumberFormat="1" applyFont="1" applyFill="1" applyBorder="1" applyAlignment="1" applyProtection="1">
      <alignment vertical="center"/>
      <protection locked="0"/>
    </xf>
    <xf numFmtId="0" fontId="58" fillId="0" borderId="0" xfId="200" applyNumberFormat="1" applyFont="1" applyFill="1" applyBorder="1" applyAlignment="1" applyProtection="1">
      <alignment vertical="top"/>
    </xf>
    <xf numFmtId="0" fontId="19" fillId="0" borderId="0" xfId="200" applyNumberFormat="1" applyFont="1" applyFill="1" applyBorder="1" applyAlignment="1" applyProtection="1">
      <alignment vertical="top"/>
    </xf>
    <xf numFmtId="0" fontId="58" fillId="0" borderId="6" xfId="200" applyNumberFormat="1" applyFont="1" applyFill="1" applyBorder="1" applyAlignment="1" applyProtection="1">
      <alignment vertical="top"/>
    </xf>
    <xf numFmtId="0" fontId="19" fillId="0" borderId="6" xfId="200" applyNumberFormat="1" applyFont="1" applyFill="1" applyBorder="1" applyAlignment="1" applyProtection="1">
      <alignment vertical="top"/>
    </xf>
    <xf numFmtId="0" fontId="3" fillId="0" borderId="1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top" wrapText="1"/>
    </xf>
    <xf numFmtId="0" fontId="16" fillId="0" borderId="0" xfId="200" applyNumberFormat="1" applyFont="1" applyFill="1" applyBorder="1" applyAlignment="1" applyProtection="1">
      <alignment vertical="top"/>
    </xf>
    <xf numFmtId="0" fontId="16" fillId="0" borderId="0" xfId="200" applyNumberFormat="1" applyFont="1" applyFill="1" applyBorder="1" applyAlignment="1" applyProtection="1">
      <alignment vertical="top" wrapText="1"/>
    </xf>
    <xf numFmtId="0" fontId="16" fillId="0" borderId="0" xfId="200" applyNumberFormat="1" applyFont="1" applyFill="1" applyBorder="1" applyAlignment="1" applyProtection="1">
      <alignment vertical="center" wrapText="1"/>
    </xf>
    <xf numFmtId="165" fontId="15" fillId="0" borderId="23" xfId="0" applyNumberFormat="1" applyFont="1" applyFill="1" applyBorder="1" applyAlignment="1" applyProtection="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5" fillId="0" borderId="0" xfId="0" applyFont="1" applyFill="1" applyAlignment="1" applyProtection="1">
      <alignment horizontal="center" vertical="center"/>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0" applyFont="1" applyAlignment="1" applyProtection="1">
      <alignment vertical="center"/>
      <protection hidden="1"/>
    </xf>
    <xf numFmtId="0" fontId="0" fillId="0" borderId="0" xfId="0" applyProtection="1">
      <protection hidden="1"/>
    </xf>
    <xf numFmtId="0" fontId="16" fillId="0" borderId="0" xfId="0" applyFont="1" applyAlignment="1" applyProtection="1">
      <alignment horizontal="justify" vertical="center"/>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Fill="1" applyBorder="1" applyAlignment="1" applyProtection="1">
      <alignment vertical="center"/>
      <protection hidden="1"/>
    </xf>
    <xf numFmtId="0" fontId="50" fillId="0" borderId="0" xfId="206" applyFont="1" applyFill="1" applyBorder="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NumberFormat="1" applyFont="1" applyFill="1" applyBorder="1" applyAlignment="1" applyProtection="1">
      <alignment vertical="top"/>
    </xf>
    <xf numFmtId="2" fontId="0" fillId="0" borderId="4" xfId="200" applyNumberFormat="1" applyFont="1" applyFill="1" applyBorder="1" applyAlignment="1" applyProtection="1">
      <alignment horizontal="right" vertical="top"/>
    </xf>
    <xf numFmtId="0" fontId="4" fillId="0" borderId="4" xfId="0" applyNumberFormat="1" applyFont="1" applyFill="1" applyBorder="1" applyAlignment="1" applyProtection="1">
      <alignment vertical="top"/>
      <protection locked="0"/>
    </xf>
    <xf numFmtId="0" fontId="5" fillId="0" borderId="4"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right" vertical="top" wrapText="1"/>
    </xf>
    <xf numFmtId="0" fontId="4" fillId="0" borderId="4" xfId="0" applyNumberFormat="1" applyFont="1" applyFill="1" applyBorder="1" applyAlignment="1" applyProtection="1">
      <alignment horizontal="center" vertical="top"/>
    </xf>
    <xf numFmtId="3" fontId="4" fillId="0" borderId="4" xfId="11" applyNumberFormat="1" applyFont="1" applyFill="1" applyBorder="1" applyAlignment="1" applyProtection="1">
      <alignment horizontal="center" vertical="top"/>
    </xf>
    <xf numFmtId="0" fontId="4" fillId="6" borderId="4" xfId="0" applyNumberFormat="1" applyFont="1" applyFill="1" applyBorder="1" applyAlignment="1" applyProtection="1">
      <alignment horizontal="center" vertical="top" wrapText="1"/>
    </xf>
    <xf numFmtId="0" fontId="4" fillId="6" borderId="4" xfId="206" applyFont="1" applyFill="1" applyBorder="1" applyAlignment="1" applyProtection="1">
      <alignment vertical="top" wrapText="1"/>
    </xf>
    <xf numFmtId="0" fontId="15" fillId="6" borderId="4" xfId="0" applyNumberFormat="1" applyFont="1" applyFill="1" applyBorder="1" applyAlignment="1" applyProtection="1">
      <alignment horizontal="left" vertical="top" wrapText="1"/>
    </xf>
    <xf numFmtId="2" fontId="15" fillId="6" borderId="4" xfId="0" applyNumberFormat="1" applyFont="1" applyFill="1" applyBorder="1" applyAlignment="1" applyProtection="1">
      <alignment horizontal="right" vertical="top" wrapText="1"/>
    </xf>
    <xf numFmtId="0" fontId="15" fillId="6" borderId="4" xfId="0" applyFont="1" applyFill="1" applyBorder="1" applyAlignment="1" applyProtection="1">
      <alignment horizontal="left" vertical="top" wrapText="1"/>
    </xf>
    <xf numFmtId="4" fontId="15" fillId="6" borderId="4" xfId="11" applyNumberFormat="1" applyFont="1" applyFill="1" applyBorder="1" applyAlignment="1" applyProtection="1">
      <alignment vertical="top" wrapText="1"/>
    </xf>
    <xf numFmtId="0" fontId="0" fillId="0" borderId="0" xfId="0" applyFont="1" applyBorder="1" applyAlignment="1" applyProtection="1">
      <alignment vertical="center"/>
      <protection hidden="1"/>
    </xf>
    <xf numFmtId="4" fontId="19" fillId="0" borderId="4" xfId="0" applyNumberFormat="1" applyFont="1" applyFill="1" applyBorder="1" applyAlignment="1" applyProtection="1">
      <alignment vertical="top" wrapText="1"/>
    </xf>
    <xf numFmtId="1" fontId="0" fillId="4" borderId="4" xfId="0" applyNumberFormat="1" applyFill="1" applyBorder="1" applyAlignment="1" applyProtection="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NumberFormat="1" applyFont="1" applyFill="1" applyBorder="1" applyAlignment="1" applyProtection="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Border="1" applyAlignment="1" applyProtection="1">
      <alignmen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0" fontId="37" fillId="0" borderId="0" xfId="210" applyProtection="1">
      <protection hidden="1"/>
    </xf>
    <xf numFmtId="4" fontId="15" fillId="0" borderId="0" xfId="210" applyNumberFormat="1" applyFont="1" applyBorder="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Fill="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Fill="1" applyBorder="1" applyAlignment="1" applyProtection="1">
      <alignment horizontal="right" vertical="center" wrapText="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Fill="1" applyBorder="1" applyAlignment="1" applyProtection="1">
      <alignment horizontal="center" vertical="center" wrapText="1"/>
      <protection hidden="1"/>
    </xf>
    <xf numFmtId="3" fontId="16" fillId="0" borderId="4" xfId="210" applyNumberFormat="1" applyFont="1" applyFill="1" applyBorder="1" applyAlignment="1" applyProtection="1">
      <alignment horizontal="right" vertical="center" wrapText="1"/>
      <protection hidden="1"/>
    </xf>
    <xf numFmtId="3" fontId="16" fillId="0" borderId="14" xfId="210" applyNumberFormat="1" applyFont="1" applyFill="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0" fontId="18" fillId="0" borderId="0" xfId="210" applyFont="1" applyBorder="1" applyProtection="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Fill="1" applyBorder="1" applyAlignment="1" applyProtection="1">
      <alignment vertical="center" wrapText="1"/>
      <protection hidden="1"/>
    </xf>
    <xf numFmtId="2" fontId="16" fillId="0" borderId="0" xfId="210" applyNumberFormat="1" applyFont="1" applyFill="1" applyBorder="1" applyAlignment="1" applyProtection="1">
      <alignment horizontal="left" vertical="center" wrapText="1"/>
      <protection hidden="1"/>
    </xf>
    <xf numFmtId="0" fontId="0" fillId="0" borderId="0" xfId="210" applyFont="1" applyFill="1" applyBorder="1" applyAlignment="1" applyProtection="1">
      <alignment horizontal="justify" vertical="center" wrapText="1"/>
      <protection hidden="1"/>
    </xf>
    <xf numFmtId="3" fontId="16" fillId="0" borderId="7" xfId="210" applyNumberFormat="1" applyFont="1" applyFill="1" applyBorder="1" applyAlignment="1" applyProtection="1">
      <alignment horizontal="right" vertical="center" wrapText="1"/>
      <protection hidden="1"/>
    </xf>
    <xf numFmtId="10" fontId="16" fillId="0" borderId="0" xfId="210" applyNumberFormat="1" applyFont="1" applyFill="1" applyBorder="1" applyAlignment="1" applyProtection="1">
      <alignment horizontal="left" vertical="center" wrapText="1"/>
      <protection hidden="1"/>
    </xf>
    <xf numFmtId="4" fontId="16" fillId="0" borderId="7" xfId="210" applyNumberFormat="1" applyFont="1" applyFill="1" applyBorder="1" applyAlignment="1" applyProtection="1">
      <alignment horizontal="right" vertical="center" wrapText="1"/>
      <protection hidden="1"/>
    </xf>
    <xf numFmtId="1" fontId="15" fillId="0" borderId="6" xfId="210" applyNumberFormat="1" applyFont="1" applyFill="1" applyBorder="1" applyAlignment="1" applyProtection="1">
      <alignment horizontal="center" vertical="top" wrapText="1"/>
      <protection hidden="1"/>
    </xf>
    <xf numFmtId="0" fontId="37" fillId="0" borderId="0" xfId="210" applyFill="1" applyProtection="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Fill="1" applyBorder="1" applyAlignment="1" applyProtection="1">
      <alignment vertical="center" wrapText="1"/>
      <protection hidden="1"/>
    </xf>
    <xf numFmtId="10" fontId="15" fillId="7" borderId="0" xfId="210" applyNumberFormat="1" applyFont="1" applyFill="1" applyBorder="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Fill="1" applyBorder="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Fill="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1" fontId="16"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NumberFormat="1" applyFont="1" applyFill="1" applyBorder="1" applyAlignment="1" applyProtection="1">
      <alignment vertical="center"/>
      <protection hidden="1"/>
    </xf>
    <xf numFmtId="0" fontId="66" fillId="0" borderId="0" xfId="0" applyFont="1" applyFill="1" applyProtection="1">
      <protection hidden="1"/>
    </xf>
    <xf numFmtId="0" fontId="65" fillId="0" borderId="0" xfId="0" applyFont="1" applyFill="1" applyAlignment="1" applyProtection="1">
      <alignment vertical="center"/>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Alignment="1" applyProtection="1">
      <alignment vertical="top"/>
    </xf>
    <xf numFmtId="0" fontId="62" fillId="0" borderId="0" xfId="200" applyNumberFormat="1" applyFont="1" applyFill="1" applyBorder="1" applyAlignment="1" applyProtection="1">
      <alignment vertical="top"/>
    </xf>
    <xf numFmtId="165" fontId="39" fillId="0" borderId="0" xfId="0" applyNumberFormat="1" applyFont="1" applyFill="1" applyBorder="1" applyAlignment="1" applyProtection="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pplyProtection="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NumberFormat="1" applyFont="1" applyFill="1" applyBorder="1" applyAlignment="1" applyProtection="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0" fontId="4" fillId="8" borderId="0" xfId="200" applyNumberFormat="1" applyFont="1" applyFill="1" applyBorder="1" applyAlignment="1" applyProtection="1">
      <alignment vertical="top"/>
    </xf>
    <xf numFmtId="0" fontId="62" fillId="8" borderId="0" xfId="200" applyNumberFormat="1" applyFont="1" applyFill="1" applyBorder="1" applyAlignment="1" applyProtection="1">
      <alignment vertical="top"/>
    </xf>
    <xf numFmtId="165" fontId="5" fillId="0" borderId="0" xfId="0" applyNumberFormat="1" applyFont="1" applyFill="1" applyBorder="1" applyAlignment="1" applyProtection="1">
      <alignment horizontal="center" vertical="top"/>
    </xf>
    <xf numFmtId="0" fontId="87" fillId="0" borderId="0" xfId="0" applyFont="1" applyAlignment="1" applyProtection="1">
      <alignment vertical="top" wrapText="1"/>
      <protection hidden="1"/>
    </xf>
    <xf numFmtId="0" fontId="85" fillId="11" borderId="15" xfId="0" applyNumberFormat="1" applyFont="1" applyFill="1" applyBorder="1" applyAlignment="1" applyProtection="1">
      <alignment horizontal="center" vertical="top" wrapText="1"/>
    </xf>
    <xf numFmtId="0" fontId="4" fillId="0" borderId="4" xfId="214" applyFont="1" applyFill="1" applyBorder="1" applyAlignment="1">
      <alignment horizontal="justify" vertical="top" wrapText="1"/>
    </xf>
    <xf numFmtId="0" fontId="5" fillId="0" borderId="5" xfId="0" applyNumberFormat="1" applyFont="1" applyFill="1" applyBorder="1" applyAlignment="1" applyProtection="1">
      <alignment horizontal="left" vertical="top"/>
    </xf>
    <xf numFmtId="0" fontId="5" fillId="0" borderId="5" xfId="0" applyNumberFormat="1" applyFont="1" applyFill="1" applyBorder="1" applyAlignment="1" applyProtection="1">
      <alignment horizontal="justify" vertical="top"/>
    </xf>
    <xf numFmtId="0" fontId="5" fillId="0" borderId="5" xfId="0" applyNumberFormat="1" applyFont="1" applyFill="1" applyBorder="1" applyAlignment="1" applyProtection="1">
      <alignment horizontal="center" vertical="top"/>
    </xf>
    <xf numFmtId="0" fontId="5" fillId="0" borderId="5" xfId="0" applyNumberFormat="1" applyFont="1" applyFill="1" applyBorder="1" applyAlignment="1" applyProtection="1">
      <alignment vertical="top"/>
    </xf>
    <xf numFmtId="0" fontId="39" fillId="0" borderId="0" xfId="0" applyFont="1" applyAlignment="1" applyProtection="1">
      <alignment vertical="top"/>
    </xf>
    <xf numFmtId="0" fontId="4" fillId="0" borderId="0" xfId="0" applyFont="1" applyAlignment="1" applyProtection="1">
      <alignment vertical="top"/>
    </xf>
    <xf numFmtId="0" fontId="39" fillId="0" borderId="0" xfId="0" applyFont="1" applyBorder="1" applyAlignment="1" applyProtection="1">
      <alignment vertical="top"/>
    </xf>
    <xf numFmtId="0" fontId="4" fillId="0" borderId="0" xfId="0" applyNumberFormat="1" applyFont="1" applyFill="1" applyBorder="1" applyAlignment="1" applyProtection="1">
      <alignment horizontal="justify" vertical="top"/>
    </xf>
    <xf numFmtId="0" fontId="4" fillId="0" borderId="0" xfId="0" applyNumberFormat="1" applyFont="1" applyFill="1" applyBorder="1" applyAlignment="1" applyProtection="1">
      <alignment vertical="top"/>
    </xf>
    <xf numFmtId="0" fontId="39" fillId="0" borderId="0" xfId="0" applyNumberFormat="1" applyFont="1" applyFill="1" applyBorder="1" applyAlignment="1" applyProtection="1">
      <alignment vertical="top"/>
    </xf>
    <xf numFmtId="0" fontId="39" fillId="0" borderId="0" xfId="0" applyFont="1" applyBorder="1" applyAlignment="1" applyProtection="1">
      <alignment horizontal="left" vertical="top"/>
    </xf>
    <xf numFmtId="0" fontId="39" fillId="0" borderId="0" xfId="0" applyFont="1" applyBorder="1" applyAlignment="1" applyProtection="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Border="1" applyAlignment="1" applyProtection="1">
      <alignment horizontal="left" vertical="top"/>
      <protection hidden="1"/>
    </xf>
    <xf numFmtId="0" fontId="39" fillId="0" borderId="0" xfId="0" applyFont="1" applyBorder="1" applyAlignment="1" applyProtection="1">
      <alignment vertical="top"/>
      <protection hidden="1"/>
    </xf>
    <xf numFmtId="0" fontId="5" fillId="0" borderId="0" xfId="0" applyNumberFormat="1" applyFont="1" applyFill="1" applyBorder="1" applyAlignment="1" applyProtection="1">
      <alignment horizontal="center" vertical="top"/>
    </xf>
    <xf numFmtId="14" fontId="4" fillId="0" borderId="0" xfId="0" applyNumberFormat="1" applyFont="1" applyFill="1" applyBorder="1" applyAlignment="1" applyProtection="1">
      <alignment horizontal="center" vertical="top"/>
    </xf>
    <xf numFmtId="0" fontId="5" fillId="0" borderId="0" xfId="0" applyFont="1" applyAlignment="1" applyProtection="1">
      <alignment horizontal="center" vertical="top"/>
    </xf>
    <xf numFmtId="0" fontId="5" fillId="0" borderId="0" xfId="0" applyFont="1" applyFill="1" applyBorder="1" applyAlignment="1" applyProtection="1">
      <alignment vertical="top"/>
    </xf>
    <xf numFmtId="0" fontId="39" fillId="0" borderId="0" xfId="0" applyNumberFormat="1" applyFont="1" applyFill="1" applyBorder="1" applyAlignment="1" applyProtection="1">
      <alignment horizontal="center" vertical="top"/>
    </xf>
    <xf numFmtId="0" fontId="39" fillId="0" borderId="0" xfId="0" applyNumberFormat="1" applyFont="1" applyFill="1" applyBorder="1" applyAlignment="1" applyProtection="1">
      <alignment horizontal="justify" vertical="top"/>
    </xf>
    <xf numFmtId="178" fontId="5" fillId="0" borderId="0" xfId="0" applyNumberFormat="1" applyFont="1" applyFill="1" applyBorder="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Alignment="1" applyProtection="1">
      <alignment vertical="top"/>
      <protection hidden="1"/>
    </xf>
    <xf numFmtId="165" fontId="4" fillId="0" borderId="4" xfId="0" applyNumberFormat="1" applyFont="1" applyFill="1" applyBorder="1" applyAlignment="1" applyProtection="1">
      <alignment horizontal="center" vertical="top" wrapText="1"/>
    </xf>
    <xf numFmtId="165" fontId="5" fillId="0" borderId="5" xfId="0" applyNumberFormat="1" applyFont="1" applyFill="1" applyBorder="1" applyAlignment="1" applyProtection="1">
      <alignment horizontal="left" vertical="top"/>
    </xf>
    <xf numFmtId="165" fontId="4" fillId="0" borderId="0" xfId="0" applyNumberFormat="1" applyFont="1" applyFill="1" applyBorder="1" applyAlignment="1" applyProtection="1">
      <alignment horizontal="center" vertical="top"/>
    </xf>
    <xf numFmtId="10" fontId="39" fillId="0" borderId="0" xfId="0" applyNumberFormat="1" applyFont="1" applyFill="1" applyBorder="1" applyAlignment="1" applyProtection="1">
      <alignment horizontal="center" vertical="top"/>
    </xf>
    <xf numFmtId="10" fontId="39" fillId="0" borderId="0" xfId="0" applyNumberFormat="1" applyFont="1" applyBorder="1" applyAlignment="1" applyProtection="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5" fillId="0" borderId="0" xfId="206" applyNumberFormat="1" applyFont="1" applyFill="1" applyAlignment="1" applyProtection="1">
      <alignment horizontal="left" vertical="top"/>
      <protection hidden="1"/>
    </xf>
    <xf numFmtId="165" fontId="4" fillId="0" borderId="0" xfId="206" applyNumberFormat="1" applyFont="1" applyFill="1" applyAlignment="1" applyProtection="1">
      <alignment horizontal="left" vertical="top"/>
      <protection hidden="1"/>
    </xf>
    <xf numFmtId="165" fontId="4" fillId="0" borderId="0" xfId="206" applyNumberFormat="1" applyFont="1" applyFill="1" applyAlignment="1" applyProtection="1">
      <alignment horizontal="center" vertical="top"/>
      <protection hidden="1"/>
    </xf>
    <xf numFmtId="0" fontId="4" fillId="0" borderId="0" xfId="206" applyFont="1" applyFill="1" applyBorder="1" applyAlignment="1" applyProtection="1">
      <alignment horizontal="justify" vertical="top"/>
    </xf>
    <xf numFmtId="0" fontId="4" fillId="0" borderId="0" xfId="206" applyFont="1" applyFill="1" applyBorder="1" applyAlignment="1" applyProtection="1">
      <alignment horizontal="center" vertical="top"/>
    </xf>
    <xf numFmtId="0" fontId="62" fillId="0" borderId="0" xfId="0" applyFont="1" applyAlignment="1" applyProtection="1">
      <alignment vertical="top"/>
    </xf>
    <xf numFmtId="0" fontId="44" fillId="0" borderId="0" xfId="0" applyFont="1" applyBorder="1" applyAlignment="1" applyProtection="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Border="1" applyAlignment="1" applyProtection="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0" fontId="39" fillId="0" borderId="0" xfId="0" applyFont="1" applyFill="1" applyBorder="1" applyAlignment="1" applyProtection="1">
      <alignmen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Alignment="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Border="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horizontal="justify" vertical="top"/>
      <protection hidden="1"/>
    </xf>
    <xf numFmtId="0"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vertical="top"/>
      <protection hidden="1"/>
    </xf>
    <xf numFmtId="4" fontId="15" fillId="0" borderId="11" xfId="205" applyNumberFormat="1" applyFont="1" applyFill="1" applyBorder="1" applyAlignment="1" applyProtection="1">
      <alignment horizontal="right" vertical="top"/>
      <protection hidden="1"/>
    </xf>
    <xf numFmtId="0" fontId="4" fillId="0" borderId="0" xfId="0" applyNumberFormat="1" applyFont="1" applyFill="1" applyBorder="1" applyAlignment="1" applyProtection="1">
      <alignment horizontal="center" vertical="top"/>
      <protection hidden="1"/>
    </xf>
    <xf numFmtId="9" fontId="4" fillId="0" borderId="4" xfId="0" applyNumberFormat="1" applyFont="1" applyFill="1" applyBorder="1" applyAlignment="1" applyProtection="1">
      <alignment horizontal="center" vertical="top" wrapText="1"/>
    </xf>
    <xf numFmtId="0" fontId="5" fillId="11" borderId="13" xfId="0" applyNumberFormat="1" applyFont="1" applyFill="1" applyBorder="1" applyAlignment="1" applyProtection="1">
      <alignment horizontal="center" vertical="top" wrapText="1"/>
    </xf>
    <xf numFmtId="0" fontId="4" fillId="0" borderId="0" xfId="0" applyFont="1" applyFill="1" applyBorder="1" applyAlignment="1">
      <alignment vertical="top" wrapText="1"/>
    </xf>
    <xf numFmtId="0" fontId="5" fillId="0" borderId="0" xfId="206" applyNumberFormat="1" applyFont="1" applyAlignment="1" applyProtection="1">
      <alignment horizontal="left" vertical="top"/>
      <protection hidden="1"/>
    </xf>
    <xf numFmtId="0" fontId="5"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5" fillId="0" borderId="0" xfId="206" applyNumberFormat="1" applyFont="1" applyFill="1" applyAlignment="1" applyProtection="1">
      <alignment horizontal="center" vertical="center"/>
      <protection hidden="1"/>
    </xf>
    <xf numFmtId="1" fontId="4" fillId="0" borderId="0" xfId="206" applyNumberFormat="1" applyFont="1" applyFill="1" applyAlignment="1" applyProtection="1">
      <alignment horizontal="center" vertical="center"/>
      <protection hidden="1"/>
    </xf>
    <xf numFmtId="1" fontId="39" fillId="0" borderId="0" xfId="0" applyNumberFormat="1"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39" fillId="0" borderId="0" xfId="0" applyFont="1" applyAlignment="1" applyProtection="1">
      <alignment vertical="center"/>
    </xf>
    <xf numFmtId="0" fontId="62" fillId="0" borderId="0" xfId="0" applyFont="1" applyAlignment="1" applyProtection="1">
      <alignment vertical="center"/>
    </xf>
    <xf numFmtId="0" fontId="39" fillId="0" borderId="0" xfId="0" applyFont="1" applyBorder="1" applyAlignment="1" applyProtection="1">
      <alignment vertical="center"/>
    </xf>
    <xf numFmtId="0" fontId="44" fillId="0" borderId="0" xfId="0" applyNumberFormat="1" applyFont="1" applyFill="1" applyBorder="1" applyAlignment="1" applyProtection="1">
      <alignment horizontal="center" vertical="center"/>
      <protection hidden="1"/>
    </xf>
    <xf numFmtId="0" fontId="39" fillId="0" borderId="0" xfId="0" applyFont="1" applyBorder="1" applyAlignment="1" applyProtection="1">
      <alignment horizontal="center" vertical="center"/>
    </xf>
    <xf numFmtId="0" fontId="4" fillId="0" borderId="0" xfId="0" applyFont="1" applyAlignment="1" applyProtection="1">
      <alignment vertical="center"/>
    </xf>
    <xf numFmtId="0" fontId="4" fillId="0" borderId="0" xfId="206" applyFont="1" applyBorder="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Fill="1" applyBorder="1" applyAlignment="1" applyProtection="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Fill="1" applyBorder="1" applyAlignment="1" applyProtection="1">
      <alignment horizontal="center" vertical="center" wrapText="1"/>
      <protection hidden="1"/>
    </xf>
    <xf numFmtId="0" fontId="0" fillId="0" borderId="0" xfId="194" quotePrefix="1" applyNumberFormat="1" applyFont="1" applyBorder="1" applyAlignment="1" applyProtection="1">
      <alignment horizontal="justify"/>
    </xf>
    <xf numFmtId="0" fontId="0" fillId="0" borderId="0" xfId="194" applyFont="1" applyAlignment="1" applyProtection="1">
      <alignment vertical="top"/>
    </xf>
    <xf numFmtId="0" fontId="107" fillId="12" borderId="4" xfId="0" applyNumberFormat="1" applyFont="1" applyFill="1" applyBorder="1" applyAlignment="1" applyProtection="1">
      <alignment vertical="top" wrapText="1"/>
    </xf>
    <xf numFmtId="0" fontId="107" fillId="12" borderId="15" xfId="0" applyNumberFormat="1" applyFont="1" applyFill="1" applyBorder="1" applyAlignment="1" applyProtection="1">
      <alignment vertical="top" wrapText="1"/>
    </xf>
    <xf numFmtId="2" fontId="4" fillId="0" borderId="4" xfId="200" applyNumberFormat="1" applyFont="1" applyFill="1" applyBorder="1" applyAlignment="1" applyProtection="1">
      <alignment vertical="top"/>
    </xf>
    <xf numFmtId="171" fontId="89" fillId="13" borderId="4" xfId="0" applyNumberFormat="1" applyFont="1" applyFill="1" applyBorder="1" applyAlignment="1" applyProtection="1">
      <alignment horizontal="justify" vertical="top" wrapText="1"/>
    </xf>
    <xf numFmtId="0" fontId="4" fillId="13" borderId="4" xfId="0" applyFont="1" applyFill="1" applyBorder="1" applyAlignment="1" applyProtection="1">
      <alignment horizontal="center" vertical="top" wrapText="1"/>
    </xf>
    <xf numFmtId="0" fontId="4" fillId="13" borderId="4" xfId="0" applyNumberFormat="1" applyFont="1" applyFill="1" applyBorder="1" applyAlignment="1" applyProtection="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pplyProtection="1">
      <alignment vertical="top"/>
    </xf>
    <xf numFmtId="2" fontId="5" fillId="13" borderId="4" xfId="200" applyNumberFormat="1" applyFont="1" applyFill="1" applyBorder="1" applyAlignment="1" applyProtection="1">
      <alignment vertical="top"/>
    </xf>
    <xf numFmtId="9" fontId="0" fillId="0" borderId="4" xfId="0" applyNumberFormat="1" applyBorder="1" applyAlignment="1">
      <alignment horizontal="center" vertical="top"/>
    </xf>
    <xf numFmtId="0" fontId="4" fillId="8" borderId="0" xfId="200" applyNumberFormat="1" applyFont="1" applyFill="1" applyBorder="1" applyAlignment="1" applyProtection="1">
      <alignment vertical="top" wrapText="1"/>
    </xf>
    <xf numFmtId="0" fontId="4" fillId="0" borderId="0" xfId="200" applyNumberFormat="1" applyFont="1" applyFill="1" applyBorder="1" applyAlignment="1" applyProtection="1">
      <alignment vertical="top" wrapText="1"/>
    </xf>
    <xf numFmtId="0" fontId="4" fillId="0" borderId="0" xfId="0" applyFont="1" applyBorder="1" applyAlignment="1" applyProtection="1">
      <alignment vertical="top"/>
    </xf>
    <xf numFmtId="0" fontId="66" fillId="0" borderId="0" xfId="0" applyFont="1" applyFill="1" applyAlignment="1" applyProtection="1">
      <alignment horizontal="center"/>
      <protection hidden="1"/>
    </xf>
    <xf numFmtId="0" fontId="33" fillId="0" borderId="0" xfId="0" applyFont="1" applyFill="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 fontId="5" fillId="0" borderId="5" xfId="0" applyNumberFormat="1" applyFont="1" applyFill="1" applyBorder="1" applyAlignment="1" applyProtection="1">
      <alignment horizontal="left" vertical="top"/>
    </xf>
    <xf numFmtId="1" fontId="4" fillId="0" borderId="0" xfId="0" applyNumberFormat="1" applyFont="1" applyFill="1" applyBorder="1" applyAlignment="1" applyProtection="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5"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center" vertical="top"/>
      <protection hidden="1"/>
    </xf>
    <xf numFmtId="1" fontId="5" fillId="11" borderId="13" xfId="0" applyNumberFormat="1" applyFont="1" applyFill="1" applyBorder="1" applyAlignment="1" applyProtection="1">
      <alignment horizontal="center" vertical="top" wrapText="1"/>
    </xf>
    <xf numFmtId="1" fontId="55" fillId="0" borderId="0" xfId="0" applyNumberFormat="1" applyFont="1" applyAlignment="1" applyProtection="1">
      <alignment horizontal="right" vertical="top"/>
    </xf>
    <xf numFmtId="1" fontId="4" fillId="0" borderId="0" xfId="0" applyNumberFormat="1" applyFont="1" applyFill="1" applyBorder="1" applyAlignment="1" applyProtection="1">
      <alignment horizontal="right" vertical="top"/>
    </xf>
    <xf numFmtId="1" fontId="5" fillId="0" borderId="0" xfId="0" applyNumberFormat="1" applyFont="1" applyFill="1" applyBorder="1" applyAlignment="1" applyProtection="1">
      <alignment horizontal="center" vertical="top"/>
    </xf>
    <xf numFmtId="1" fontId="39" fillId="0" borderId="0" xfId="0" applyNumberFormat="1" applyFont="1" applyFill="1" applyBorder="1" applyAlignment="1" applyProtection="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Fill="1" applyBorder="1" applyAlignment="1" applyProtection="1">
      <alignment horizontal="center" vertical="top"/>
      <protection hidden="1"/>
    </xf>
    <xf numFmtId="1" fontId="4" fillId="0" borderId="4" xfId="0" applyNumberFormat="1" applyFont="1" applyFill="1" applyBorder="1" applyAlignment="1" applyProtection="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Font="1"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pplyProtection="1">
      <alignment vertical="top" wrapText="1"/>
    </xf>
    <xf numFmtId="1" fontId="5"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xf>
    <xf numFmtId="1" fontId="91" fillId="15" borderId="4" xfId="0" applyNumberFormat="1" applyFont="1" applyFill="1" applyBorder="1" applyAlignment="1" applyProtection="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NumberFormat="1" applyFont="1" applyFill="1" applyBorder="1" applyAlignment="1" applyProtection="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Border="1" applyAlignment="1" applyProtection="1">
      <alignment horizontal="center" vertical="top" wrapText="1"/>
    </xf>
    <xf numFmtId="165" fontId="4" fillId="13" borderId="0" xfId="0" applyNumberFormat="1" applyFont="1" applyFill="1" applyBorder="1" applyAlignment="1" applyProtection="1">
      <alignment horizontal="center" vertical="top" wrapText="1"/>
    </xf>
    <xf numFmtId="1" fontId="4" fillId="13" borderId="0" xfId="0" applyNumberFormat="1"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NumberFormat="1" applyFont="1" applyFill="1" applyBorder="1" applyAlignment="1" applyProtection="1">
      <alignment horizontal="center" vertical="top" wrapText="1"/>
    </xf>
    <xf numFmtId="0" fontId="15" fillId="15" borderId="34" xfId="0" applyFont="1" applyFill="1" applyBorder="1" applyAlignment="1" applyProtection="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NumberFormat="1" applyFont="1" applyFill="1" applyBorder="1" applyAlignment="1" applyProtection="1">
      <alignment horizontal="center" vertical="top" wrapText="1"/>
    </xf>
    <xf numFmtId="0" fontId="107" fillId="0" borderId="0" xfId="0" applyFont="1" applyAlignment="1" applyProtection="1">
      <alignment vertical="top"/>
    </xf>
    <xf numFmtId="0" fontId="108" fillId="0" borderId="0" xfId="0" applyFont="1" applyAlignment="1" applyProtection="1">
      <alignment vertical="top"/>
    </xf>
    <xf numFmtId="2" fontId="19" fillId="0" borderId="4" xfId="0" applyNumberFormat="1" applyFont="1" applyFill="1" applyBorder="1" applyAlignment="1" applyProtection="1">
      <alignment vertical="top"/>
    </xf>
    <xf numFmtId="0" fontId="15" fillId="13" borderId="4" xfId="0" applyFont="1" applyFill="1" applyBorder="1" applyAlignment="1" applyProtection="1">
      <alignment horizontal="left" vertical="top" wrapText="1"/>
    </xf>
    <xf numFmtId="4" fontId="15" fillId="13" borderId="4" xfId="11" applyNumberFormat="1" applyFont="1" applyFill="1" applyBorder="1" applyAlignment="1" applyProtection="1">
      <alignment vertical="top" wrapText="1"/>
    </xf>
    <xf numFmtId="0" fontId="68" fillId="13" borderId="4" xfId="0" applyNumberFormat="1" applyFont="1" applyFill="1" applyBorder="1" applyAlignment="1" applyProtection="1">
      <alignment vertical="top"/>
    </xf>
    <xf numFmtId="0" fontId="15" fillId="13" borderId="4" xfId="0" applyFont="1" applyFill="1" applyBorder="1" applyAlignment="1" applyProtection="1">
      <alignment horizontal="left" vertical="center" wrapText="1"/>
      <protection hidden="1"/>
    </xf>
    <xf numFmtId="181"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Fill="1" applyBorder="1" applyAlignment="1" applyProtection="1">
      <alignment horizontal="left" vertical="top" wrapText="1"/>
    </xf>
    <xf numFmtId="0" fontId="15" fillId="16" borderId="12" xfId="204" applyFont="1" applyFill="1" applyBorder="1" applyAlignment="1" applyProtection="1">
      <alignment horizontal="center" vertical="center" wrapText="1"/>
      <protection hidden="1"/>
    </xf>
    <xf numFmtId="0" fontId="85" fillId="17" borderId="15" xfId="0" applyNumberFormat="1" applyFont="1" applyFill="1" applyBorder="1" applyAlignment="1" applyProtection="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3" fillId="0" borderId="5" xfId="0" applyNumberFormat="1" applyFont="1" applyFill="1" applyBorder="1" applyAlignment="1" applyProtection="1">
      <alignment horizontal="left" vertical="top"/>
    </xf>
    <xf numFmtId="10" fontId="93" fillId="0" borderId="5" xfId="0" applyNumberFormat="1" applyFont="1" applyFill="1" applyBorder="1" applyAlignment="1" applyProtection="1">
      <alignment horizontal="left" vertical="top"/>
    </xf>
    <xf numFmtId="0" fontId="94" fillId="0" borderId="5" xfId="0" applyNumberFormat="1" applyFont="1" applyFill="1" applyBorder="1" applyAlignment="1" applyProtection="1">
      <alignment vertical="top"/>
    </xf>
    <xf numFmtId="0" fontId="93" fillId="0" borderId="5" xfId="0" applyNumberFormat="1" applyFont="1" applyFill="1" applyBorder="1" applyAlignment="1" applyProtection="1">
      <alignment horizontal="center" vertical="top"/>
    </xf>
    <xf numFmtId="0" fontId="93" fillId="0" borderId="5" xfId="0" applyNumberFormat="1" applyFont="1" applyFill="1" applyBorder="1" applyAlignment="1" applyProtection="1">
      <alignment vertical="top"/>
    </xf>
    <xf numFmtId="0" fontId="95" fillId="0" borderId="0" xfId="0" applyFont="1" applyAlignment="1" applyProtection="1">
      <alignment horizontal="left" vertical="top"/>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Border="1" applyAlignment="1" applyProtection="1">
      <alignmen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center" vertical="top"/>
    </xf>
    <xf numFmtId="0" fontId="94" fillId="0" borderId="0" xfId="0" applyFont="1" applyBorder="1" applyAlignment="1" applyProtection="1">
      <alignment vertical="top"/>
    </xf>
    <xf numFmtId="0" fontId="94" fillId="5" borderId="0" xfId="0" applyFont="1" applyFill="1" applyBorder="1" applyAlignment="1" applyProtection="1">
      <alignment horizontal="left" vertical="top"/>
    </xf>
    <xf numFmtId="0" fontId="94" fillId="5" borderId="0" xfId="0" applyFont="1" applyFill="1" applyBorder="1" applyAlignment="1" applyProtection="1">
      <alignment vertical="top"/>
    </xf>
    <xf numFmtId="0" fontId="94" fillId="0" borderId="0" xfId="0" applyFont="1" applyAlignment="1" applyProtection="1">
      <alignment vertical="top"/>
    </xf>
    <xf numFmtId="0" fontId="94" fillId="0" borderId="0" xfId="0" applyNumberFormat="1" applyFont="1" applyFill="1" applyBorder="1" applyAlignment="1" applyProtection="1">
      <alignment horizontal="left" vertical="top"/>
    </xf>
    <xf numFmtId="10" fontId="94" fillId="0" borderId="0" xfId="0" applyNumberFormat="1" applyFont="1" applyFill="1" applyBorder="1" applyAlignment="1" applyProtection="1">
      <alignment horizontal="left" vertical="top"/>
    </xf>
    <xf numFmtId="0" fontId="94"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top"/>
    </xf>
    <xf numFmtId="1" fontId="94" fillId="5" borderId="0" xfId="0" applyNumberFormat="1" applyFont="1" applyFill="1" applyBorder="1" applyAlignment="1" applyProtection="1">
      <alignment vertical="top"/>
    </xf>
    <xf numFmtId="2" fontId="94" fillId="0" borderId="0" xfId="0" applyNumberFormat="1" applyFont="1" applyBorder="1" applyAlignment="1" applyProtection="1">
      <alignment vertical="top"/>
    </xf>
    <xf numFmtId="0" fontId="96" fillId="0" borderId="0" xfId="0" applyFont="1" applyBorder="1" applyAlignment="1" applyProtection="1">
      <alignment horizontal="left" vertical="top"/>
    </xf>
    <xf numFmtId="10" fontId="94" fillId="0" borderId="0" xfId="0" applyNumberFormat="1" applyFont="1" applyFill="1" applyBorder="1" applyAlignment="1" applyProtection="1">
      <alignment horizontal="center" vertical="top"/>
    </xf>
    <xf numFmtId="0" fontId="94" fillId="0" borderId="0" xfId="0" applyFont="1" applyBorder="1" applyAlignment="1" applyProtection="1">
      <alignment horizontal="left" vertical="top"/>
    </xf>
    <xf numFmtId="0" fontId="94" fillId="0" borderId="0" xfId="0" applyFont="1" applyBorder="1" applyAlignment="1" applyProtection="1">
      <alignment horizontal="center" vertical="top"/>
    </xf>
    <xf numFmtId="10" fontId="94" fillId="0" borderId="0" xfId="0" applyNumberFormat="1" applyFont="1" applyBorder="1" applyAlignment="1" applyProtection="1">
      <alignment horizontal="center" vertical="top"/>
    </xf>
    <xf numFmtId="1" fontId="94" fillId="0" borderId="0" xfId="0" applyNumberFormat="1" applyFont="1" applyBorder="1" applyAlignment="1" applyProtection="1">
      <alignment vertical="top"/>
    </xf>
    <xf numFmtId="0" fontId="94" fillId="0" borderId="0" xfId="0" applyFont="1" applyFill="1" applyBorder="1" applyAlignment="1" applyProtection="1">
      <alignment horizontal="left" vertical="top"/>
    </xf>
    <xf numFmtId="0" fontId="93" fillId="0" borderId="0" xfId="206" applyFont="1" applyAlignment="1" applyProtection="1">
      <alignment vertical="top"/>
      <protection hidden="1"/>
    </xf>
    <xf numFmtId="10" fontId="93" fillId="0" borderId="0" xfId="206" applyNumberFormat="1"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NumberFormat="1" applyFont="1" applyFill="1" applyBorder="1" applyAlignment="1" applyProtection="1">
      <alignment horizontal="left" vertical="top"/>
      <protection hidden="1"/>
    </xf>
    <xf numFmtId="0" fontId="94" fillId="0" borderId="0" xfId="206" applyFont="1" applyBorder="1" applyAlignment="1" applyProtection="1">
      <alignment horizontal="left" vertical="top"/>
      <protection hidden="1"/>
    </xf>
    <xf numFmtId="0" fontId="95" fillId="0" borderId="0" xfId="0" applyFont="1" applyBorder="1" applyAlignment="1" applyProtection="1">
      <alignment horizontal="left" vertical="top"/>
    </xf>
    <xf numFmtId="10" fontId="93" fillId="0" borderId="0" xfId="0" applyNumberFormat="1" applyFont="1" applyFill="1" applyBorder="1" applyAlignment="1" applyProtection="1">
      <alignment horizontal="center" vertical="top"/>
    </xf>
    <xf numFmtId="0" fontId="93" fillId="0" borderId="0" xfId="206" applyFont="1" applyFill="1" applyAlignment="1" applyProtection="1">
      <alignment vertical="top"/>
      <protection hidden="1"/>
    </xf>
    <xf numFmtId="10" fontId="93" fillId="0" borderId="0" xfId="206" applyNumberFormat="1" applyFont="1" applyFill="1" applyAlignment="1" applyProtection="1">
      <alignment vertical="top"/>
      <protection hidden="1"/>
    </xf>
    <xf numFmtId="2" fontId="94" fillId="0" borderId="0" xfId="0" applyNumberFormat="1" applyFont="1" applyBorder="1" applyAlignment="1" applyProtection="1">
      <alignment horizontal="center" vertical="top"/>
    </xf>
    <xf numFmtId="2" fontId="94" fillId="0" borderId="0" xfId="0" applyNumberFormat="1" applyFont="1" applyFill="1" applyBorder="1" applyAlignment="1" applyProtection="1">
      <alignment horizontal="center" vertical="top"/>
    </xf>
    <xf numFmtId="0" fontId="94" fillId="0" borderId="0" xfId="206" applyFont="1" applyFill="1" applyAlignment="1" applyProtection="1">
      <alignment vertical="top"/>
      <protection hidden="1"/>
    </xf>
    <xf numFmtId="10" fontId="94" fillId="0" borderId="0" xfId="206" applyNumberFormat="1" applyFont="1" applyFill="1" applyAlignment="1" applyProtection="1">
      <alignment vertical="top"/>
      <protection hidden="1"/>
    </xf>
    <xf numFmtId="0" fontId="95" fillId="0" borderId="0" xfId="0" applyFont="1" applyFill="1" applyBorder="1" applyAlignment="1" applyProtection="1">
      <alignment horizontal="left" vertical="top"/>
    </xf>
    <xf numFmtId="2" fontId="93" fillId="0" borderId="0" xfId="0" applyNumberFormat="1" applyFont="1" applyFill="1" applyBorder="1" applyAlignment="1" applyProtection="1">
      <alignment horizontal="center" vertical="top"/>
    </xf>
    <xf numFmtId="180" fontId="94" fillId="0" borderId="0" xfId="0" applyNumberFormat="1" applyFont="1" applyFill="1" applyBorder="1" applyAlignment="1" applyProtection="1">
      <alignment horizontal="center" vertical="top"/>
    </xf>
    <xf numFmtId="0" fontId="94" fillId="0" borderId="0" xfId="206" applyFont="1" applyFill="1" applyBorder="1" applyAlignment="1" applyProtection="1">
      <alignment vertical="top"/>
      <protection hidden="1"/>
    </xf>
    <xf numFmtId="10" fontId="94" fillId="0" borderId="0" xfId="206" applyNumberFormat="1" applyFont="1" applyFill="1" applyBorder="1" applyAlignment="1" applyProtection="1">
      <alignment vertical="top"/>
      <protection hidden="1"/>
    </xf>
    <xf numFmtId="0" fontId="94" fillId="0" borderId="0" xfId="206" applyFont="1" applyFill="1" applyBorder="1" applyAlignment="1" applyProtection="1">
      <alignment horizontal="center" vertical="top"/>
      <protection hidden="1"/>
    </xf>
    <xf numFmtId="0" fontId="93" fillId="0" borderId="0" xfId="206" applyFont="1" applyFill="1" applyBorder="1" applyAlignment="1" applyProtection="1">
      <alignment vertical="top"/>
      <protection hidden="1"/>
    </xf>
    <xf numFmtId="15" fontId="94" fillId="0" borderId="0" xfId="0" applyNumberFormat="1" applyFont="1" applyBorder="1" applyAlignment="1" applyProtection="1">
      <alignment vertical="top"/>
    </xf>
    <xf numFmtId="0" fontId="95" fillId="0" borderId="0" xfId="0" applyNumberFormat="1" applyFont="1" applyFill="1" applyBorder="1" applyAlignment="1" applyProtection="1">
      <alignment horizontal="left" vertical="top" wrapText="1"/>
    </xf>
    <xf numFmtId="0" fontId="96" fillId="0" borderId="0" xfId="0" applyNumberFormat="1" applyFont="1" applyFill="1" applyBorder="1" applyAlignment="1" applyProtection="1">
      <alignment horizontal="center" vertical="top" wrapText="1"/>
    </xf>
    <xf numFmtId="0" fontId="96" fillId="0" borderId="0" xfId="0" applyNumberFormat="1" applyFont="1" applyFill="1" applyBorder="1" applyAlignment="1" applyProtection="1">
      <alignment vertical="top" wrapText="1"/>
    </xf>
    <xf numFmtId="0" fontId="94" fillId="0" borderId="0" xfId="0" applyNumberFormat="1" applyFont="1" applyFill="1" applyBorder="1" applyAlignment="1" applyProtection="1">
      <alignment horizontal="justify" vertical="top" wrapText="1"/>
    </xf>
    <xf numFmtId="10" fontId="94" fillId="0" borderId="0" xfId="0" applyNumberFormat="1" applyFont="1" applyFill="1" applyBorder="1" applyAlignment="1" applyProtection="1">
      <alignment horizontal="justify" vertical="top" wrapText="1"/>
    </xf>
    <xf numFmtId="0" fontId="93" fillId="0" borderId="0" xfId="0"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wrapText="1"/>
      <protection hidden="1"/>
    </xf>
    <xf numFmtId="0" fontId="93"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xf>
    <xf numFmtId="1" fontId="96" fillId="0" borderId="0" xfId="0" applyNumberFormat="1" applyFont="1" applyBorder="1" applyAlignment="1" applyProtection="1">
      <alignment vertical="top"/>
      <protection hidden="1"/>
    </xf>
    <xf numFmtId="0" fontId="96" fillId="0" borderId="0" xfId="0" applyFont="1" applyBorder="1" applyAlignment="1" applyProtection="1">
      <alignment vertical="top"/>
      <protection hidden="1"/>
    </xf>
    <xf numFmtId="0" fontId="93" fillId="11" borderId="15" xfId="0" applyNumberFormat="1" applyFont="1" applyFill="1" applyBorder="1" applyAlignment="1" applyProtection="1">
      <alignment horizontal="center" vertical="top" wrapText="1"/>
    </xf>
    <xf numFmtId="0" fontId="0" fillId="0" borderId="0" xfId="0" applyNumberFormat="1" applyFont="1" applyFill="1" applyBorder="1" applyAlignment="1" applyProtection="1">
      <alignment vertical="top"/>
    </xf>
    <xf numFmtId="2" fontId="0" fillId="0" borderId="0" xfId="0" applyNumberFormat="1" applyFont="1" applyFill="1" applyBorder="1" applyAlignment="1" applyProtection="1">
      <alignment vertical="top"/>
    </xf>
    <xf numFmtId="0" fontId="0" fillId="0" borderId="4" xfId="0" applyFont="1" applyFill="1" applyBorder="1" applyAlignment="1" applyProtection="1">
      <alignment horizontal="left" vertical="top" wrapText="1"/>
    </xf>
    <xf numFmtId="2" fontId="93" fillId="0" borderId="0" xfId="0" applyNumberFormat="1" applyFont="1" applyFill="1" applyBorder="1" applyAlignment="1" applyProtection="1">
      <alignment vertical="top"/>
    </xf>
    <xf numFmtId="0" fontId="94" fillId="6" borderId="35" xfId="0" applyNumberFormat="1" applyFont="1" applyFill="1" applyBorder="1" applyAlignment="1" applyProtection="1">
      <alignment horizontal="center" vertical="top" wrapText="1"/>
    </xf>
    <xf numFmtId="0" fontId="94" fillId="6" borderId="5" xfId="0" applyNumberFormat="1" applyFont="1" applyFill="1" applyBorder="1" applyAlignment="1" applyProtection="1">
      <alignment horizontal="center" vertical="top" wrapText="1"/>
    </xf>
    <xf numFmtId="2" fontId="94" fillId="0" borderId="0" xfId="0" applyNumberFormat="1" applyFont="1" applyFill="1" applyBorder="1" applyAlignment="1" applyProtection="1">
      <alignment vertical="top"/>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xf>
    <xf numFmtId="0" fontId="94" fillId="0" borderId="0" xfId="0" applyFont="1" applyBorder="1" applyAlignment="1" applyProtection="1">
      <alignment horizontal="right" vertical="top"/>
    </xf>
    <xf numFmtId="0" fontId="94" fillId="7" borderId="0" xfId="211" applyNumberFormat="1" applyFont="1" applyFill="1" applyBorder="1" applyAlignment="1" applyProtection="1">
      <alignment horizontal="center" vertical="top"/>
    </xf>
    <xf numFmtId="0" fontId="94" fillId="0" borderId="0" xfId="0" applyFont="1" applyFill="1" applyBorder="1" applyAlignment="1" applyProtection="1">
      <alignment horizontal="right" vertical="top"/>
    </xf>
    <xf numFmtId="0" fontId="93" fillId="0" borderId="0" xfId="0" applyFont="1" applyAlignment="1" applyProtection="1">
      <alignment horizontal="left" vertical="top"/>
    </xf>
    <xf numFmtId="0" fontId="94" fillId="0" borderId="0" xfId="0" applyFont="1" applyAlignment="1" applyProtection="1">
      <alignment horizontal="right" vertical="top"/>
    </xf>
    <xf numFmtId="0" fontId="93" fillId="0" borderId="0" xfId="0" applyNumberFormat="1" applyFont="1" applyFill="1" applyBorder="1" applyAlignment="1" applyProtection="1">
      <alignment horizontal="justify" vertical="top"/>
    </xf>
    <xf numFmtId="178" fontId="93" fillId="0" borderId="0" xfId="0" applyNumberFormat="1" applyFont="1" applyFill="1" applyBorder="1" applyAlignment="1" applyProtection="1">
      <alignment vertical="top"/>
    </xf>
    <xf numFmtId="10" fontId="93" fillId="0" borderId="0" xfId="0" applyNumberFormat="1" applyFont="1" applyFill="1" applyBorder="1" applyAlignment="1" applyProtection="1">
      <alignment horizontal="justify" vertical="top"/>
    </xf>
    <xf numFmtId="14"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top"/>
    </xf>
    <xf numFmtId="10" fontId="96" fillId="0" borderId="0" xfId="0" applyNumberFormat="1" applyFont="1" applyFill="1" applyBorder="1" applyAlignment="1" applyProtection="1">
      <alignment horizontal="center" vertical="top"/>
    </xf>
    <xf numFmtId="0" fontId="96" fillId="0" borderId="0" xfId="0" applyNumberFormat="1" applyFont="1" applyFill="1" applyBorder="1" applyAlignment="1" applyProtection="1">
      <alignment horizontal="center" vertical="top"/>
      <protection hidden="1"/>
    </xf>
    <xf numFmtId="10" fontId="96"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protection hidden="1"/>
    </xf>
    <xf numFmtId="0" fontId="95" fillId="0" borderId="0" xfId="0" applyFont="1" applyFill="1" applyBorder="1" applyAlignment="1" applyProtection="1">
      <alignment horizontal="right" vertical="top"/>
      <protection hidden="1"/>
    </xf>
    <xf numFmtId="0" fontId="95" fillId="0" borderId="0" xfId="0" applyNumberFormat="1" applyFont="1" applyFill="1" applyBorder="1" applyAlignment="1" applyProtection="1">
      <alignment horizontal="left" vertical="top"/>
      <protection hidden="1"/>
    </xf>
    <xf numFmtId="10" fontId="95"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protection hidden="1"/>
    </xf>
    <xf numFmtId="0" fontId="95" fillId="0" borderId="0" xfId="0" applyNumberFormat="1" applyFont="1" applyFill="1" applyBorder="1" applyAlignment="1" applyProtection="1">
      <alignment vertical="top"/>
      <protection hidden="1"/>
    </xf>
    <xf numFmtId="0" fontId="96" fillId="0" borderId="0" xfId="0" applyNumberFormat="1" applyFont="1" applyFill="1" applyBorder="1" applyAlignment="1" applyProtection="1">
      <alignment horizontal="left" vertical="top"/>
      <protection hidden="1"/>
    </xf>
    <xf numFmtId="10" fontId="96"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wrapText="1"/>
      <protection hidden="1"/>
    </xf>
    <xf numFmtId="0" fontId="95" fillId="0" borderId="0" xfId="206" applyFont="1" applyFill="1" applyBorder="1" applyAlignment="1" applyProtection="1">
      <alignment vertical="top"/>
      <protection hidden="1"/>
    </xf>
    <xf numFmtId="10" fontId="95" fillId="0" borderId="0" xfId="206" applyNumberFormat="1" applyFont="1" applyFill="1" applyBorder="1" applyAlignment="1" applyProtection="1">
      <alignment vertical="top"/>
      <protection hidden="1"/>
    </xf>
    <xf numFmtId="0" fontId="96" fillId="0" borderId="0" xfId="206" applyFont="1" applyFill="1" applyBorder="1" applyAlignment="1" applyProtection="1">
      <alignment vertical="top"/>
      <protection hidden="1"/>
    </xf>
    <xf numFmtId="0" fontId="95" fillId="0" borderId="0" xfId="206" applyFont="1" applyFill="1" applyBorder="1" applyAlignment="1" applyProtection="1">
      <alignment horizontal="center" vertical="top"/>
      <protection hidden="1"/>
    </xf>
    <xf numFmtId="0" fontId="96" fillId="0" borderId="0" xfId="206" applyFont="1" applyFill="1" applyBorder="1" applyAlignment="1" applyProtection="1">
      <alignment horizontal="left" vertical="top"/>
      <protection hidden="1"/>
    </xf>
    <xf numFmtId="10" fontId="96" fillId="0" borderId="0" xfId="206" applyNumberFormat="1" applyFont="1" applyFill="1" applyBorder="1" applyAlignment="1" applyProtection="1">
      <alignment vertical="top"/>
      <protection hidden="1"/>
    </xf>
    <xf numFmtId="180" fontId="94" fillId="0" borderId="0" xfId="0" applyNumberFormat="1" applyFont="1" applyFill="1" applyBorder="1" applyAlignment="1" applyProtection="1">
      <alignment vertical="top"/>
    </xf>
    <xf numFmtId="0" fontId="96" fillId="0" borderId="0" xfId="206" applyFont="1" applyFill="1" applyBorder="1" applyAlignment="1" applyProtection="1">
      <alignment horizontal="center" vertical="top"/>
      <protection hidden="1"/>
    </xf>
    <xf numFmtId="10" fontId="95" fillId="0" borderId="0" xfId="0" applyNumberFormat="1" applyFont="1" applyFill="1" applyBorder="1" applyAlignment="1" applyProtection="1">
      <alignment horizontal="center" vertical="top" wrapText="1"/>
      <protection hidden="1"/>
    </xf>
    <xf numFmtId="0" fontId="95" fillId="0" borderId="0" xfId="0" applyNumberFormat="1" applyFont="1" applyFill="1" applyBorder="1" applyAlignment="1" applyProtection="1">
      <alignment vertical="top" wrapText="1"/>
      <protection hidden="1"/>
    </xf>
    <xf numFmtId="0" fontId="94" fillId="0" borderId="0" xfId="0" applyNumberFormat="1" applyFont="1" applyFill="1" applyBorder="1" applyAlignment="1" applyProtection="1">
      <alignment horizontal="center" vertical="top" wrapText="1"/>
      <protection hidden="1"/>
    </xf>
    <xf numFmtId="10" fontId="95" fillId="0" borderId="0" xfId="0" applyNumberFormat="1" applyFont="1" applyFill="1" applyBorder="1" applyAlignment="1" applyProtection="1">
      <alignment horizontal="center" vertical="top"/>
      <protection hidden="1"/>
    </xf>
    <xf numFmtId="0" fontId="94" fillId="0" borderId="0" xfId="0" applyNumberFormat="1" applyFont="1" applyFill="1" applyBorder="1" applyAlignment="1" applyProtection="1">
      <alignment horizontal="center" vertical="top"/>
      <protection hidden="1"/>
    </xf>
    <xf numFmtId="165"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2" fontId="96" fillId="0" borderId="0" xfId="0"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horizontal="right" vertical="top"/>
      <protection hidden="1"/>
    </xf>
    <xf numFmtId="2" fontId="93" fillId="0" borderId="0" xfId="0" applyNumberFormat="1" applyFont="1" applyFill="1" applyBorder="1" applyAlignment="1" applyProtection="1">
      <alignment horizontal="center" vertical="top"/>
      <protection hidden="1"/>
    </xf>
    <xf numFmtId="165"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8" fontId="96" fillId="0" borderId="0" xfId="0" applyNumberFormat="1" applyFont="1" applyFill="1" applyBorder="1" applyAlignment="1" applyProtection="1">
      <alignment horizontal="right" vertical="top" wrapText="1"/>
      <protection hidden="1"/>
    </xf>
    <xf numFmtId="168" fontId="94"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7" fontId="96"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8" fontId="94" fillId="0" borderId="0" xfId="11" applyNumberFormat="1" applyFont="1" applyFill="1" applyBorder="1" applyAlignment="1" applyProtection="1">
      <alignment horizontal="center" vertical="top"/>
      <protection hidden="1"/>
    </xf>
    <xf numFmtId="0" fontId="96" fillId="0" borderId="0" xfId="0" applyFont="1" applyFill="1" applyAlignment="1" applyProtection="1">
      <alignment vertical="top"/>
    </xf>
    <xf numFmtId="171" fontId="96" fillId="0" borderId="0" xfId="211" quotePrefix="1" applyNumberFormat="1" applyFont="1" applyFill="1" applyBorder="1" applyAlignment="1" applyProtection="1">
      <alignment vertical="top" wrapText="1"/>
      <protection hidden="1"/>
    </xf>
    <xf numFmtId="0" fontId="96" fillId="0" borderId="0" xfId="0" applyFont="1" applyFill="1" applyAlignment="1" applyProtection="1">
      <alignment horizontal="left" vertical="top"/>
    </xf>
    <xf numFmtId="171"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5"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15" fillId="0" borderId="5" xfId="0" applyNumberFormat="1" applyFont="1" applyFill="1" applyBorder="1" applyAlignment="1" applyProtection="1">
      <alignment horizontal="left" vertical="top"/>
    </xf>
    <xf numFmtId="0" fontId="15" fillId="0" borderId="5" xfId="0" applyNumberFormat="1" applyFont="1" applyFill="1" applyBorder="1" applyAlignment="1" applyProtection="1">
      <alignment horizontal="justify" vertical="top"/>
    </xf>
    <xf numFmtId="0" fontId="15" fillId="0" borderId="5" xfId="0" applyNumberFormat="1" applyFont="1" applyFill="1" applyBorder="1" applyAlignment="1" applyProtection="1">
      <alignment horizontal="center" vertical="top"/>
    </xf>
    <xf numFmtId="0" fontId="15" fillId="0" borderId="5" xfId="0" applyNumberFormat="1" applyFont="1" applyFill="1" applyBorder="1" applyAlignment="1" applyProtection="1">
      <alignment vertical="top"/>
    </xf>
    <xf numFmtId="0" fontId="15" fillId="0" borderId="5" xfId="0" applyNumberFormat="1" applyFont="1" applyFill="1" applyBorder="1" applyAlignment="1" applyProtection="1">
      <alignment horizontal="right" vertical="top"/>
    </xf>
    <xf numFmtId="0" fontId="33" fillId="0" borderId="0" xfId="0" applyFont="1" applyBorder="1" applyAlignment="1" applyProtection="1">
      <alignment vertical="top"/>
    </xf>
    <xf numFmtId="0" fontId="0" fillId="0" borderId="0" xfId="0" applyFont="1" applyAlignment="1" applyProtection="1">
      <alignment vertical="top"/>
    </xf>
    <xf numFmtId="0" fontId="33" fillId="0" borderId="0" xfId="0" applyFont="1" applyAlignment="1" applyProtection="1">
      <alignment vertical="top"/>
    </xf>
    <xf numFmtId="0" fontId="0" fillId="0" borderId="0" xfId="0" applyNumberFormat="1" applyFont="1" applyFill="1" applyBorder="1" applyAlignment="1" applyProtection="1">
      <alignment horizontal="center" vertical="top"/>
    </xf>
    <xf numFmtId="0" fontId="0" fillId="0" borderId="0" xfId="0" applyNumberFormat="1" applyFont="1" applyFill="1" applyBorder="1" applyAlignment="1" applyProtection="1">
      <alignment horizontal="justify" vertical="top"/>
    </xf>
    <xf numFmtId="0" fontId="33"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vertical="top" wrapText="1"/>
    </xf>
    <xf numFmtId="0" fontId="29"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Border="1" applyAlignment="1" applyProtection="1">
      <alignment horizontal="left" vertical="top"/>
    </xf>
    <xf numFmtId="0" fontId="27" fillId="0" borderId="0" xfId="0" applyFont="1" applyFill="1" applyBorder="1" applyAlignment="1" applyProtection="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Alignment="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NumberFormat="1" applyFont="1" applyFill="1" applyBorder="1" applyAlignment="1" applyProtection="1">
      <alignment horizontal="left" vertical="top"/>
      <protection hidden="1"/>
    </xf>
    <xf numFmtId="0" fontId="33" fillId="0" borderId="0" xfId="206" applyFont="1" applyBorder="1" applyAlignment="1" applyProtection="1">
      <alignment vertical="top"/>
      <protection hidden="1"/>
    </xf>
    <xf numFmtId="0" fontId="0" fillId="0" borderId="0" xfId="206" applyFont="1" applyBorder="1" applyAlignment="1" applyProtection="1">
      <alignment horizontal="left" vertical="top"/>
      <protection hidden="1"/>
    </xf>
    <xf numFmtId="0" fontId="15" fillId="0" borderId="0" xfId="206" applyFont="1" applyFill="1" applyAlignment="1" applyProtection="1">
      <alignment horizontal="center" vertical="top"/>
      <protection hidden="1"/>
    </xf>
    <xf numFmtId="0" fontId="0" fillId="0" borderId="0" xfId="206" applyFont="1" applyFill="1" applyBorder="1" applyAlignment="1" applyProtection="1">
      <alignment horizontal="left" vertical="top"/>
    </xf>
    <xf numFmtId="0" fontId="0" fillId="0" borderId="0" xfId="206" applyFont="1" applyFill="1" applyAlignment="1" applyProtection="1">
      <alignment horizontal="center" vertical="top"/>
      <protection hidden="1"/>
    </xf>
    <xf numFmtId="0" fontId="0" fillId="0" borderId="0" xfId="206" applyFont="1" applyFill="1" applyAlignment="1" applyProtection="1">
      <alignment horizontal="left" vertical="top"/>
      <protection hidden="1"/>
    </xf>
    <xf numFmtId="0" fontId="15" fillId="0" borderId="0" xfId="206" applyFont="1" applyFill="1" applyBorder="1" applyAlignment="1" applyProtection="1">
      <alignment horizontal="justify" vertical="top"/>
      <protection hidden="1"/>
    </xf>
    <xf numFmtId="0" fontId="15" fillId="0" borderId="0" xfId="206" applyFont="1" applyFill="1" applyBorder="1" applyAlignment="1" applyProtection="1">
      <alignment horizontal="center" vertical="top"/>
      <protection hidden="1"/>
    </xf>
    <xf numFmtId="0" fontId="33" fillId="0" borderId="0" xfId="0" applyFont="1" applyBorder="1" applyAlignment="1" applyProtection="1">
      <alignment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NumberFormat="1" applyFont="1" applyFill="1" applyBorder="1" applyAlignment="1" applyProtection="1">
      <alignment horizontal="center" vertical="top"/>
    </xf>
    <xf numFmtId="0" fontId="15" fillId="0" borderId="15" xfId="0" applyNumberFormat="1" applyFont="1" applyFill="1" applyBorder="1" applyAlignment="1" applyProtection="1">
      <alignment horizontal="center" vertical="top"/>
    </xf>
    <xf numFmtId="0" fontId="15" fillId="0" borderId="4" xfId="0" applyNumberFormat="1" applyFont="1" applyFill="1" applyBorder="1" applyAlignment="1" applyProtection="1">
      <alignment horizontal="center" vertical="top"/>
    </xf>
    <xf numFmtId="0" fontId="15" fillId="0" borderId="14" xfId="0" applyNumberFormat="1" applyFont="1" applyFill="1" applyBorder="1" applyAlignment="1" applyProtection="1">
      <alignment horizontal="center" vertical="top"/>
    </xf>
    <xf numFmtId="0" fontId="93" fillId="11" borderId="3" xfId="0" applyNumberFormat="1" applyFont="1" applyFill="1" applyBorder="1" applyAlignment="1" applyProtection="1">
      <alignment horizontal="center" vertical="top" wrapText="1"/>
    </xf>
    <xf numFmtId="0" fontId="59" fillId="0" borderId="0" xfId="0" applyFont="1" applyFill="1" applyBorder="1" applyAlignment="1" applyProtection="1">
      <alignment horizontal="center" vertical="top"/>
    </xf>
    <xf numFmtId="0" fontId="0" fillId="7" borderId="4" xfId="0" applyNumberFormat="1" applyFont="1" applyFill="1" applyBorder="1" applyAlignment="1" applyProtection="1">
      <alignment horizontal="center" vertical="top" wrapText="1"/>
    </xf>
    <xf numFmtId="0" fontId="15" fillId="7" borderId="4" xfId="211" applyFont="1" applyFill="1" applyBorder="1" applyAlignment="1" applyProtection="1">
      <alignment horizontal="justify" vertical="top" wrapText="1"/>
    </xf>
    <xf numFmtId="0" fontId="15" fillId="7" borderId="4" xfId="211" applyFont="1" applyFill="1" applyBorder="1" applyAlignment="1" applyProtection="1">
      <alignment horizontal="center" vertical="top" wrapText="1"/>
    </xf>
    <xf numFmtId="2" fontId="0" fillId="7" borderId="4" xfId="0" applyNumberFormat="1" applyFont="1" applyFill="1" applyBorder="1" applyAlignment="1" applyProtection="1">
      <alignment horizontal="right" vertical="top"/>
    </xf>
    <xf numFmtId="0" fontId="0" fillId="2" borderId="0" xfId="0" applyNumberFormat="1" applyFont="1" applyFill="1" applyBorder="1" applyAlignment="1" applyProtection="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ont="1" applyFill="1" applyBorder="1" applyAlignment="1" applyProtection="1">
      <alignment horizontal="right" vertical="top"/>
    </xf>
    <xf numFmtId="164" fontId="0" fillId="2" borderId="0" xfId="11" applyFont="1" applyFill="1" applyBorder="1" applyAlignment="1" applyProtection="1">
      <alignment horizontal="right" vertical="top"/>
    </xf>
    <xf numFmtId="0" fontId="94" fillId="0" borderId="0" xfId="0" applyNumberFormat="1" applyFont="1" applyAlignment="1" applyProtection="1">
      <alignment vertical="top"/>
    </xf>
    <xf numFmtId="0" fontId="15" fillId="0" borderId="0" xfId="0" applyNumberFormat="1" applyFont="1" applyFill="1" applyBorder="1" applyAlignment="1" applyProtection="1">
      <alignment horizontal="center" vertical="top"/>
    </xf>
    <xf numFmtId="178" fontId="15" fillId="0" borderId="0" xfId="0" applyNumberFormat="1" applyFont="1" applyFill="1" applyBorder="1" applyAlignment="1" applyProtection="1">
      <alignment horizontal="justify" vertical="top"/>
    </xf>
    <xf numFmtId="14" fontId="0" fillId="0" borderId="0" xfId="0" applyNumberFormat="1" applyFont="1" applyFill="1" applyBorder="1" applyAlignment="1" applyProtection="1">
      <alignment horizontal="center" vertical="top"/>
    </xf>
    <xf numFmtId="0" fontId="15" fillId="0" borderId="0" xfId="0" applyFont="1" applyFill="1" applyBorder="1" applyAlignment="1" applyProtection="1">
      <alignment vertical="top"/>
    </xf>
    <xf numFmtId="0" fontId="33" fillId="0" borderId="0" xfId="0" applyNumberFormat="1" applyFont="1" applyFill="1" applyBorder="1" applyAlignment="1" applyProtection="1">
      <alignment horizontal="center" vertical="top"/>
    </xf>
    <xf numFmtId="0" fontId="33" fillId="0" borderId="0" xfId="0" applyNumberFormat="1" applyFont="1" applyFill="1" applyBorder="1" applyAlignment="1" applyProtection="1">
      <alignment horizontal="justify" vertical="top"/>
    </xf>
    <xf numFmtId="0" fontId="94" fillId="0" borderId="0" xfId="0" applyNumberFormat="1" applyFont="1" applyAlignment="1" applyProtection="1">
      <alignment horizontal="justify" vertical="top" wrapText="1"/>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Alignment="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pplyProtection="1">
      <alignment horizontal="center" vertical="center"/>
    </xf>
    <xf numFmtId="1" fontId="99" fillId="15" borderId="4" xfId="0" applyNumberFormat="1" applyFont="1" applyFill="1" applyBorder="1" applyAlignment="1" applyProtection="1">
      <alignment horizontal="center" vertical="center"/>
    </xf>
    <xf numFmtId="1" fontId="99" fillId="15" borderId="4" xfId="0" applyNumberFormat="1" applyFont="1" applyFill="1" applyBorder="1" applyAlignment="1" applyProtection="1">
      <alignment horizontal="center" vertical="center" wrapText="1"/>
    </xf>
    <xf numFmtId="0" fontId="15" fillId="15" borderId="4" xfId="0" applyNumberFormat="1" applyFont="1" applyFill="1" applyBorder="1" applyAlignment="1" applyProtection="1">
      <alignment horizontal="center" vertical="center"/>
    </xf>
    <xf numFmtId="0" fontId="100" fillId="15" borderId="4" xfId="0" applyNumberFormat="1" applyFont="1" applyFill="1" applyBorder="1" applyAlignment="1" applyProtection="1">
      <alignment horizontal="center" vertical="top" wrapText="1"/>
    </xf>
    <xf numFmtId="10" fontId="100" fillId="15" borderId="4" xfId="0" applyNumberFormat="1" applyFont="1" applyFill="1" applyBorder="1" applyAlignment="1" applyProtection="1">
      <alignment horizontal="center" vertical="top" wrapText="1"/>
    </xf>
    <xf numFmtId="0" fontId="100" fillId="15" borderId="4" xfId="0" applyNumberFormat="1" applyFont="1" applyFill="1" applyBorder="1" applyAlignment="1" applyProtection="1">
      <alignment vertical="top" wrapText="1"/>
    </xf>
    <xf numFmtId="0" fontId="100" fillId="15" borderId="4" xfId="0" applyNumberFormat="1" applyFont="1" applyFill="1" applyBorder="1" applyAlignment="1" applyProtection="1">
      <alignment horizontal="center" vertical="top"/>
    </xf>
    <xf numFmtId="0" fontId="100" fillId="15" borderId="23" xfId="0" applyNumberFormat="1" applyFont="1" applyFill="1" applyBorder="1" applyAlignment="1" applyProtection="1">
      <alignment horizontal="center" vertical="top"/>
    </xf>
    <xf numFmtId="0" fontId="100" fillId="15" borderId="15" xfId="0" applyNumberFormat="1" applyFont="1" applyFill="1" applyBorder="1" applyAlignment="1" applyProtection="1">
      <alignment horizontal="center" vertical="top"/>
    </xf>
    <xf numFmtId="0" fontId="101" fillId="15" borderId="36" xfId="0" applyNumberFormat="1" applyFont="1" applyFill="1" applyBorder="1" applyAlignment="1" applyProtection="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NumberFormat="1" applyFont="1" applyFill="1" applyBorder="1" applyAlignment="1" applyProtection="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pplyProtection="1">
      <alignment vertical="top" wrapText="1"/>
    </xf>
    <xf numFmtId="1" fontId="23" fillId="15" borderId="4" xfId="0" applyNumberFormat="1" applyFont="1" applyFill="1" applyBorder="1" applyAlignment="1" applyProtection="1">
      <alignment horizontal="center" vertical="center"/>
    </xf>
    <xf numFmtId="1" fontId="102" fillId="15" borderId="4" xfId="0" applyNumberFormat="1" applyFont="1" applyFill="1" applyBorder="1" applyAlignment="1" applyProtection="1">
      <alignment horizontal="center" vertical="center"/>
    </xf>
    <xf numFmtId="1" fontId="102" fillId="15" borderId="4" xfId="0" applyNumberFormat="1" applyFont="1" applyFill="1" applyBorder="1" applyAlignment="1" applyProtection="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NumberFormat="1" applyFont="1" applyFill="1" applyBorder="1" applyAlignment="1" applyProtection="1">
      <alignment horizontal="center" vertical="center"/>
    </xf>
    <xf numFmtId="0" fontId="94" fillId="0" borderId="0" xfId="206" applyFont="1" applyFill="1" applyAlignment="1" applyProtection="1">
      <alignment horizontal="left" vertical="top"/>
      <protection hidden="1"/>
    </xf>
    <xf numFmtId="0" fontId="18" fillId="0" borderId="0" xfId="197" applyFont="1" applyAlignment="1" applyProtection="1">
      <alignment horizontal="center"/>
      <protection hidden="1"/>
    </xf>
    <xf numFmtId="0" fontId="109" fillId="0" borderId="0" xfId="197" applyFont="1" applyFill="1" applyBorder="1" applyAlignment="1" applyProtection="1">
      <alignment horizontal="center" vertical="center"/>
      <protection hidden="1"/>
    </xf>
    <xf numFmtId="0" fontId="93" fillId="0" borderId="4" xfId="0" applyNumberFormat="1" applyFont="1" applyFill="1" applyBorder="1" applyAlignment="1" applyProtection="1">
      <alignment horizontal="left" vertical="top" wrapText="1"/>
    </xf>
    <xf numFmtId="10" fontId="93" fillId="0" borderId="4" xfId="0" applyNumberFormat="1" applyFont="1" applyFill="1" applyBorder="1" applyAlignment="1" applyProtection="1">
      <alignment horizontal="left" vertical="top" wrapText="1"/>
    </xf>
    <xf numFmtId="164" fontId="94" fillId="0" borderId="4" xfId="0" applyNumberFormat="1" applyFont="1" applyFill="1" applyBorder="1" applyAlignment="1" applyProtection="1">
      <alignment horizontal="left" vertical="top" wrapText="1"/>
    </xf>
    <xf numFmtId="0" fontId="93" fillId="0" borderId="4" xfId="214" applyFont="1" applyFill="1" applyBorder="1" applyAlignment="1">
      <alignment horizontal="left" vertical="top" wrapText="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2" fontId="0" fillId="0" borderId="4" xfId="200" applyNumberFormat="1" applyFont="1" applyFill="1" applyBorder="1" applyAlignment="1" applyProtection="1">
      <alignment horizontal="left" vertical="top" wrapText="1"/>
      <protection locked="0" hidden="1"/>
    </xf>
    <xf numFmtId="2" fontId="94" fillId="0" borderId="4" xfId="0" applyNumberFormat="1" applyFont="1" applyFill="1" applyBorder="1" applyAlignment="1" applyProtection="1">
      <alignment horizontal="left" vertical="top" wrapText="1"/>
    </xf>
    <xf numFmtId="0" fontId="0" fillId="0" borderId="4" xfId="0" applyNumberFormat="1" applyFont="1" applyFill="1" applyBorder="1" applyAlignment="1" applyProtection="1">
      <alignment horizontal="left" vertical="top" wrapText="1"/>
    </xf>
    <xf numFmtId="1" fontId="4" fillId="0" borderId="4" xfId="0" applyNumberFormat="1" applyFont="1" applyFill="1" applyBorder="1" applyAlignment="1" applyProtection="1">
      <alignment horizontal="left" vertical="top" wrapText="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0" fontId="110" fillId="0" borderId="0" xfId="0" applyFont="1"/>
    <xf numFmtId="0" fontId="50" fillId="0" borderId="0" xfId="194" applyFont="1" applyAlignment="1" applyProtection="1">
      <alignment vertical="top" wrapText="1"/>
    </xf>
    <xf numFmtId="0" fontId="15" fillId="11" borderId="4" xfId="0" applyNumberFormat="1" applyFont="1" applyFill="1" applyBorder="1" applyAlignment="1" applyProtection="1">
      <alignment horizontal="center" vertical="center"/>
    </xf>
    <xf numFmtId="0" fontId="5" fillId="11" borderId="4" xfId="0" applyNumberFormat="1" applyFont="1" applyFill="1" applyBorder="1" applyAlignment="1" applyProtection="1">
      <alignment horizontal="center" vertical="top" wrapText="1"/>
    </xf>
    <xf numFmtId="0" fontId="5" fillId="11" borderId="4" xfId="0" applyNumberFormat="1" applyFont="1" applyFill="1" applyBorder="1" applyAlignment="1" applyProtection="1">
      <alignment horizontal="left" vertical="top" wrapText="1"/>
    </xf>
    <xf numFmtId="1" fontId="39" fillId="0" borderId="0" xfId="0" applyNumberFormat="1" applyFont="1" applyBorder="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NumberFormat="1" applyFont="1" applyFill="1" applyBorder="1" applyAlignment="1" applyProtection="1">
      <alignment vertical="center"/>
    </xf>
    <xf numFmtId="0" fontId="15" fillId="11" borderId="3" xfId="0" applyNumberFormat="1" applyFont="1" applyFill="1" applyBorder="1" applyAlignment="1" applyProtection="1">
      <alignment vertical="center" wrapText="1"/>
    </xf>
    <xf numFmtId="0" fontId="15" fillId="11" borderId="15" xfId="0" applyNumberFormat="1" applyFont="1" applyFill="1" applyBorder="1" applyAlignment="1" applyProtection="1">
      <alignment vertical="center" wrapText="1"/>
    </xf>
    <xf numFmtId="0" fontId="5" fillId="11" borderId="3" xfId="0" applyNumberFormat="1" applyFont="1" applyFill="1" applyBorder="1" applyAlignment="1" applyProtection="1">
      <alignment vertical="top" wrapText="1"/>
    </xf>
    <xf numFmtId="0" fontId="5" fillId="11" borderId="15" xfId="0" applyNumberFormat="1" applyFont="1" applyFill="1" applyBorder="1" applyAlignment="1" applyProtection="1">
      <alignment vertical="top" wrapText="1"/>
    </xf>
    <xf numFmtId="0" fontId="5" fillId="11" borderId="14" xfId="0" applyNumberFormat="1" applyFont="1" applyFill="1" applyBorder="1" applyAlignment="1" applyProtection="1">
      <alignment vertical="top"/>
    </xf>
    <xf numFmtId="0" fontId="111" fillId="0" borderId="0" xfId="205" applyFont="1" applyAlignment="1" applyProtection="1">
      <alignment vertical="center"/>
      <protection hidden="1"/>
    </xf>
    <xf numFmtId="0" fontId="93" fillId="17" borderId="4" xfId="0" applyNumberFormat="1" applyFont="1" applyFill="1" applyBorder="1" applyAlignment="1" applyProtection="1">
      <alignment horizontal="left" vertical="top" wrapText="1"/>
    </xf>
    <xf numFmtId="164" fontId="94" fillId="17" borderId="4" xfId="0" applyNumberFormat="1" applyFont="1" applyFill="1" applyBorder="1" applyAlignment="1" applyProtection="1">
      <alignment horizontal="left" vertical="top" wrapText="1"/>
    </xf>
    <xf numFmtId="0" fontId="15" fillId="17" borderId="15" xfId="0" applyNumberFormat="1" applyFont="1" applyFill="1" applyBorder="1" applyAlignment="1" applyProtection="1">
      <alignment horizontal="center" vertical="top"/>
    </xf>
    <xf numFmtId="0" fontId="15" fillId="17" borderId="3" xfId="0" applyNumberFormat="1" applyFont="1" applyFill="1" applyBorder="1" applyAlignment="1" applyProtection="1">
      <alignment horizontal="center" vertical="top"/>
    </xf>
    <xf numFmtId="1" fontId="15" fillId="17" borderId="13" xfId="0" applyNumberFormat="1" applyFont="1" applyFill="1" applyBorder="1" applyAlignment="1" applyProtection="1">
      <alignment horizontal="center" vertical="center"/>
    </xf>
    <xf numFmtId="0" fontId="15" fillId="17" borderId="13" xfId="0" applyNumberFormat="1" applyFont="1" applyFill="1" applyBorder="1" applyAlignment="1" applyProtection="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Font="1" applyFill="1" applyBorder="1" applyAlignment="1" applyProtection="1">
      <alignment horizontal="center" vertical="top" wrapText="1"/>
    </xf>
    <xf numFmtId="0" fontId="0" fillId="0" borderId="4" xfId="0" applyBorder="1" applyAlignment="1">
      <alignment horizontal="center" vertical="top" wrapText="1"/>
    </xf>
    <xf numFmtId="0" fontId="5" fillId="11" borderId="3" xfId="0" applyNumberFormat="1" applyFont="1" applyFill="1" applyBorder="1" applyAlignment="1" applyProtection="1">
      <alignment horizontal="center" vertical="top" wrapText="1"/>
    </xf>
    <xf numFmtId="0" fontId="94" fillId="0" borderId="0" xfId="0" applyFont="1" applyFill="1" applyBorder="1" applyAlignment="1" applyProtection="1">
      <alignment horizontal="center" vertical="top"/>
    </xf>
    <xf numFmtId="0" fontId="95" fillId="0" borderId="0" xfId="0" applyNumberFormat="1" applyFont="1" applyFill="1" applyBorder="1" applyAlignment="1" applyProtection="1">
      <alignment horizontal="center" vertical="top" wrapText="1"/>
      <protection hidden="1"/>
    </xf>
    <xf numFmtId="0" fontId="15" fillId="0" borderId="0" xfId="206" applyFont="1" applyFill="1" applyBorder="1" applyAlignment="1" applyProtection="1">
      <alignment horizontal="center" vertical="center"/>
      <protection hidden="1"/>
    </xf>
    <xf numFmtId="0" fontId="94" fillId="0" borderId="0" xfId="0" applyNumberFormat="1" applyFont="1" applyFill="1" applyBorder="1" applyAlignment="1" applyProtection="1">
      <alignment horizontal="center" vertical="top" wrapText="1"/>
    </xf>
    <xf numFmtId="0" fontId="93" fillId="0" borderId="4" xfId="0" applyNumberFormat="1" applyFont="1" applyFill="1" applyBorder="1" applyAlignment="1" applyProtection="1">
      <alignment horizontal="center" vertical="top" wrapText="1"/>
    </xf>
    <xf numFmtId="0" fontId="93" fillId="17" borderId="4" xfId="0" applyNumberFormat="1" applyFont="1" applyFill="1" applyBorder="1" applyAlignment="1" applyProtection="1">
      <alignment horizontal="center" vertical="top" wrapText="1"/>
    </xf>
    <xf numFmtId="0" fontId="93" fillId="0" borderId="0" xfId="0" applyFont="1" applyAlignment="1" applyProtection="1">
      <alignment horizontal="center" vertical="top"/>
    </xf>
    <xf numFmtId="0" fontId="94" fillId="0" borderId="0" xfId="206" applyFont="1" applyAlignment="1" applyProtection="1">
      <alignment horizontal="center" vertical="top"/>
      <protection hidden="1"/>
    </xf>
    <xf numFmtId="0" fontId="94" fillId="0" borderId="0" xfId="206" applyFont="1" applyBorder="1" applyAlignment="1" applyProtection="1">
      <alignment horizontal="center" vertical="top"/>
      <protection hidden="1"/>
    </xf>
    <xf numFmtId="0" fontId="94" fillId="0" borderId="0" xfId="0" applyFont="1" applyBorder="1" applyAlignment="1" applyProtection="1">
      <alignment horizontal="center" vertical="top"/>
      <protection hidden="1"/>
    </xf>
    <xf numFmtId="164" fontId="94" fillId="0" borderId="4" xfId="0" applyNumberFormat="1" applyFont="1" applyFill="1" applyBorder="1" applyAlignment="1" applyProtection="1">
      <alignment horizontal="center" vertical="top" wrapText="1"/>
    </xf>
    <xf numFmtId="0" fontId="94" fillId="0" borderId="4" xfId="0" applyNumberFormat="1" applyFont="1" applyFill="1" applyBorder="1" applyAlignment="1" applyProtection="1">
      <alignment horizontal="center" vertical="top" wrapText="1"/>
    </xf>
    <xf numFmtId="164" fontId="94" fillId="17" borderId="4" xfId="0" applyNumberFormat="1" applyFont="1" applyFill="1" applyBorder="1" applyAlignment="1" applyProtection="1">
      <alignment horizontal="center" vertical="top" wrapText="1"/>
    </xf>
    <xf numFmtId="0" fontId="4" fillId="17" borderId="4" xfId="0" applyNumberFormat="1" applyFont="1" applyFill="1" applyBorder="1" applyAlignment="1" applyProtection="1">
      <alignment horizontal="center" vertical="top" wrapText="1"/>
    </xf>
    <xf numFmtId="0" fontId="4" fillId="11" borderId="4" xfId="0" applyNumberFormat="1" applyFont="1" applyFill="1" applyBorder="1" applyAlignment="1" applyProtection="1">
      <alignment horizontal="center" vertical="top" wrapText="1"/>
    </xf>
    <xf numFmtId="2" fontId="94" fillId="0" borderId="4" xfId="0" applyNumberFormat="1" applyFont="1" applyFill="1" applyBorder="1" applyAlignment="1" applyProtection="1">
      <alignment horizontal="center" vertical="top" wrapText="1"/>
    </xf>
    <xf numFmtId="2" fontId="59" fillId="0" borderId="4" xfId="0" applyNumberFormat="1" applyFont="1" applyFill="1" applyBorder="1" applyAlignment="1" applyProtection="1">
      <alignment horizontal="center" vertical="top" wrapText="1"/>
    </xf>
    <xf numFmtId="164" fontId="94" fillId="6" borderId="13" xfId="11" applyFont="1" applyFill="1" applyBorder="1" applyAlignment="1" applyProtection="1">
      <alignment horizontal="center" vertical="top"/>
    </xf>
    <xf numFmtId="164" fontId="94" fillId="0" borderId="4" xfId="11" applyFont="1" applyFill="1" applyBorder="1" applyAlignment="1" applyProtection="1">
      <alignment horizontal="center" vertical="top"/>
    </xf>
    <xf numFmtId="0" fontId="94" fillId="0" borderId="36" xfId="0" applyNumberFormat="1" applyFont="1" applyFill="1" applyBorder="1" applyAlignment="1" applyProtection="1">
      <alignment horizontal="center" vertical="top"/>
    </xf>
    <xf numFmtId="164" fontId="94" fillId="7" borderId="4" xfId="11" applyFont="1" applyFill="1" applyBorder="1" applyAlignment="1" applyProtection="1">
      <alignment horizontal="center" vertical="top"/>
    </xf>
    <xf numFmtId="0" fontId="94" fillId="7" borderId="4" xfId="0" applyNumberFormat="1" applyFont="1" applyFill="1" applyBorder="1" applyAlignment="1" applyProtection="1">
      <alignment horizontal="center" vertical="top"/>
    </xf>
    <xf numFmtId="0" fontId="96" fillId="0" borderId="0" xfId="0" applyFont="1" applyFill="1" applyBorder="1" applyAlignment="1" applyProtection="1">
      <alignment horizontal="center" vertical="top"/>
      <protection hidden="1"/>
    </xf>
    <xf numFmtId="0" fontId="94" fillId="0" borderId="0" xfId="0"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wrapText="1"/>
      <protection hidden="1"/>
    </xf>
    <xf numFmtId="0" fontId="0" fillId="0" borderId="0" xfId="0" applyNumberFormat="1" applyFont="1" applyFill="1" applyBorder="1" applyAlignment="1" applyProtection="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NumberFormat="1" applyFont="1" applyFill="1" applyBorder="1" applyAlignment="1" applyProtection="1">
      <alignment horizontal="center" vertical="center"/>
    </xf>
    <xf numFmtId="0" fontId="93" fillId="11" borderId="15" xfId="0" applyNumberFormat="1" applyFont="1" applyFill="1" applyBorder="1" applyAlignment="1" applyProtection="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15" fillId="0" borderId="0" xfId="0" applyFont="1" applyAlignment="1" applyProtection="1">
      <alignment horizontal="center" vertical="center"/>
    </xf>
    <xf numFmtId="0" fontId="0" fillId="0" borderId="0" xfId="200" applyNumberFormat="1" applyFont="1" applyFill="1" applyBorder="1" applyAlignment="1" applyProtection="1">
      <alignment horizontal="center" vertical="center"/>
      <protection hidden="1"/>
    </xf>
    <xf numFmtId="0" fontId="0" fillId="0" borderId="0" xfId="206" applyFont="1" applyFill="1" applyBorder="1" applyAlignment="1" applyProtection="1">
      <alignment horizontal="center" vertical="center"/>
    </xf>
    <xf numFmtId="0" fontId="0" fillId="0" borderId="0" xfId="206" applyFont="1" applyFill="1" applyAlignment="1" applyProtection="1">
      <alignment horizontal="center" vertical="center"/>
      <protection hidden="1"/>
    </xf>
    <xf numFmtId="0" fontId="0" fillId="0" borderId="4" xfId="0" applyBorder="1" applyAlignment="1">
      <alignment horizontal="center" vertical="center" wrapText="1"/>
    </xf>
    <xf numFmtId="165" fontId="32" fillId="14" borderId="0" xfId="206" applyNumberFormat="1" applyFont="1" applyFill="1" applyAlignment="1" applyProtection="1">
      <alignment vertical="center"/>
      <protection hidden="1"/>
    </xf>
    <xf numFmtId="0" fontId="4" fillId="0" borderId="0" xfId="206" applyFont="1" applyBorder="1" applyAlignment="1" applyProtection="1">
      <alignment horizontal="center" vertical="top"/>
      <protection hidden="1"/>
    </xf>
    <xf numFmtId="165" fontId="32" fillId="14" borderId="0" xfId="206" applyNumberFormat="1" applyFont="1" applyFill="1" applyAlignment="1" applyProtection="1">
      <alignment horizontal="center" vertical="center"/>
      <protection hidden="1"/>
    </xf>
    <xf numFmtId="0" fontId="4" fillId="0" borderId="0" xfId="0" applyFont="1" applyFill="1" applyBorder="1" applyAlignment="1">
      <alignment horizontal="center" vertical="top" wrapText="1"/>
    </xf>
    <xf numFmtId="0" fontId="39" fillId="0" borderId="0" xfId="0" applyFont="1" applyAlignment="1" applyProtection="1">
      <alignment horizontal="center" vertical="top"/>
    </xf>
    <xf numFmtId="0" fontId="39" fillId="14" borderId="0" xfId="0" applyFont="1" applyFill="1" applyAlignment="1" applyProtection="1">
      <alignment horizontal="center" vertical="center"/>
    </xf>
    <xf numFmtId="0" fontId="15" fillId="15" borderId="4" xfId="0" applyFont="1" applyFill="1" applyBorder="1" applyAlignment="1" applyProtection="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Fill="1" applyBorder="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center" vertical="top"/>
      <protection hidden="1"/>
    </xf>
    <xf numFmtId="165" fontId="42" fillId="14" borderId="0" xfId="206" applyNumberFormat="1" applyFont="1" applyFill="1" applyAlignment="1" applyProtection="1">
      <alignment horizontal="center" vertical="center"/>
      <protection hidden="1"/>
    </xf>
    <xf numFmtId="165" fontId="5" fillId="0" borderId="5" xfId="0" applyNumberFormat="1" applyFont="1" applyFill="1" applyBorder="1" applyAlignment="1" applyProtection="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65" fontId="5" fillId="0" borderId="0" xfId="206" applyNumberFormat="1" applyFont="1" applyFill="1" applyAlignment="1" applyProtection="1">
      <alignment horizontal="center" vertical="top"/>
      <protection hidden="1"/>
    </xf>
    <xf numFmtId="0" fontId="55" fillId="0" borderId="0" xfId="0" applyFont="1" applyAlignment="1" applyProtection="1">
      <alignment horizontal="center" vertical="top"/>
    </xf>
    <xf numFmtId="1" fontId="5" fillId="11" borderId="13" xfId="0" applyNumberFormat="1" applyFont="1" applyFill="1" applyBorder="1" applyAlignment="1" applyProtection="1">
      <alignment horizontal="center" vertical="center" wrapText="1"/>
    </xf>
    <xf numFmtId="0" fontId="5" fillId="11" borderId="14" xfId="0" applyNumberFormat="1" applyFont="1" applyFill="1" applyBorder="1" applyAlignment="1" applyProtection="1">
      <alignment vertical="center"/>
    </xf>
    <xf numFmtId="0" fontId="5" fillId="11" borderId="3" xfId="0" applyNumberFormat="1" applyFont="1" applyFill="1" applyBorder="1" applyAlignment="1" applyProtection="1">
      <alignment horizontal="center" vertical="center" wrapText="1"/>
    </xf>
    <xf numFmtId="0" fontId="5" fillId="11" borderId="3" xfId="0" applyNumberFormat="1" applyFont="1" applyFill="1" applyBorder="1" applyAlignment="1" applyProtection="1">
      <alignment vertical="center" wrapText="1"/>
    </xf>
    <xf numFmtId="0" fontId="5" fillId="11" borderId="15" xfId="0" applyNumberFormat="1" applyFont="1" applyFill="1" applyBorder="1" applyAlignment="1" applyProtection="1">
      <alignment vertical="center" wrapText="1"/>
    </xf>
    <xf numFmtId="0" fontId="5" fillId="11" borderId="13" xfId="0" applyNumberFormat="1" applyFont="1" applyFill="1" applyBorder="1" applyAlignment="1" applyProtection="1">
      <alignment horizontal="center" vertical="center" wrapText="1"/>
    </xf>
    <xf numFmtId="0" fontId="107" fillId="12" borderId="15" xfId="0" applyNumberFormat="1" applyFont="1" applyFill="1" applyBorder="1" applyAlignment="1" applyProtection="1">
      <alignment vertical="center" wrapText="1"/>
    </xf>
    <xf numFmtId="0" fontId="107" fillId="12" borderId="4" xfId="0" applyNumberFormat="1" applyFont="1" applyFill="1" applyBorder="1" applyAlignment="1" applyProtection="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164" fontId="93" fillId="6" borderId="13" xfId="11" applyFont="1" applyFill="1" applyBorder="1" applyAlignment="1" applyProtection="1">
      <alignment horizontal="center" vertical="top"/>
    </xf>
    <xf numFmtId="164" fontId="93" fillId="7" borderId="4" xfId="11" applyFont="1" applyFill="1" applyBorder="1" applyAlignment="1" applyProtection="1">
      <alignment horizontal="center" vertical="top"/>
    </xf>
    <xf numFmtId="164" fontId="15" fillId="7" borderId="4" xfId="11" applyFont="1" applyFill="1" applyBorder="1" applyAlignment="1" applyProtection="1">
      <alignment horizontal="right" vertical="top"/>
    </xf>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24" fillId="0" borderId="6" xfId="205" applyFont="1" applyBorder="1" applyAlignment="1" applyProtection="1">
      <alignment horizontal="right" vertical="center"/>
      <protection hidden="1"/>
    </xf>
    <xf numFmtId="0" fontId="24" fillId="0" borderId="0" xfId="205" applyFont="1" applyBorder="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Border="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6" fillId="0" borderId="11" xfId="205" applyFont="1" applyBorder="1" applyAlignment="1" applyProtection="1">
      <alignment horizontal="center" vertical="center" textRotation="90"/>
      <protection hidden="1"/>
    </xf>
    <xf numFmtId="0" fontId="106" fillId="0" borderId="12" xfId="205" applyFont="1" applyBorder="1" applyAlignment="1" applyProtection="1">
      <alignment horizontal="center" vertical="center" textRotation="90"/>
      <protection hidden="1"/>
    </xf>
    <xf numFmtId="0" fontId="106"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 fillId="0" borderId="6" xfId="205" applyBorder="1"/>
    <xf numFmtId="0" fontId="1" fillId="0" borderId="0" xfId="205" applyBorder="1"/>
    <xf numFmtId="0" fontId="1" fillId="0" borderId="7" xfId="205" applyBorder="1"/>
    <xf numFmtId="0" fontId="5" fillId="0" borderId="14" xfId="205" applyFont="1" applyFill="1" applyBorder="1" applyAlignment="1" applyProtection="1">
      <alignment horizontal="center" vertical="center"/>
      <protection hidden="1"/>
    </xf>
    <xf numFmtId="0" fontId="5" fillId="0" borderId="3" xfId="205" applyFont="1" applyFill="1" applyBorder="1" applyAlignment="1" applyProtection="1">
      <alignment horizontal="center" vertical="center"/>
      <protection hidden="1"/>
    </xf>
    <xf numFmtId="0" fontId="5" fillId="0" borderId="15" xfId="205" applyFont="1" applyFill="1" applyBorder="1" applyAlignment="1" applyProtection="1">
      <alignment horizontal="center" vertical="center"/>
      <protection hidden="1"/>
    </xf>
    <xf numFmtId="0" fontId="104" fillId="15" borderId="16" xfId="205" applyFont="1" applyFill="1" applyBorder="1" applyAlignment="1" applyProtection="1">
      <alignment horizontal="left" vertical="center" wrapText="1"/>
      <protection hidden="1"/>
    </xf>
    <xf numFmtId="0" fontId="104" fillId="15" borderId="39" xfId="205" applyFont="1" applyFill="1" applyBorder="1" applyAlignment="1" applyProtection="1">
      <alignment horizontal="left" vertical="center" wrapText="1"/>
      <protection hidden="1"/>
    </xf>
    <xf numFmtId="0" fontId="104" fillId="15" borderId="17" xfId="205" applyFont="1" applyFill="1" applyBorder="1" applyAlignment="1" applyProtection="1">
      <alignment horizontal="left"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Border="1" applyAlignment="1" applyProtection="1">
      <alignment horizontal="center" vertical="top"/>
      <protection hidden="1"/>
    </xf>
    <xf numFmtId="0" fontId="40" fillId="15" borderId="5" xfId="197" applyFont="1" applyFill="1" applyBorder="1" applyAlignment="1" applyProtection="1">
      <alignment horizontal="left" vertical="center" wrapText="1"/>
      <protection hidden="1"/>
    </xf>
    <xf numFmtId="0" fontId="15" fillId="0" borderId="0" xfId="197" applyFont="1" applyBorder="1" applyAlignment="1" applyProtection="1">
      <alignment horizontal="center" vertical="center"/>
      <protection hidden="1"/>
    </xf>
    <xf numFmtId="0" fontId="27" fillId="9" borderId="0" xfId="197" applyFont="1" applyFill="1" applyBorder="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42" fillId="15" borderId="0" xfId="0" applyNumberFormat="1" applyFont="1" applyFill="1" applyBorder="1" applyAlignment="1" applyProtection="1">
      <alignment horizontal="left" vertical="top" wrapText="1"/>
    </xf>
    <xf numFmtId="0" fontId="95" fillId="9" borderId="0" xfId="0" applyFont="1" applyFill="1" applyAlignment="1" applyProtection="1">
      <alignment horizontal="center" vertical="top"/>
    </xf>
    <xf numFmtId="0" fontId="93" fillId="0" borderId="0" xfId="0" applyNumberFormat="1" applyFont="1" applyFill="1" applyBorder="1" applyAlignment="1" applyProtection="1">
      <alignment horizontal="justify" vertical="top" wrapText="1"/>
    </xf>
    <xf numFmtId="0" fontId="94" fillId="0" borderId="0" xfId="0" applyFont="1" applyBorder="1" applyAlignment="1" applyProtection="1">
      <alignment horizontal="center" vertical="top"/>
    </xf>
    <xf numFmtId="0" fontId="95" fillId="0" borderId="0" xfId="0"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4" fillId="0" borderId="0" xfId="206" applyFont="1" applyFill="1" applyAlignment="1" applyProtection="1">
      <alignment horizontal="left" vertical="top"/>
      <protection hidden="1"/>
    </xf>
    <xf numFmtId="0" fontId="15" fillId="14" borderId="0" xfId="0" applyNumberFormat="1" applyFont="1" applyFill="1" applyBorder="1" applyAlignment="1" applyProtection="1">
      <alignment horizontal="left" vertical="top" wrapText="1"/>
    </xf>
    <xf numFmtId="0" fontId="95" fillId="0" borderId="0" xfId="211" applyNumberFormat="1" applyFont="1" applyFill="1" applyBorder="1" applyAlignment="1" applyProtection="1">
      <alignment horizontal="left" vertical="top"/>
      <protection hidden="1"/>
    </xf>
    <xf numFmtId="0" fontId="94" fillId="0" borderId="0" xfId="0" applyFont="1" applyAlignment="1" applyProtection="1">
      <alignment horizontal="left" vertical="top" wrapText="1"/>
    </xf>
    <xf numFmtId="0" fontId="94" fillId="0" borderId="0" xfId="0" applyNumberFormat="1" applyFont="1" applyAlignment="1" applyProtection="1">
      <alignment horizontal="left" vertical="top" wrapText="1"/>
    </xf>
    <xf numFmtId="0" fontId="95" fillId="0" borderId="0" xfId="0" applyFont="1" applyFill="1" applyBorder="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Fill="1" applyBorder="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NumberFormat="1" applyFont="1" applyFill="1" applyBorder="1" applyAlignment="1" applyProtection="1">
      <alignment horizontal="justify" vertical="top" wrapText="1"/>
      <protection hidden="1"/>
    </xf>
    <xf numFmtId="0" fontId="105" fillId="17" borderId="14" xfId="0" applyNumberFormat="1" applyFont="1" applyFill="1" applyBorder="1" applyAlignment="1" applyProtection="1">
      <alignment horizontal="left" vertical="top" wrapText="1"/>
    </xf>
    <xf numFmtId="0" fontId="105" fillId="17" borderId="3" xfId="0" applyNumberFormat="1" applyFont="1" applyFill="1" applyBorder="1" applyAlignment="1" applyProtection="1">
      <alignment horizontal="left" vertical="top" wrapText="1"/>
    </xf>
    <xf numFmtId="0" fontId="105" fillId="17" borderId="15" xfId="0" applyNumberFormat="1" applyFont="1" applyFill="1" applyBorder="1" applyAlignment="1" applyProtection="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NumberFormat="1" applyFont="1" applyFill="1" applyBorder="1" applyAlignment="1" applyProtection="1">
      <alignment horizontal="justify" vertical="top" wrapText="1"/>
      <protection hidden="1"/>
    </xf>
    <xf numFmtId="0" fontId="95" fillId="0" borderId="0" xfId="0" applyNumberFormat="1" applyFont="1" applyFill="1" applyBorder="1" applyAlignment="1" applyProtection="1">
      <alignment horizontal="center" vertical="top" wrapText="1"/>
      <protection hidden="1"/>
    </xf>
    <xf numFmtId="10" fontId="93" fillId="6" borderId="5" xfId="0" applyNumberFormat="1" applyFont="1" applyFill="1" applyBorder="1" applyAlignment="1" applyProtection="1">
      <alignment horizontal="center" vertical="top" wrapText="1"/>
    </xf>
    <xf numFmtId="10" fontId="93" fillId="6" borderId="9" xfId="0" applyNumberFormat="1" applyFont="1" applyFill="1" applyBorder="1" applyAlignment="1" applyProtection="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Font="1" applyFill="1" applyBorder="1" applyAlignment="1" applyProtection="1">
      <alignment horizontal="center" vertical="top"/>
    </xf>
    <xf numFmtId="0" fontId="27"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6" fillId="0" borderId="0" xfId="0" applyFont="1" applyBorder="1" applyAlignment="1">
      <alignment horizontal="center" vertical="center"/>
    </xf>
    <xf numFmtId="0" fontId="15" fillId="0" borderId="0" xfId="0" applyNumberFormat="1" applyFont="1" applyFill="1" applyBorder="1" applyAlignment="1" applyProtection="1">
      <alignment horizontal="center" vertical="center" wrapText="1"/>
    </xf>
    <xf numFmtId="0" fontId="27" fillId="9" borderId="0" xfId="0" applyFont="1" applyFill="1" applyAlignment="1">
      <alignment horizontal="center" vertical="center"/>
    </xf>
    <xf numFmtId="0" fontId="15" fillId="0" borderId="0" xfId="0" applyNumberFormat="1" applyFont="1" applyFill="1" applyBorder="1" applyAlignment="1" applyProtection="1">
      <alignment horizontal="justify" vertical="center" wrapText="1"/>
    </xf>
    <xf numFmtId="0" fontId="16" fillId="0" borderId="0" xfId="206" applyFont="1" applyFill="1" applyAlignment="1" applyProtection="1">
      <alignment horizontal="left" vertical="center"/>
      <protection hidden="1"/>
    </xf>
    <xf numFmtId="0" fontId="50" fillId="0" borderId="0" xfId="206" applyFont="1" applyFill="1" applyAlignment="1" applyProtection="1">
      <alignment horizontal="left" vertical="center"/>
      <protection hidden="1"/>
    </xf>
    <xf numFmtId="0" fontId="50" fillId="0" borderId="0" xfId="0" applyNumberFormat="1" applyFont="1" applyFill="1" applyBorder="1" applyAlignment="1" applyProtection="1">
      <alignment horizontal="justify" vertical="center" wrapText="1"/>
    </xf>
    <xf numFmtId="0" fontId="33" fillId="0" borderId="0" xfId="206" applyFont="1" applyFill="1" applyBorder="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justify" vertical="center" wrapText="1"/>
    </xf>
    <xf numFmtId="0" fontId="16" fillId="0" borderId="0" xfId="0" applyFont="1" applyAlignment="1">
      <alignment horizontal="justify" vertical="top" wrapText="1"/>
    </xf>
    <xf numFmtId="0" fontId="27" fillId="0" borderId="0" xfId="0" applyNumberFormat="1"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justify" vertical="center" wrapText="1"/>
      <protection hidden="1"/>
    </xf>
    <xf numFmtId="0" fontId="27" fillId="0" borderId="0" xfId="211" applyNumberFormat="1" applyFont="1" applyFill="1" applyBorder="1" applyAlignment="1" applyProtection="1">
      <alignment horizontal="left" vertical="center" wrapText="1"/>
      <protection hidden="1"/>
    </xf>
    <xf numFmtId="0" fontId="33" fillId="0" borderId="0" xfId="0" applyNumberFormat="1" applyFont="1" applyFill="1" applyBorder="1" applyAlignment="1" applyProtection="1">
      <alignment horizontal="justify" vertical="center" wrapText="1"/>
      <protection hidden="1"/>
    </xf>
    <xf numFmtId="0" fontId="16" fillId="0" borderId="0" xfId="0" applyFont="1" applyFill="1" applyBorder="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pplyProtection="1">
      <alignment horizontal="center" vertical="top"/>
    </xf>
    <xf numFmtId="0" fontId="0" fillId="0" borderId="10" xfId="0" applyNumberFormat="1" applyFont="1" applyFill="1" applyBorder="1" applyAlignment="1" applyProtection="1">
      <alignment horizontal="center" vertical="top" wrapText="1"/>
    </xf>
    <xf numFmtId="0" fontId="0" fillId="0" borderId="0" xfId="206" applyFont="1" applyFill="1" applyBorder="1" applyAlignment="1" applyProtection="1">
      <alignment horizontal="left" vertical="top"/>
    </xf>
    <xf numFmtId="0" fontId="15" fillId="0" borderId="0" xfId="0" applyNumberFormat="1" applyFont="1" applyFill="1" applyBorder="1" applyAlignment="1" applyProtection="1">
      <alignment horizontal="right" vertical="top"/>
    </xf>
    <xf numFmtId="0" fontId="105" fillId="17" borderId="14" xfId="0" applyNumberFormat="1" applyFont="1" applyFill="1" applyBorder="1" applyAlignment="1" applyProtection="1">
      <alignment horizontal="left" vertical="top"/>
    </xf>
    <xf numFmtId="0" fontId="105" fillId="17" borderId="3" xfId="0" applyNumberFormat="1" applyFont="1" applyFill="1" applyBorder="1" applyAlignment="1" applyProtection="1">
      <alignment horizontal="left" vertical="top"/>
    </xf>
    <xf numFmtId="0" fontId="105" fillId="17" borderId="15" xfId="0" applyNumberFormat="1" applyFont="1" applyFill="1" applyBorder="1" applyAlignment="1" applyProtection="1">
      <alignment horizontal="left" vertical="top"/>
    </xf>
    <xf numFmtId="0" fontId="15" fillId="14" borderId="0" xfId="206" applyFont="1" applyFill="1" applyAlignment="1" applyProtection="1">
      <alignment horizontal="left" vertical="center"/>
      <protection hidden="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33" fillId="0" borderId="0" xfId="0" applyFont="1" applyBorder="1" applyAlignment="1" applyProtection="1">
      <alignment horizontal="center" vertical="top"/>
    </xf>
    <xf numFmtId="0" fontId="27" fillId="9" borderId="0" xfId="0" applyFont="1" applyFill="1" applyAlignment="1" applyProtection="1">
      <alignment horizontal="center" vertical="top"/>
    </xf>
    <xf numFmtId="0" fontId="15" fillId="0" borderId="0" xfId="200" applyNumberFormat="1" applyFont="1" applyFill="1" applyBorder="1" applyAlignment="1" applyProtection="1">
      <alignment horizontal="justify" vertical="top" wrapText="1"/>
    </xf>
    <xf numFmtId="0" fontId="33" fillId="0" borderId="0" xfId="0" applyFont="1" applyBorder="1" applyAlignment="1">
      <alignment horizontal="center" vertical="center"/>
    </xf>
    <xf numFmtId="0" fontId="15" fillId="0" borderId="0" xfId="200" applyNumberFormat="1" applyFont="1" applyFill="1" applyBorder="1" applyAlignment="1" applyProtection="1">
      <alignment horizontal="justify" vertical="center" wrapText="1"/>
    </xf>
    <xf numFmtId="0" fontId="15" fillId="0" borderId="0" xfId="0" applyFont="1" applyBorder="1" applyAlignment="1">
      <alignment horizontal="center" vertical="center"/>
    </xf>
    <xf numFmtId="0" fontId="16" fillId="0" borderId="0" xfId="206" applyFont="1" applyFill="1" applyBorder="1" applyAlignment="1" applyProtection="1">
      <alignment horizontal="left" vertical="center"/>
    </xf>
    <xf numFmtId="0" fontId="50" fillId="0" borderId="0" xfId="206" applyFont="1" applyFill="1" applyBorder="1" applyAlignment="1" applyProtection="1">
      <alignment horizontal="left" vertical="center"/>
    </xf>
    <xf numFmtId="0" fontId="4" fillId="0" borderId="0" xfId="0" applyFont="1" applyBorder="1" applyAlignment="1" applyProtection="1">
      <alignment horizontal="center" vertical="top"/>
    </xf>
    <xf numFmtId="0" fontId="4" fillId="0" borderId="0" xfId="0" applyNumberFormat="1" applyFont="1" applyFill="1" applyBorder="1" applyAlignment="1" applyProtection="1">
      <alignment horizontal="center" vertical="top"/>
    </xf>
    <xf numFmtId="0" fontId="5" fillId="0" borderId="0" xfId="0" applyNumberFormat="1" applyFont="1" applyFill="1" applyBorder="1" applyAlignment="1" applyProtection="1">
      <alignment horizontal="right" vertical="top"/>
    </xf>
    <xf numFmtId="1" fontId="4" fillId="13" borderId="14" xfId="0" applyNumberFormat="1" applyFont="1" applyFill="1" applyBorder="1" applyAlignment="1" applyProtection="1">
      <alignment horizontal="center" vertical="top" wrapText="1"/>
    </xf>
    <xf numFmtId="1" fontId="4" fillId="13" borderId="3" xfId="0" applyNumberFormat="1" applyFont="1" applyFill="1" applyBorder="1" applyAlignment="1" applyProtection="1">
      <alignment horizontal="center" vertical="top" wrapText="1"/>
    </xf>
    <xf numFmtId="1" fontId="4" fillId="13" borderId="15" xfId="0" applyNumberFormat="1" applyFont="1" applyFill="1" applyBorder="1" applyAlignment="1" applyProtection="1">
      <alignment horizontal="center" vertical="top" wrapText="1"/>
    </xf>
    <xf numFmtId="0" fontId="4" fillId="0" borderId="0" xfId="206" applyFont="1" applyBorder="1" applyAlignment="1" applyProtection="1">
      <alignment horizontal="left" vertical="top"/>
      <protection hidden="1"/>
    </xf>
    <xf numFmtId="1" fontId="4" fillId="0" borderId="42" xfId="0" applyNumberFormat="1" applyFont="1" applyFill="1" applyBorder="1" applyAlignment="1" applyProtection="1">
      <alignment horizontal="center" vertical="top" wrapText="1"/>
    </xf>
    <xf numFmtId="1" fontId="4" fillId="0" borderId="3" xfId="0" applyNumberFormat="1" applyFont="1" applyFill="1" applyBorder="1" applyAlignment="1" applyProtection="1">
      <alignment horizontal="center" vertical="top" wrapText="1"/>
    </xf>
    <xf numFmtId="1" fontId="4" fillId="0" borderId="15" xfId="0" applyNumberFormat="1" applyFont="1" applyFill="1" applyBorder="1" applyAlignment="1" applyProtection="1">
      <alignment horizontal="center" vertical="top" wrapText="1"/>
    </xf>
    <xf numFmtId="1" fontId="5" fillId="0" borderId="0" xfId="0" applyNumberFormat="1" applyFont="1" applyFill="1" applyBorder="1" applyAlignment="1" applyProtection="1">
      <alignment horizontal="right" vertical="top"/>
    </xf>
    <xf numFmtId="0" fontId="44" fillId="0" borderId="0" xfId="0" applyFont="1" applyBorder="1" applyAlignment="1" applyProtection="1">
      <alignment horizontal="center" vertical="center"/>
    </xf>
    <xf numFmtId="0" fontId="55" fillId="0" borderId="0" xfId="0" applyNumberFormat="1" applyFont="1" applyAlignment="1" applyProtection="1">
      <alignment horizontal="left" vertical="top" wrapText="1"/>
    </xf>
    <xf numFmtId="1" fontId="5" fillId="0" borderId="0" xfId="0" applyNumberFormat="1" applyFont="1" applyFill="1" applyBorder="1" applyAlignment="1">
      <alignment horizontal="center" vertical="center" wrapText="1"/>
    </xf>
    <xf numFmtId="1" fontId="62" fillId="0" borderId="0" xfId="0" applyNumberFormat="1" applyFont="1" applyFill="1" applyBorder="1" applyAlignment="1" applyProtection="1">
      <alignment horizontal="center" vertical="center" wrapText="1"/>
    </xf>
    <xf numFmtId="1" fontId="105" fillId="17" borderId="14" xfId="0" applyNumberFormat="1" applyFont="1" applyFill="1" applyBorder="1" applyAlignment="1" applyProtection="1">
      <alignment horizontal="left" vertical="center"/>
    </xf>
    <xf numFmtId="1" fontId="105" fillId="17" borderId="3" xfId="0" applyNumberFormat="1" applyFont="1" applyFill="1" applyBorder="1" applyAlignment="1" applyProtection="1">
      <alignment horizontal="left" vertical="center"/>
    </xf>
    <xf numFmtId="1" fontId="105" fillId="17" borderId="15" xfId="0" applyNumberFormat="1" applyFont="1" applyFill="1" applyBorder="1" applyAlignment="1" applyProtection="1">
      <alignment horizontal="left" vertical="center"/>
    </xf>
    <xf numFmtId="0" fontId="42" fillId="15" borderId="0" xfId="0" applyNumberFormat="1" applyFont="1" applyFill="1" applyBorder="1" applyAlignment="1" applyProtection="1">
      <alignment vertical="top" wrapText="1"/>
    </xf>
    <xf numFmtId="0" fontId="90" fillId="0" borderId="0" xfId="0" applyFont="1" applyAlignment="1">
      <alignment horizontal="left" vertical="top" wrapText="1"/>
    </xf>
    <xf numFmtId="0" fontId="44" fillId="9" borderId="0" xfId="0" applyFont="1" applyFill="1" applyAlignment="1" applyProtection="1">
      <alignment horizontal="center" vertical="top"/>
    </xf>
    <xf numFmtId="171" fontId="89" fillId="13" borderId="14" xfId="0" applyNumberFormat="1" applyFont="1" applyFill="1" applyBorder="1" applyAlignment="1" applyProtection="1">
      <alignment horizontal="left" vertical="top" wrapText="1"/>
    </xf>
    <xf numFmtId="171" fontId="89" fillId="13" borderId="3" xfId="0" applyNumberFormat="1" applyFont="1" applyFill="1" applyBorder="1" applyAlignment="1" applyProtection="1">
      <alignment horizontal="left" vertical="top" wrapText="1"/>
    </xf>
    <xf numFmtId="171" fontId="89" fillId="13" borderId="15" xfId="0" applyNumberFormat="1" applyFont="1" applyFill="1" applyBorder="1" applyAlignment="1" applyProtection="1">
      <alignment horizontal="left" vertical="top" wrapText="1"/>
    </xf>
    <xf numFmtId="0" fontId="27" fillId="0" borderId="0" xfId="0" applyFont="1" applyBorder="1" applyAlignment="1">
      <alignment horizontal="center" vertical="center"/>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1" fontId="89" fillId="13" borderId="10" xfId="0" applyNumberFormat="1" applyFont="1" applyFill="1" applyBorder="1" applyAlignment="1" applyProtection="1">
      <alignment horizontal="center" vertical="top" wrapText="1"/>
    </xf>
    <xf numFmtId="171" fontId="89" fillId="13" borderId="30" xfId="0" applyNumberFormat="1" applyFont="1" applyFill="1" applyBorder="1" applyAlignment="1" applyProtection="1">
      <alignment horizontal="center" vertical="top" wrapText="1"/>
    </xf>
    <xf numFmtId="0" fontId="42" fillId="15" borderId="0" xfId="0" applyNumberFormat="1" applyFont="1" applyFill="1" applyBorder="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Fill="1" applyBorder="1" applyAlignment="1" applyProtection="1">
      <alignment horizontal="center" vertical="top"/>
      <protection hidden="1"/>
    </xf>
    <xf numFmtId="0" fontId="14" fillId="0" borderId="3" xfId="205" applyFont="1" applyFill="1" applyBorder="1" applyAlignment="1" applyProtection="1">
      <alignment horizontal="center" vertical="top"/>
      <protection hidden="1"/>
    </xf>
    <xf numFmtId="0" fontId="14" fillId="0" borderId="15" xfId="205" applyFont="1" applyFill="1" applyBorder="1" applyAlignment="1" applyProtection="1">
      <alignment horizontal="center" vertical="top"/>
      <protection hidden="1"/>
    </xf>
    <xf numFmtId="171" fontId="89" fillId="13" borderId="14" xfId="0" applyNumberFormat="1" applyFont="1" applyFill="1" applyBorder="1" applyAlignment="1" applyProtection="1">
      <alignment horizontal="center" vertical="top" wrapText="1"/>
    </xf>
    <xf numFmtId="171" fontId="89" fillId="13" borderId="3" xfId="0" applyNumberFormat="1" applyFont="1" applyFill="1" applyBorder="1" applyAlignment="1" applyProtection="1">
      <alignment horizontal="center" vertical="top" wrapText="1"/>
    </xf>
    <xf numFmtId="171" fontId="89" fillId="13" borderId="15" xfId="0" applyNumberFormat="1" applyFont="1" applyFill="1" applyBorder="1" applyAlignment="1" applyProtection="1">
      <alignment horizontal="center" vertical="top" wrapText="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5" fillId="15" borderId="0" xfId="0" applyNumberFormat="1" applyFont="1" applyFill="1" applyBorder="1" applyAlignment="1" applyProtection="1">
      <alignment horizontal="left" vertical="top" wrapText="1"/>
      <protection hidden="1"/>
    </xf>
    <xf numFmtId="0" fontId="44" fillId="0" borderId="0" xfId="205" applyFont="1" applyBorder="1" applyAlignment="1" applyProtection="1">
      <alignment horizontal="center" vertical="top"/>
      <protection hidden="1"/>
    </xf>
    <xf numFmtId="0" fontId="15" fillId="15" borderId="0" xfId="205" applyFont="1" applyFill="1" applyBorder="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Fill="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5" borderId="0" xfId="205" applyFont="1" applyFill="1" applyBorder="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5" borderId="0" xfId="205" applyFont="1" applyFill="1" applyBorder="1" applyAlignment="1" applyProtection="1">
      <alignment horizontal="left" vertical="center" wrapText="1"/>
      <protection hidden="1"/>
    </xf>
    <xf numFmtId="0" fontId="15" fillId="0" borderId="4" xfId="205" applyFont="1" applyFill="1" applyBorder="1" applyAlignment="1" applyProtection="1">
      <alignment horizontal="left" vertical="center" wrapText="1"/>
      <protection hidden="1"/>
    </xf>
    <xf numFmtId="0" fontId="103" fillId="15" borderId="0" xfId="205" applyFont="1" applyFill="1" applyBorder="1" applyAlignment="1" applyProtection="1">
      <alignment horizontal="left" vertical="top" wrapText="1"/>
      <protection hidden="1"/>
    </xf>
    <xf numFmtId="0" fontId="105" fillId="15" borderId="0" xfId="206" applyFont="1" applyFill="1" applyBorder="1" applyAlignment="1" applyProtection="1">
      <alignment horizontal="left" vertical="top" wrapText="1"/>
      <protection hidden="1"/>
    </xf>
    <xf numFmtId="0" fontId="15" fillId="0" borderId="0" xfId="206"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protection hidden="1"/>
    </xf>
    <xf numFmtId="0" fontId="50" fillId="0" borderId="0" xfId="205" applyFont="1" applyFill="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15" fillId="0" borderId="5" xfId="206" applyFont="1" applyBorder="1" applyAlignment="1" applyProtection="1">
      <alignment horizontal="left" vertical="center"/>
      <protection hidden="1"/>
    </xf>
    <xf numFmtId="168" fontId="27" fillId="0" borderId="0" xfId="0" applyNumberFormat="1" applyFont="1" applyFill="1" applyBorder="1" applyAlignment="1" applyProtection="1">
      <alignment horizontal="center" vertical="center" wrapText="1"/>
      <protection hidden="1"/>
    </xf>
    <xf numFmtId="0" fontId="15" fillId="0" borderId="0" xfId="0" applyFont="1" applyBorder="1" applyAlignment="1" applyProtection="1">
      <alignment horizontal="left" vertical="center" wrapText="1"/>
      <protection hidden="1"/>
    </xf>
    <xf numFmtId="0" fontId="16" fillId="0" borderId="0" xfId="206" applyFont="1" applyBorder="1" applyAlignment="1" applyProtection="1">
      <alignment horizontal="left" vertical="top" wrapText="1"/>
      <protection hidden="1"/>
    </xf>
    <xf numFmtId="0" fontId="4" fillId="13" borderId="14" xfId="206" applyFont="1" applyFill="1" applyBorder="1" applyAlignment="1" applyProtection="1">
      <alignment horizontal="center" vertical="top" wrapText="1"/>
    </xf>
    <xf numFmtId="0" fontId="4" fillId="13" borderId="3" xfId="206" applyFont="1" applyFill="1" applyBorder="1" applyAlignment="1" applyProtection="1">
      <alignment horizontal="center" vertical="top" wrapText="1"/>
    </xf>
    <xf numFmtId="0" fontId="4" fillId="13" borderId="15" xfId="206" applyFont="1" applyFill="1" applyBorder="1" applyAlignment="1" applyProtection="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horizontal="right" vertical="center"/>
      <protection hidden="1"/>
    </xf>
    <xf numFmtId="0" fontId="16" fillId="0" borderId="0" xfId="205" applyFont="1" applyFill="1" applyBorder="1" applyAlignment="1" applyProtection="1">
      <alignment horizontal="left" vertical="top"/>
      <protection hidden="1"/>
    </xf>
    <xf numFmtId="0" fontId="15" fillId="0" borderId="0" xfId="206" applyFont="1" applyFill="1" applyBorder="1" applyAlignment="1" applyProtection="1">
      <alignment horizontal="center" vertical="center"/>
      <protection hidden="1"/>
    </xf>
    <xf numFmtId="168" fontId="15" fillId="0" borderId="0" xfId="0" applyNumberFormat="1" applyFont="1" applyFill="1" applyBorder="1" applyAlignment="1" applyProtection="1">
      <alignment horizontal="center" vertical="center" wrapText="1"/>
      <protection hidden="1"/>
    </xf>
    <xf numFmtId="0" fontId="15" fillId="0" borderId="0" xfId="206" applyFont="1" applyBorder="1" applyAlignment="1" applyProtection="1">
      <alignment horizontal="left" vertical="center"/>
      <protection hidden="1"/>
    </xf>
    <xf numFmtId="0" fontId="29" fillId="0" borderId="0" xfId="206" applyFont="1" applyBorder="1" applyAlignment="1" applyProtection="1">
      <alignment horizontal="center" vertical="center" wrapText="1"/>
      <protection hidden="1"/>
    </xf>
    <xf numFmtId="0" fontId="16" fillId="0" borderId="0" xfId="206" applyFont="1" applyBorder="1" applyAlignment="1" applyProtection="1">
      <alignment horizontal="justify" vertical="center" wrapText="1"/>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10" borderId="0" xfId="204" applyNumberFormat="1"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42" fillId="15" borderId="0" xfId="0" applyNumberFormat="1" applyFont="1" applyFill="1" applyBorder="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15" fillId="0" borderId="0" xfId="195" applyFont="1" applyAlignment="1" applyProtection="1">
      <alignment horizontal="left" vertical="center" indent="2"/>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 fillId="15" borderId="0" xfId="194" applyFont="1" applyFill="1" applyAlignment="1" applyProtection="1">
      <alignment horizontal="left" vertical="top" wrapText="1"/>
    </xf>
    <xf numFmtId="0" fontId="50" fillId="0" borderId="0" xfId="194" applyFont="1" applyAlignment="1" applyProtection="1">
      <alignment horizontal="justify" vertical="top"/>
    </xf>
    <xf numFmtId="0" fontId="15" fillId="0" borderId="0" xfId="194" applyFont="1" applyAlignment="1" applyProtection="1">
      <alignment horizontal="justify" vertical="center"/>
    </xf>
    <xf numFmtId="0" fontId="15" fillId="0" borderId="0" xfId="194" applyFont="1" applyAlignment="1" applyProtection="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Fill="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horizontal="center" vertical="top"/>
    </xf>
    <xf numFmtId="0" fontId="42" fillId="0" borderId="0" xfId="194" quotePrefix="1" applyFont="1" applyAlignment="1" applyProtection="1">
      <alignment horizontal="center" vertical="center"/>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50" fillId="0" borderId="43" xfId="0" applyFont="1" applyBorder="1" applyAlignment="1" applyProtection="1">
      <alignment horizontal="justify" vertical="center" wrapText="1"/>
    </xf>
    <xf numFmtId="0" fontId="50" fillId="0" borderId="22" xfId="0" applyFont="1" applyBorder="1" applyAlignment="1" applyProtection="1">
      <alignment horizontal="left" vertical="center" indent="2"/>
    </xf>
    <xf numFmtId="0" fontId="50" fillId="0" borderId="40" xfId="0" applyFont="1" applyBorder="1" applyAlignment="1" applyProtection="1">
      <alignment horizontal="left" vertical="center" indent="2"/>
    </xf>
    <xf numFmtId="0" fontId="50" fillId="0" borderId="0" xfId="0" applyFont="1" applyBorder="1" applyAlignment="1" applyProtection="1">
      <alignment horizontal="left" vertical="center" indent="2"/>
    </xf>
    <xf numFmtId="0" fontId="50" fillId="0" borderId="43" xfId="0" applyFont="1" applyBorder="1" applyAlignment="1" applyProtection="1">
      <alignment horizontal="left" vertical="center" indent="2"/>
    </xf>
    <xf numFmtId="0" fontId="0" fillId="0" borderId="0" xfId="194" applyFont="1" applyAlignment="1" applyProtection="1">
      <alignment horizontal="justify" vertical="top"/>
    </xf>
    <xf numFmtId="0" fontId="16" fillId="0" borderId="0" xfId="194" applyFont="1" applyAlignment="1" applyProtection="1">
      <alignment horizontal="center" vertical="top" wrapText="1"/>
    </xf>
    <xf numFmtId="0" fontId="16" fillId="0" borderId="0" xfId="194" applyFont="1" applyAlignment="1" applyProtection="1">
      <alignment horizontal="justify" vertical="top"/>
    </xf>
    <xf numFmtId="178" fontId="15" fillId="0" borderId="0" xfId="194" applyNumberFormat="1" applyFont="1" applyAlignment="1" applyProtection="1">
      <alignment horizontal="left" vertical="center" indent="1"/>
    </xf>
    <xf numFmtId="0" fontId="0" fillId="0" borderId="0" xfId="194" applyFont="1" applyAlignment="1" applyProtection="1">
      <alignment horizontal="center" vertical="top"/>
    </xf>
    <xf numFmtId="0" fontId="0" fillId="0" borderId="0" xfId="0" applyAlignment="1">
      <alignment horizontal="left" vertical="top" wrapText="1"/>
    </xf>
    <xf numFmtId="0" fontId="16" fillId="0" borderId="0" xfId="210" applyFont="1" applyFill="1" applyBorder="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4" fontId="15" fillId="0" borderId="0" xfId="210" applyNumberFormat="1" applyFont="1" applyBorder="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Fill="1" applyBorder="1" applyAlignment="1" applyProtection="1">
      <alignment horizontal="justify" vertical="center" wrapText="1"/>
      <protection hidden="1"/>
    </xf>
    <xf numFmtId="0" fontId="16" fillId="0" borderId="0" xfId="210"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10" applyNumberFormat="1" applyFont="1" applyFill="1" applyBorder="1" applyAlignment="1" applyProtection="1">
      <alignment horizontal="justify" vertical="center" wrapText="1"/>
      <protection hidden="1"/>
    </xf>
    <xf numFmtId="1" fontId="23" fillId="0" borderId="10" xfId="210" applyNumberFormat="1" applyFont="1" applyFill="1" applyBorder="1" applyAlignment="1" applyProtection="1">
      <alignment horizontal="justify" vertical="center" wrapText="1"/>
      <protection hidden="1"/>
    </xf>
    <xf numFmtId="1" fontId="23" fillId="0" borderId="30" xfId="210" applyNumberFormat="1" applyFont="1" applyFill="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Fill="1" applyBorder="1" applyAlignment="1" applyProtection="1">
      <alignment horizontal="justify" vertical="top" wrapText="1"/>
      <protection hidden="1"/>
    </xf>
    <xf numFmtId="0" fontId="16" fillId="0" borderId="0" xfId="210" applyFont="1" applyFill="1" applyBorder="1" applyAlignment="1" applyProtection="1">
      <alignment horizontal="justify" vertical="top" wrapText="1"/>
      <protection hidden="1"/>
    </xf>
    <xf numFmtId="0" fontId="16" fillId="0" borderId="7" xfId="210" applyFont="1" applyFill="1" applyBorder="1" applyAlignment="1" applyProtection="1">
      <alignment horizontal="justify" vertical="top" wrapText="1"/>
      <protection hidden="1"/>
    </xf>
    <xf numFmtId="1" fontId="23" fillId="0" borderId="4" xfId="209" applyNumberFormat="1" applyFont="1" applyFill="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lef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4" fontId="15" fillId="0" borderId="0"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Fill="1" applyBorder="1" applyAlignment="1" applyProtection="1">
      <alignment horizontal="left" vertical="center" wrapText="1"/>
      <protection hidden="1"/>
    </xf>
    <xf numFmtId="0" fontId="16" fillId="0" borderId="30" xfId="209" applyFont="1" applyFill="1" applyBorder="1" applyAlignment="1" applyProtection="1">
      <alignment horizontal="left" vertical="center" wrapText="1"/>
      <protection hidden="1"/>
    </xf>
    <xf numFmtId="1" fontId="16" fillId="0" borderId="0" xfId="209" applyNumberFormat="1" applyFont="1" applyFill="1" applyBorder="1" applyAlignment="1" applyProtection="1">
      <alignment horizontal="justify" vertical="top" wrapText="1"/>
      <protection hidden="1"/>
    </xf>
    <xf numFmtId="0" fontId="16" fillId="0" borderId="0" xfId="209" applyFont="1" applyFill="1" applyBorder="1" applyAlignment="1" applyProtection="1">
      <alignment horizontal="justify" vertical="top" wrapText="1"/>
      <protection hidden="1"/>
    </xf>
    <xf numFmtId="0" fontId="16" fillId="0" borderId="7" xfId="209" applyFont="1" applyFill="1" applyBorder="1" applyAlignment="1" applyProtection="1">
      <alignment horizontal="justify" vertical="top" wrapText="1"/>
      <protection hidden="1"/>
    </xf>
    <xf numFmtId="2" fontId="36" fillId="0" borderId="0" xfId="198" applyNumberFormat="1" applyFont="1" applyFill="1" applyBorder="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335">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5185571" y="19050"/>
          <a:ext cx="0" cy="691696"/>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6186150"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7835900" y="47625"/>
          <a:ext cx="1041400" cy="60642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7835900" y="47625"/>
          <a:ext cx="1041400" cy="60642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6804025" y="19050"/>
          <a:ext cx="10414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6804025" y="19050"/>
          <a:ext cx="10414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4147800" y="66675"/>
          <a:ext cx="1420586" cy="463096"/>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7754938" y="76200"/>
          <a:ext cx="1250950" cy="668338"/>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3795713" y="10009188"/>
          <a:ext cx="188912"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327525" y="10009188"/>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3795713" y="10009188"/>
          <a:ext cx="188912"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327525" y="10009188"/>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3795713" y="10009188"/>
          <a:ext cx="188912"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327525" y="10009188"/>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3795713" y="10009188"/>
          <a:ext cx="188912"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3795713" y="10009188"/>
          <a:ext cx="188912"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3795713" y="10009188"/>
          <a:ext cx="188912"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3795713" y="10009188"/>
          <a:ext cx="188912"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4699000" y="10009188"/>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4699000" y="10009188"/>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4699000" y="10009188"/>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4699000" y="10009188"/>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3729038" y="10009188"/>
          <a:ext cx="2540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3709988" y="10009188"/>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3738563" y="10009188"/>
          <a:ext cx="24765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260850" y="10009188"/>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289425" y="10009188"/>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279900" y="10009188"/>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3719513" y="10009188"/>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3767138" y="10009188"/>
          <a:ext cx="217487"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3748088" y="10009188"/>
          <a:ext cx="23495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3738563" y="10009188"/>
          <a:ext cx="24765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3795713" y="10009188"/>
          <a:ext cx="188912"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3795713" y="10009188"/>
          <a:ext cx="188912"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3795713" y="10009188"/>
          <a:ext cx="188912"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3795713" y="10009188"/>
          <a:ext cx="188912"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3795713" y="10009188"/>
          <a:ext cx="188912"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3795713" y="10009188"/>
          <a:ext cx="188912"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671888" y="10009188"/>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3795713" y="10009188"/>
          <a:ext cx="1905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3795713" y="10009188"/>
          <a:ext cx="1905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3795713" y="10009188"/>
          <a:ext cx="188912"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3795713" y="10009188"/>
          <a:ext cx="1905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3795713" y="10009188"/>
          <a:ext cx="1905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3795713" y="10009188"/>
          <a:ext cx="188912"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327525" y="10009188"/>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327525" y="10009188"/>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327525" y="10009188"/>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041900" y="10009188"/>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041900" y="10009188"/>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041900" y="10009188"/>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041900" y="10009188"/>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041900" y="10009188"/>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3795713" y="10009188"/>
          <a:ext cx="1905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327525" y="10009188"/>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3795713" y="10009188"/>
          <a:ext cx="1905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327525" y="10009188"/>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3795713" y="10009188"/>
          <a:ext cx="1905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327525" y="10009188"/>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3795713" y="10009188"/>
          <a:ext cx="1905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327525" y="10009188"/>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3795713" y="10009188"/>
          <a:ext cx="1905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3795713" y="10009188"/>
          <a:ext cx="1905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3795713" y="10009188"/>
          <a:ext cx="1905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3795713" y="10009188"/>
          <a:ext cx="1905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3795713" y="10009188"/>
          <a:ext cx="1905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327525" y="10009188"/>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327525" y="10009188"/>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327525" y="10009188"/>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327525" y="10009188"/>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327525" y="10009188"/>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3795713" y="10009188"/>
          <a:ext cx="1905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3795713" y="10009188"/>
          <a:ext cx="1905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327525" y="10009188"/>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327525" y="10009188"/>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3795713" y="10009188"/>
          <a:ext cx="188912"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041900" y="10009188"/>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327525" y="10009188"/>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327525" y="10009188"/>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327525" y="10009188"/>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327525" y="10009188"/>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327525" y="10009188"/>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203700" y="10009188"/>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3795713" y="10009188"/>
          <a:ext cx="188912"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3795713" y="10009188"/>
          <a:ext cx="188912"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3795713" y="10009188"/>
          <a:ext cx="188912"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3795713" y="10009188"/>
          <a:ext cx="188912"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3795713" y="10009188"/>
          <a:ext cx="188912"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3795713" y="10009188"/>
          <a:ext cx="188912"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671888" y="10009188"/>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3795713" y="10009188"/>
          <a:ext cx="1905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3795713" y="10009188"/>
          <a:ext cx="1905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3795713" y="10009188"/>
          <a:ext cx="188912"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3795713" y="10009188"/>
          <a:ext cx="1905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3795713" y="10009188"/>
          <a:ext cx="1905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3795713" y="10009188"/>
          <a:ext cx="188912"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327525" y="10009188"/>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327525" y="10009188"/>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327525" y="10009188"/>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041900" y="10009188"/>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041900" y="10009188"/>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041900" y="10009188"/>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041900" y="10009188"/>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041900" y="10009188"/>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3795713" y="10009188"/>
          <a:ext cx="1905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327525" y="10009188"/>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3795713" y="10009188"/>
          <a:ext cx="1905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327525" y="10009188"/>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3795713" y="10009188"/>
          <a:ext cx="1905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327525" y="10009188"/>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3795713" y="10009188"/>
          <a:ext cx="1905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327525" y="10009188"/>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3795713" y="10009188"/>
          <a:ext cx="1905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3795713" y="10009188"/>
          <a:ext cx="1905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3795713" y="10009188"/>
          <a:ext cx="1905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3795713" y="10009188"/>
          <a:ext cx="1905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3795713" y="10009188"/>
          <a:ext cx="1905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327525" y="10009188"/>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327525" y="10009188"/>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327525" y="10009188"/>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327525" y="10009188"/>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327525" y="10009188"/>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3795713" y="10009188"/>
          <a:ext cx="1905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3795713" y="10009188"/>
          <a:ext cx="1905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327525" y="10009188"/>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327525" y="10009188"/>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3795713" y="10009188"/>
          <a:ext cx="188912"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041900" y="10009188"/>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327525" y="10009188"/>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327525" y="10009188"/>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327525" y="10009188"/>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327525" y="10009188"/>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203700" y="10009188"/>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3795713" y="10009188"/>
          <a:ext cx="188912"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327525" y="10009188"/>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3795713" y="10009188"/>
          <a:ext cx="188912"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327525" y="10009188"/>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3795713" y="10009188"/>
          <a:ext cx="188912"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327525" y="10009188"/>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3795713" y="10009188"/>
          <a:ext cx="188912"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3795713" y="10009188"/>
          <a:ext cx="188912"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3795713" y="10009188"/>
          <a:ext cx="188912"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3795713" y="10009188"/>
          <a:ext cx="188912"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4699000" y="10009188"/>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4699000" y="10009188"/>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4699000" y="10009188"/>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4699000" y="10009188"/>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3729038" y="10009188"/>
          <a:ext cx="2540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3709988" y="10009188"/>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3738563" y="10009188"/>
          <a:ext cx="24765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260850" y="10009188"/>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289425" y="10009188"/>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279900" y="10009188"/>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3719513" y="10009188"/>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3767138" y="10009188"/>
          <a:ext cx="217487"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3748088" y="10009188"/>
          <a:ext cx="23495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3738563" y="10009188"/>
          <a:ext cx="24765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3795713" y="10009188"/>
          <a:ext cx="188912"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3795713" y="10009188"/>
          <a:ext cx="188912"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3795713" y="10009188"/>
          <a:ext cx="188912"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3795713" y="10009188"/>
          <a:ext cx="188912"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3795713" y="10009188"/>
          <a:ext cx="188912"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3795713" y="10009188"/>
          <a:ext cx="188912"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671888" y="10009188"/>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3795713" y="10009188"/>
          <a:ext cx="1905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3795713" y="10009188"/>
          <a:ext cx="1905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3795713" y="10009188"/>
          <a:ext cx="188912"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3795713" y="10009188"/>
          <a:ext cx="1905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3795713" y="10009188"/>
          <a:ext cx="1905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3795713" y="10009188"/>
          <a:ext cx="188912"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327525" y="10009188"/>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327525" y="10009188"/>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327525" y="10009188"/>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041900" y="10009188"/>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041900" y="10009188"/>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041900" y="10009188"/>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041900" y="10009188"/>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041900" y="10009188"/>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3795713" y="10009188"/>
          <a:ext cx="1905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327525" y="10009188"/>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3795713" y="10009188"/>
          <a:ext cx="1905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327525" y="10009188"/>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3795713" y="10009188"/>
          <a:ext cx="1905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327525" y="10009188"/>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3795713" y="10009188"/>
          <a:ext cx="1905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327525" y="10009188"/>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3795713" y="10009188"/>
          <a:ext cx="1905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3795713" y="10009188"/>
          <a:ext cx="1905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3795713" y="10009188"/>
          <a:ext cx="1905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3795713" y="10009188"/>
          <a:ext cx="1905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3795713" y="10009188"/>
          <a:ext cx="1905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327525" y="10009188"/>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327525" y="10009188"/>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327525" y="10009188"/>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327525" y="10009188"/>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327525" y="10009188"/>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3795713" y="10009188"/>
          <a:ext cx="1905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3795713" y="10009188"/>
          <a:ext cx="1905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327525" y="10009188"/>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327525" y="10009188"/>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3795713" y="10009188"/>
          <a:ext cx="188912"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041900" y="10009188"/>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327525" y="10009188"/>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327525" y="10009188"/>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327525" y="10009188"/>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327525" y="10009188"/>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327525" y="10009188"/>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203700" y="10009188"/>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3795713" y="10009188"/>
          <a:ext cx="188912"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3795713" y="10009188"/>
          <a:ext cx="188912"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3795713" y="10009188"/>
          <a:ext cx="188912"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3795713" y="10009188"/>
          <a:ext cx="188912"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3795713" y="10009188"/>
          <a:ext cx="188912"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3795713" y="10009188"/>
          <a:ext cx="188912"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671888" y="10009188"/>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3795713" y="10009188"/>
          <a:ext cx="1905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3795713" y="10009188"/>
          <a:ext cx="1905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3795713" y="10009188"/>
          <a:ext cx="188912"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3795713" y="10009188"/>
          <a:ext cx="1905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3795713" y="10009188"/>
          <a:ext cx="1905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3795713" y="10009188"/>
          <a:ext cx="188912"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327525" y="10009188"/>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327525" y="10009188"/>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327525" y="10009188"/>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041900" y="10009188"/>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041900" y="10009188"/>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041900" y="10009188"/>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041900" y="10009188"/>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041900" y="10009188"/>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3795713" y="10009188"/>
          <a:ext cx="1905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327525" y="10009188"/>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3795713" y="10009188"/>
          <a:ext cx="1905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327525" y="10009188"/>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3795713" y="10009188"/>
          <a:ext cx="1905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327525" y="10009188"/>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3795713" y="10009188"/>
          <a:ext cx="1905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327525" y="10009188"/>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3795713" y="10009188"/>
          <a:ext cx="1905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3795713" y="10009188"/>
          <a:ext cx="1905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3795713" y="10009188"/>
          <a:ext cx="1905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3795713" y="10009188"/>
          <a:ext cx="1905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3795713" y="10009188"/>
          <a:ext cx="1905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327525" y="10009188"/>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327525" y="10009188"/>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327525" y="10009188"/>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327525" y="10009188"/>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327525" y="10009188"/>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3795713" y="10009188"/>
          <a:ext cx="1905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3795713" y="10009188"/>
          <a:ext cx="1905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327525" y="10009188"/>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327525" y="10009188"/>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041900" y="10009188"/>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327525" y="10009188"/>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327525" y="10009188"/>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327525" y="10009188"/>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327525" y="10009188"/>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203700" y="10009188"/>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3795713" y="10009188"/>
          <a:ext cx="188912"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327525" y="10009188"/>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3795713" y="10009188"/>
          <a:ext cx="188912"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327525" y="10009188"/>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3795713" y="10009188"/>
          <a:ext cx="188912"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327525" y="10009188"/>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3795713" y="10009188"/>
          <a:ext cx="188912"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3795713" y="10009188"/>
          <a:ext cx="188912"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3795713" y="10009188"/>
          <a:ext cx="188912"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3795713" y="10009188"/>
          <a:ext cx="188912"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4699000" y="10009188"/>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4699000" y="10009188"/>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4699000" y="10009188"/>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4699000" y="10009188"/>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3729038" y="10009188"/>
          <a:ext cx="2540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3709988" y="10009188"/>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3738563" y="10009188"/>
          <a:ext cx="24765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260850" y="10009188"/>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289425" y="10009188"/>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279900" y="10009188"/>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3719513" y="10009188"/>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3767138" y="10009188"/>
          <a:ext cx="217487"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3748088" y="10009188"/>
          <a:ext cx="23495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3738563" y="10009188"/>
          <a:ext cx="24765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3795713" y="10009188"/>
          <a:ext cx="188912"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3795713" y="10009188"/>
          <a:ext cx="188912"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3795713" y="10009188"/>
          <a:ext cx="188912"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3795713" y="10009188"/>
          <a:ext cx="188912"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3795713" y="10009188"/>
          <a:ext cx="188912"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3795713" y="10009188"/>
          <a:ext cx="188912"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671888" y="10009188"/>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3795713" y="10009188"/>
          <a:ext cx="1905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3795713" y="10009188"/>
          <a:ext cx="1905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3795713" y="10009188"/>
          <a:ext cx="188912"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3795713" y="10009188"/>
          <a:ext cx="1905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3795713" y="10009188"/>
          <a:ext cx="1905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3795713" y="10009188"/>
          <a:ext cx="188912"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327525" y="10009188"/>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327525" y="10009188"/>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327525" y="10009188"/>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041900" y="10009188"/>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041900" y="10009188"/>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041900" y="10009188"/>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041900" y="10009188"/>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041900" y="10009188"/>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3795713" y="10009188"/>
          <a:ext cx="1905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327525" y="10009188"/>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3795713" y="10009188"/>
          <a:ext cx="1905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327525" y="10009188"/>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3795713" y="10009188"/>
          <a:ext cx="1905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327525" y="10009188"/>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3795713" y="10009188"/>
          <a:ext cx="1905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327525" y="10009188"/>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3795713" y="10009188"/>
          <a:ext cx="1905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3795713" y="10009188"/>
          <a:ext cx="1905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3795713" y="10009188"/>
          <a:ext cx="1905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3795713" y="10009188"/>
          <a:ext cx="1905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3795713" y="10009188"/>
          <a:ext cx="1905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327525" y="10009188"/>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327525" y="10009188"/>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327525" y="10009188"/>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327525" y="10009188"/>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327525" y="10009188"/>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3795713" y="10009188"/>
          <a:ext cx="1905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3795713" y="10009188"/>
          <a:ext cx="1905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327525" y="10009188"/>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327525" y="10009188"/>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3795713" y="10009188"/>
          <a:ext cx="188912"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041900" y="10009188"/>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327525" y="10009188"/>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327525" y="10009188"/>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327525" y="10009188"/>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327525" y="10009188"/>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327525" y="10009188"/>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203700" y="10009188"/>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3795713" y="10009188"/>
          <a:ext cx="188912"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3795713" y="10009188"/>
          <a:ext cx="188912"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3795713" y="10009188"/>
          <a:ext cx="188912"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3795713" y="10009188"/>
          <a:ext cx="188912"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3795713" y="10009188"/>
          <a:ext cx="188912"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3795713" y="10009188"/>
          <a:ext cx="188912"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671888" y="10009188"/>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3795713" y="10009188"/>
          <a:ext cx="1905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3795713" y="10009188"/>
          <a:ext cx="1905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3795713" y="10009188"/>
          <a:ext cx="188912"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3795713" y="10009188"/>
          <a:ext cx="1905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3795713" y="10009188"/>
          <a:ext cx="1905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3795713" y="10009188"/>
          <a:ext cx="188912"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327525" y="10009188"/>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327525" y="10009188"/>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327525" y="10009188"/>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041900" y="10009188"/>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041900" y="10009188"/>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041900" y="10009188"/>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041900" y="10009188"/>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041900" y="10009188"/>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3795713" y="10009188"/>
          <a:ext cx="1905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327525" y="10009188"/>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3795713" y="10009188"/>
          <a:ext cx="1905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327525" y="10009188"/>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3795713" y="10009188"/>
          <a:ext cx="1905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327525" y="10009188"/>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3795713" y="10009188"/>
          <a:ext cx="1905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327525" y="10009188"/>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3795713" y="10009188"/>
          <a:ext cx="1905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3795713" y="10009188"/>
          <a:ext cx="1905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3795713" y="10009188"/>
          <a:ext cx="1905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3795713" y="10009188"/>
          <a:ext cx="1905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3795713" y="10009188"/>
          <a:ext cx="1905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327525" y="10009188"/>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327525" y="10009188"/>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327525" y="10009188"/>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327525" y="10009188"/>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327525" y="10009188"/>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3795713" y="10009188"/>
          <a:ext cx="1905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3795713" y="10009188"/>
          <a:ext cx="1905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327525" y="10009188"/>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327525" y="10009188"/>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3795713" y="10009188"/>
          <a:ext cx="188912"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041900" y="10009188"/>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327525" y="10009188"/>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327525" y="10009188"/>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327525" y="10009188"/>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327525" y="10009188"/>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203700" y="10009188"/>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3795713" y="10009188"/>
          <a:ext cx="188912"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327525" y="10009188"/>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3795713" y="10009188"/>
          <a:ext cx="188912"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327525" y="10009188"/>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3795713" y="10009188"/>
          <a:ext cx="188912"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327525" y="10009188"/>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3795713" y="10009188"/>
          <a:ext cx="188912"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3795713" y="10009188"/>
          <a:ext cx="188912"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3795713" y="10009188"/>
          <a:ext cx="188912"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3795713" y="10009188"/>
          <a:ext cx="188912"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4699000" y="10009188"/>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4699000" y="10009188"/>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4699000" y="10009188"/>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4699000" y="10009188"/>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3729038" y="10009188"/>
          <a:ext cx="2540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3709988" y="10009188"/>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3738563" y="10009188"/>
          <a:ext cx="24765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260850" y="10009188"/>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289425" y="10009188"/>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279900" y="10009188"/>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3719513" y="10009188"/>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3767138" y="10009188"/>
          <a:ext cx="217487"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3748088" y="10009188"/>
          <a:ext cx="23495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3738563" y="10009188"/>
          <a:ext cx="24765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3795713" y="10009188"/>
          <a:ext cx="188912"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3795713" y="10009188"/>
          <a:ext cx="188912"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3795713" y="10009188"/>
          <a:ext cx="188912"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3795713" y="10009188"/>
          <a:ext cx="188912"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3795713" y="10009188"/>
          <a:ext cx="188912"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3795713" y="10009188"/>
          <a:ext cx="188912"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671888" y="10009188"/>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3795713" y="10009188"/>
          <a:ext cx="1905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3795713" y="10009188"/>
          <a:ext cx="1905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3795713" y="10009188"/>
          <a:ext cx="188912"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3795713" y="10009188"/>
          <a:ext cx="1905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3795713" y="10009188"/>
          <a:ext cx="1905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3795713" y="10009188"/>
          <a:ext cx="188912"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327525" y="10009188"/>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327525" y="10009188"/>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327525" y="10009188"/>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041900" y="10009188"/>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041900" y="10009188"/>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041900" y="10009188"/>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041900" y="10009188"/>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041900" y="10009188"/>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3795713" y="10009188"/>
          <a:ext cx="1905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327525" y="10009188"/>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3795713" y="10009188"/>
          <a:ext cx="1905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327525" y="10009188"/>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3795713" y="10009188"/>
          <a:ext cx="1905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327525" y="10009188"/>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3795713" y="10009188"/>
          <a:ext cx="1905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327525" y="10009188"/>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3795713" y="10009188"/>
          <a:ext cx="1905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3795713" y="10009188"/>
          <a:ext cx="1905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3795713" y="10009188"/>
          <a:ext cx="1905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3795713" y="10009188"/>
          <a:ext cx="1905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3795713" y="10009188"/>
          <a:ext cx="1905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327525" y="10009188"/>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327525" y="10009188"/>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327525" y="10009188"/>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327525" y="10009188"/>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327525" y="10009188"/>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3795713" y="10009188"/>
          <a:ext cx="1905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3795713" y="10009188"/>
          <a:ext cx="1905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327525" y="10009188"/>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327525" y="10009188"/>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3795713" y="10009188"/>
          <a:ext cx="188912"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041900" y="10009188"/>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327525" y="10009188"/>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327525" y="10009188"/>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327525" y="10009188"/>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327525" y="10009188"/>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327525" y="10009188"/>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203700" y="10009188"/>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3795713" y="10009188"/>
          <a:ext cx="188912"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3795713" y="10009188"/>
          <a:ext cx="188912"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3795713" y="10009188"/>
          <a:ext cx="188912"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3795713" y="10009188"/>
          <a:ext cx="188912"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3795713" y="10009188"/>
          <a:ext cx="188912"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3795713" y="10009188"/>
          <a:ext cx="188912"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671888" y="10009188"/>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3795713" y="10009188"/>
          <a:ext cx="1905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3795713" y="10009188"/>
          <a:ext cx="1905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3795713" y="10009188"/>
          <a:ext cx="188912"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3795713" y="10009188"/>
          <a:ext cx="1905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3795713" y="10009188"/>
          <a:ext cx="1905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3795713" y="10009188"/>
          <a:ext cx="188912"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327525" y="10009188"/>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327525" y="10009188"/>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327525" y="10009188"/>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041900" y="10009188"/>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041900" y="10009188"/>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041900" y="10009188"/>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041900" y="10009188"/>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041900" y="10009188"/>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3795713" y="10009188"/>
          <a:ext cx="1905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327525" y="10009188"/>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3795713" y="10009188"/>
          <a:ext cx="1905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327525" y="10009188"/>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3795713" y="10009188"/>
          <a:ext cx="1905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327525" y="10009188"/>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3795713" y="10009188"/>
          <a:ext cx="1905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327525" y="10009188"/>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3795713" y="10009188"/>
          <a:ext cx="1905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3795713" y="10009188"/>
          <a:ext cx="1905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3795713" y="10009188"/>
          <a:ext cx="1905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3795713" y="10009188"/>
          <a:ext cx="1905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3795713" y="10009188"/>
          <a:ext cx="1905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327525" y="10009188"/>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327525" y="10009188"/>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327525" y="10009188"/>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327525" y="10009188"/>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327525" y="10009188"/>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3795713" y="10009188"/>
          <a:ext cx="1905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327525" y="10009188"/>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327525" y="10009188"/>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041900" y="10009188"/>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327525" y="10009188"/>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327525" y="10009188"/>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327525" y="10009188"/>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327525" y="10009188"/>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203700" y="10009188"/>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6850063" y="19050"/>
          <a:ext cx="0" cy="949325"/>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6530975"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273800" y="104775"/>
          <a:ext cx="0" cy="663575"/>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6858000" y="47625"/>
          <a:ext cx="0" cy="128270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4722929" y="28575"/>
          <a:ext cx="0" cy="600982"/>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7556500" y="28575"/>
          <a:ext cx="1114425" cy="64452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084629" y="19050"/>
          <a:ext cx="985157" cy="546554"/>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005638" y="19050"/>
          <a:ext cx="987425" cy="658813"/>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576675" y="19050"/>
          <a:ext cx="1353457" cy="637268"/>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035800" y="19050"/>
          <a:ext cx="995363" cy="6032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31.bin"/><Relationship Id="rId13" Type="http://schemas.openxmlformats.org/officeDocument/2006/relationships/printerSettings" Target="../printerSettings/printerSettings236.bin"/><Relationship Id="rId18" Type="http://schemas.openxmlformats.org/officeDocument/2006/relationships/printerSettings" Target="../printerSettings/printerSettings241.bin"/><Relationship Id="rId3" Type="http://schemas.openxmlformats.org/officeDocument/2006/relationships/printerSettings" Target="../printerSettings/printerSettings226.bin"/><Relationship Id="rId21" Type="http://schemas.openxmlformats.org/officeDocument/2006/relationships/printerSettings" Target="../printerSettings/printerSettings244.bin"/><Relationship Id="rId7" Type="http://schemas.openxmlformats.org/officeDocument/2006/relationships/printerSettings" Target="../printerSettings/printerSettings230.bin"/><Relationship Id="rId12" Type="http://schemas.openxmlformats.org/officeDocument/2006/relationships/printerSettings" Target="../printerSettings/printerSettings235.bin"/><Relationship Id="rId17" Type="http://schemas.openxmlformats.org/officeDocument/2006/relationships/printerSettings" Target="../printerSettings/printerSettings240.bin"/><Relationship Id="rId2" Type="http://schemas.openxmlformats.org/officeDocument/2006/relationships/printerSettings" Target="../printerSettings/printerSettings225.bin"/><Relationship Id="rId16" Type="http://schemas.openxmlformats.org/officeDocument/2006/relationships/printerSettings" Target="../printerSettings/printerSettings239.bin"/><Relationship Id="rId20" Type="http://schemas.openxmlformats.org/officeDocument/2006/relationships/printerSettings" Target="../printerSettings/printerSettings243.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11" Type="http://schemas.openxmlformats.org/officeDocument/2006/relationships/printerSettings" Target="../printerSettings/printerSettings234.bin"/><Relationship Id="rId24" Type="http://schemas.openxmlformats.org/officeDocument/2006/relationships/drawing" Target="../drawings/drawing9.xml"/><Relationship Id="rId5" Type="http://schemas.openxmlformats.org/officeDocument/2006/relationships/printerSettings" Target="../printerSettings/printerSettings228.bin"/><Relationship Id="rId15" Type="http://schemas.openxmlformats.org/officeDocument/2006/relationships/printerSettings" Target="../printerSettings/printerSettings238.bin"/><Relationship Id="rId23" Type="http://schemas.openxmlformats.org/officeDocument/2006/relationships/printerSettings" Target="../printerSettings/printerSettings246.bin"/><Relationship Id="rId10" Type="http://schemas.openxmlformats.org/officeDocument/2006/relationships/printerSettings" Target="../printerSettings/printerSettings233.bin"/><Relationship Id="rId19" Type="http://schemas.openxmlformats.org/officeDocument/2006/relationships/printerSettings" Target="../printerSettings/printerSettings242.bin"/><Relationship Id="rId4" Type="http://schemas.openxmlformats.org/officeDocument/2006/relationships/printerSettings" Target="../printerSettings/printerSettings227.bin"/><Relationship Id="rId9" Type="http://schemas.openxmlformats.org/officeDocument/2006/relationships/printerSettings" Target="../printerSettings/printerSettings232.bin"/><Relationship Id="rId14" Type="http://schemas.openxmlformats.org/officeDocument/2006/relationships/printerSettings" Target="../printerSettings/printerSettings237.bin"/><Relationship Id="rId22" Type="http://schemas.openxmlformats.org/officeDocument/2006/relationships/printerSettings" Target="../printerSettings/printerSettings24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54.bin"/><Relationship Id="rId3" Type="http://schemas.openxmlformats.org/officeDocument/2006/relationships/printerSettings" Target="../printerSettings/printerSettings249.bin"/><Relationship Id="rId7" Type="http://schemas.openxmlformats.org/officeDocument/2006/relationships/printerSettings" Target="../printerSettings/printerSettings253.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5" Type="http://schemas.openxmlformats.org/officeDocument/2006/relationships/printerSettings" Target="../printerSettings/printerSettings251.bin"/><Relationship Id="rId4" Type="http://schemas.openxmlformats.org/officeDocument/2006/relationships/printerSettings" Target="../printerSettings/printerSettings250.bin"/><Relationship Id="rId9"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26" Type="http://schemas.openxmlformats.org/officeDocument/2006/relationships/printerSettings" Target="../printerSettings/printerSettings280.bin"/><Relationship Id="rId3" Type="http://schemas.openxmlformats.org/officeDocument/2006/relationships/printerSettings" Target="../printerSettings/printerSettings257.bin"/><Relationship Id="rId21" Type="http://schemas.openxmlformats.org/officeDocument/2006/relationships/printerSettings" Target="../printerSettings/printerSettings275.bin"/><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5" Type="http://schemas.openxmlformats.org/officeDocument/2006/relationships/printerSettings" Target="../printerSettings/printerSettings279.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24" Type="http://schemas.openxmlformats.org/officeDocument/2006/relationships/printerSettings" Target="../printerSettings/printerSettings278.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23" Type="http://schemas.openxmlformats.org/officeDocument/2006/relationships/printerSettings" Target="../printerSettings/printerSettings277.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 Id="rId22" Type="http://schemas.openxmlformats.org/officeDocument/2006/relationships/printerSettings" Target="../printerSettings/printerSettings276.bin"/><Relationship Id="rId27"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18" Type="http://schemas.openxmlformats.org/officeDocument/2006/relationships/printerSettings" Target="../printerSettings/printerSettings324.bin"/><Relationship Id="rId3" Type="http://schemas.openxmlformats.org/officeDocument/2006/relationships/printerSettings" Target="../printerSettings/printerSettings309.bin"/><Relationship Id="rId21" Type="http://schemas.openxmlformats.org/officeDocument/2006/relationships/printerSettings" Target="../printerSettings/printerSettings327.bin"/><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17" Type="http://schemas.openxmlformats.org/officeDocument/2006/relationships/printerSettings" Target="../printerSettings/printerSettings323.bin"/><Relationship Id="rId2" Type="http://schemas.openxmlformats.org/officeDocument/2006/relationships/printerSettings" Target="../printerSettings/printerSettings308.bin"/><Relationship Id="rId16" Type="http://schemas.openxmlformats.org/officeDocument/2006/relationships/printerSettings" Target="../printerSettings/printerSettings322.bin"/><Relationship Id="rId20" Type="http://schemas.openxmlformats.org/officeDocument/2006/relationships/printerSettings" Target="../printerSettings/printerSettings326.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24" Type="http://schemas.openxmlformats.org/officeDocument/2006/relationships/drawing" Target="../drawings/drawing13.xml"/><Relationship Id="rId5" Type="http://schemas.openxmlformats.org/officeDocument/2006/relationships/printerSettings" Target="../printerSettings/printerSettings311.bin"/><Relationship Id="rId15" Type="http://schemas.openxmlformats.org/officeDocument/2006/relationships/printerSettings" Target="../printerSettings/printerSettings321.bin"/><Relationship Id="rId23" Type="http://schemas.openxmlformats.org/officeDocument/2006/relationships/printerSettings" Target="../printerSettings/printerSettings329.bin"/><Relationship Id="rId10" Type="http://schemas.openxmlformats.org/officeDocument/2006/relationships/printerSettings" Target="../printerSettings/printerSettings316.bin"/><Relationship Id="rId19" Type="http://schemas.openxmlformats.org/officeDocument/2006/relationships/printerSettings" Target="../printerSettings/printerSettings325.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 Id="rId22" Type="http://schemas.openxmlformats.org/officeDocument/2006/relationships/printerSettings" Target="../printerSettings/printerSettings32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37.bin"/><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26" Type="http://schemas.openxmlformats.org/officeDocument/2006/relationships/printerSettings" Target="../printerSettings/printerSettings355.bin"/><Relationship Id="rId3" Type="http://schemas.openxmlformats.org/officeDocument/2006/relationships/printerSettings" Target="../printerSettings/printerSettings332.bin"/><Relationship Id="rId21" Type="http://schemas.openxmlformats.org/officeDocument/2006/relationships/printerSettings" Target="../printerSettings/printerSettings350.bin"/><Relationship Id="rId7" Type="http://schemas.openxmlformats.org/officeDocument/2006/relationships/printerSettings" Target="../printerSettings/printerSettings336.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5" Type="http://schemas.openxmlformats.org/officeDocument/2006/relationships/printerSettings" Target="../printerSettings/printerSettings354.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0" Type="http://schemas.openxmlformats.org/officeDocument/2006/relationships/printerSettings" Target="../printerSettings/printerSettings349.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24" Type="http://schemas.openxmlformats.org/officeDocument/2006/relationships/printerSettings" Target="../printerSettings/printerSettings353.bin"/><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printerSettings" Target="../printerSettings/printerSettings352.bin"/><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 Id="rId27"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63.bin"/><Relationship Id="rId13" Type="http://schemas.openxmlformats.org/officeDocument/2006/relationships/printerSettings" Target="../printerSettings/printerSettings368.bin"/><Relationship Id="rId18" Type="http://schemas.openxmlformats.org/officeDocument/2006/relationships/printerSettings" Target="../printerSettings/printerSettings373.bin"/><Relationship Id="rId3" Type="http://schemas.openxmlformats.org/officeDocument/2006/relationships/printerSettings" Target="../printerSettings/printerSettings358.bin"/><Relationship Id="rId21" Type="http://schemas.openxmlformats.org/officeDocument/2006/relationships/printerSettings" Target="../printerSettings/printerSettings376.bin"/><Relationship Id="rId7" Type="http://schemas.openxmlformats.org/officeDocument/2006/relationships/printerSettings" Target="../printerSettings/printerSettings362.bin"/><Relationship Id="rId12" Type="http://schemas.openxmlformats.org/officeDocument/2006/relationships/printerSettings" Target="../printerSettings/printerSettings367.bin"/><Relationship Id="rId17" Type="http://schemas.openxmlformats.org/officeDocument/2006/relationships/printerSettings" Target="../printerSettings/printerSettings372.bin"/><Relationship Id="rId2" Type="http://schemas.openxmlformats.org/officeDocument/2006/relationships/printerSettings" Target="../printerSettings/printerSettings357.bin"/><Relationship Id="rId16" Type="http://schemas.openxmlformats.org/officeDocument/2006/relationships/printerSettings" Target="../printerSettings/printerSettings371.bin"/><Relationship Id="rId20" Type="http://schemas.openxmlformats.org/officeDocument/2006/relationships/printerSettings" Target="../printerSettings/printerSettings375.bin"/><Relationship Id="rId1" Type="http://schemas.openxmlformats.org/officeDocument/2006/relationships/printerSettings" Target="../printerSettings/printerSettings356.bin"/><Relationship Id="rId6" Type="http://schemas.openxmlformats.org/officeDocument/2006/relationships/printerSettings" Target="../printerSettings/printerSettings361.bin"/><Relationship Id="rId11" Type="http://schemas.openxmlformats.org/officeDocument/2006/relationships/printerSettings" Target="../printerSettings/printerSettings366.bin"/><Relationship Id="rId24" Type="http://schemas.openxmlformats.org/officeDocument/2006/relationships/drawing" Target="../drawings/drawing15.xml"/><Relationship Id="rId5" Type="http://schemas.openxmlformats.org/officeDocument/2006/relationships/printerSettings" Target="../printerSettings/printerSettings360.bin"/><Relationship Id="rId15" Type="http://schemas.openxmlformats.org/officeDocument/2006/relationships/printerSettings" Target="../printerSettings/printerSettings370.bin"/><Relationship Id="rId23" Type="http://schemas.openxmlformats.org/officeDocument/2006/relationships/printerSettings" Target="../printerSettings/printerSettings378.bin"/><Relationship Id="rId10" Type="http://schemas.openxmlformats.org/officeDocument/2006/relationships/printerSettings" Target="../printerSettings/printerSettings365.bin"/><Relationship Id="rId19" Type="http://schemas.openxmlformats.org/officeDocument/2006/relationships/printerSettings" Target="../printerSettings/printerSettings374.bin"/><Relationship Id="rId4" Type="http://schemas.openxmlformats.org/officeDocument/2006/relationships/printerSettings" Target="../printerSettings/printerSettings359.bin"/><Relationship Id="rId9" Type="http://schemas.openxmlformats.org/officeDocument/2006/relationships/printerSettings" Target="../printerSettings/printerSettings364.bin"/><Relationship Id="rId14" Type="http://schemas.openxmlformats.org/officeDocument/2006/relationships/printerSettings" Target="../printerSettings/printerSettings369.bin"/><Relationship Id="rId22" Type="http://schemas.openxmlformats.org/officeDocument/2006/relationships/printerSettings" Target="../printerSettings/printerSettings37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86.bin"/><Relationship Id="rId13" Type="http://schemas.openxmlformats.org/officeDocument/2006/relationships/printerSettings" Target="../printerSettings/printerSettings391.bin"/><Relationship Id="rId18" Type="http://schemas.openxmlformats.org/officeDocument/2006/relationships/printerSettings" Target="../printerSettings/printerSettings396.bin"/><Relationship Id="rId26" Type="http://schemas.openxmlformats.org/officeDocument/2006/relationships/printerSettings" Target="../printerSettings/printerSettings404.bin"/><Relationship Id="rId3" Type="http://schemas.openxmlformats.org/officeDocument/2006/relationships/printerSettings" Target="../printerSettings/printerSettings381.bin"/><Relationship Id="rId21" Type="http://schemas.openxmlformats.org/officeDocument/2006/relationships/printerSettings" Target="../printerSettings/printerSettings399.bin"/><Relationship Id="rId7" Type="http://schemas.openxmlformats.org/officeDocument/2006/relationships/printerSettings" Target="../printerSettings/printerSettings385.bin"/><Relationship Id="rId12" Type="http://schemas.openxmlformats.org/officeDocument/2006/relationships/printerSettings" Target="../printerSettings/printerSettings390.bin"/><Relationship Id="rId17" Type="http://schemas.openxmlformats.org/officeDocument/2006/relationships/printerSettings" Target="../printerSettings/printerSettings395.bin"/><Relationship Id="rId25" Type="http://schemas.openxmlformats.org/officeDocument/2006/relationships/printerSettings" Target="../printerSettings/printerSettings403.bin"/><Relationship Id="rId2" Type="http://schemas.openxmlformats.org/officeDocument/2006/relationships/printerSettings" Target="../printerSettings/printerSettings380.bin"/><Relationship Id="rId16" Type="http://schemas.openxmlformats.org/officeDocument/2006/relationships/printerSettings" Target="../printerSettings/printerSettings394.bin"/><Relationship Id="rId20" Type="http://schemas.openxmlformats.org/officeDocument/2006/relationships/printerSettings" Target="../printerSettings/printerSettings398.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11" Type="http://schemas.openxmlformats.org/officeDocument/2006/relationships/printerSettings" Target="../printerSettings/printerSettings389.bin"/><Relationship Id="rId24" Type="http://schemas.openxmlformats.org/officeDocument/2006/relationships/printerSettings" Target="../printerSettings/printerSettings402.bin"/><Relationship Id="rId5" Type="http://schemas.openxmlformats.org/officeDocument/2006/relationships/printerSettings" Target="../printerSettings/printerSettings383.bin"/><Relationship Id="rId15" Type="http://schemas.openxmlformats.org/officeDocument/2006/relationships/printerSettings" Target="../printerSettings/printerSettings393.bin"/><Relationship Id="rId23" Type="http://schemas.openxmlformats.org/officeDocument/2006/relationships/printerSettings" Target="../printerSettings/printerSettings401.bin"/><Relationship Id="rId10" Type="http://schemas.openxmlformats.org/officeDocument/2006/relationships/printerSettings" Target="../printerSettings/printerSettings388.bin"/><Relationship Id="rId19" Type="http://schemas.openxmlformats.org/officeDocument/2006/relationships/printerSettings" Target="../printerSettings/printerSettings397.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 Id="rId14" Type="http://schemas.openxmlformats.org/officeDocument/2006/relationships/printerSettings" Target="../printerSettings/printerSettings392.bin"/><Relationship Id="rId22" Type="http://schemas.openxmlformats.org/officeDocument/2006/relationships/printerSettings" Target="../printerSettings/printerSettings400.bin"/><Relationship Id="rId27"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18" Type="http://schemas.openxmlformats.org/officeDocument/2006/relationships/printerSettings" Target="../printerSettings/printerSettings422.bin"/><Relationship Id="rId3" Type="http://schemas.openxmlformats.org/officeDocument/2006/relationships/printerSettings" Target="../printerSettings/printerSettings407.bin"/><Relationship Id="rId21" Type="http://schemas.openxmlformats.org/officeDocument/2006/relationships/printerSettings" Target="../printerSettings/printerSettings425.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17" Type="http://schemas.openxmlformats.org/officeDocument/2006/relationships/printerSettings" Target="../printerSettings/printerSettings421.bin"/><Relationship Id="rId2" Type="http://schemas.openxmlformats.org/officeDocument/2006/relationships/printerSettings" Target="../printerSettings/printerSettings406.bin"/><Relationship Id="rId16" Type="http://schemas.openxmlformats.org/officeDocument/2006/relationships/printerSettings" Target="../printerSettings/printerSettings420.bin"/><Relationship Id="rId20" Type="http://schemas.openxmlformats.org/officeDocument/2006/relationships/printerSettings" Target="../printerSettings/printerSettings424.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24" Type="http://schemas.openxmlformats.org/officeDocument/2006/relationships/drawing" Target="../drawings/drawing17.xml"/><Relationship Id="rId5" Type="http://schemas.openxmlformats.org/officeDocument/2006/relationships/printerSettings" Target="../printerSettings/printerSettings409.bin"/><Relationship Id="rId15" Type="http://schemas.openxmlformats.org/officeDocument/2006/relationships/printerSettings" Target="../printerSettings/printerSettings419.bin"/><Relationship Id="rId23" Type="http://schemas.openxmlformats.org/officeDocument/2006/relationships/printerSettings" Target="../printerSettings/printerSettings427.bin"/><Relationship Id="rId10" Type="http://schemas.openxmlformats.org/officeDocument/2006/relationships/printerSettings" Target="../printerSettings/printerSettings414.bin"/><Relationship Id="rId19" Type="http://schemas.openxmlformats.org/officeDocument/2006/relationships/printerSettings" Target="../printerSettings/printerSettings423.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printerSettings" Target="../printerSettings/printerSettings418.bin"/><Relationship Id="rId22" Type="http://schemas.openxmlformats.org/officeDocument/2006/relationships/printerSettings" Target="../printerSettings/printerSettings42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drawing" Target="../drawings/drawing18.xml"/><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26" Type="http://schemas.openxmlformats.org/officeDocument/2006/relationships/printerSettings" Target="../printerSettings/printerSettings48.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5" Type="http://schemas.openxmlformats.org/officeDocument/2006/relationships/printerSettings" Target="../printerSettings/printerSettings47.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24" Type="http://schemas.openxmlformats.org/officeDocument/2006/relationships/printerSettings" Target="../printerSettings/printerSettings46.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23" Type="http://schemas.openxmlformats.org/officeDocument/2006/relationships/printerSettings" Target="../printerSettings/printerSettings45.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printerSettings" Target="../printerSettings/printerSettings44.bin"/><Relationship Id="rId27"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drawing" Target="../drawings/drawing19.xml"/><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drawing" Target="../drawings/drawing20.xml"/><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04.bin"/><Relationship Id="rId13" Type="http://schemas.openxmlformats.org/officeDocument/2006/relationships/printerSettings" Target="../printerSettings/printerSettings509.bin"/><Relationship Id="rId18" Type="http://schemas.openxmlformats.org/officeDocument/2006/relationships/printerSettings" Target="../printerSettings/printerSettings514.bin"/><Relationship Id="rId3" Type="http://schemas.openxmlformats.org/officeDocument/2006/relationships/printerSettings" Target="../printerSettings/printerSettings499.bin"/><Relationship Id="rId21" Type="http://schemas.openxmlformats.org/officeDocument/2006/relationships/printerSettings" Target="../printerSettings/printerSettings517.bin"/><Relationship Id="rId7" Type="http://schemas.openxmlformats.org/officeDocument/2006/relationships/printerSettings" Target="../printerSettings/printerSettings503.bin"/><Relationship Id="rId12" Type="http://schemas.openxmlformats.org/officeDocument/2006/relationships/printerSettings" Target="../printerSettings/printerSettings508.bin"/><Relationship Id="rId17" Type="http://schemas.openxmlformats.org/officeDocument/2006/relationships/printerSettings" Target="../printerSettings/printerSettings513.bin"/><Relationship Id="rId2" Type="http://schemas.openxmlformats.org/officeDocument/2006/relationships/printerSettings" Target="../printerSettings/printerSettings498.bin"/><Relationship Id="rId16" Type="http://schemas.openxmlformats.org/officeDocument/2006/relationships/printerSettings" Target="../printerSettings/printerSettings512.bin"/><Relationship Id="rId20" Type="http://schemas.openxmlformats.org/officeDocument/2006/relationships/printerSettings" Target="../printerSettings/printerSettings516.bin"/><Relationship Id="rId1" Type="http://schemas.openxmlformats.org/officeDocument/2006/relationships/printerSettings" Target="../printerSettings/printerSettings497.bin"/><Relationship Id="rId6" Type="http://schemas.openxmlformats.org/officeDocument/2006/relationships/printerSettings" Target="../printerSettings/printerSettings502.bin"/><Relationship Id="rId11" Type="http://schemas.openxmlformats.org/officeDocument/2006/relationships/printerSettings" Target="../printerSettings/printerSettings507.bin"/><Relationship Id="rId24" Type="http://schemas.openxmlformats.org/officeDocument/2006/relationships/drawing" Target="../drawings/drawing21.xml"/><Relationship Id="rId5" Type="http://schemas.openxmlformats.org/officeDocument/2006/relationships/printerSettings" Target="../printerSettings/printerSettings501.bin"/><Relationship Id="rId15" Type="http://schemas.openxmlformats.org/officeDocument/2006/relationships/printerSettings" Target="../printerSettings/printerSettings511.bin"/><Relationship Id="rId23" Type="http://schemas.openxmlformats.org/officeDocument/2006/relationships/printerSettings" Target="../printerSettings/printerSettings519.bin"/><Relationship Id="rId10" Type="http://schemas.openxmlformats.org/officeDocument/2006/relationships/printerSettings" Target="../printerSettings/printerSettings506.bin"/><Relationship Id="rId19" Type="http://schemas.openxmlformats.org/officeDocument/2006/relationships/printerSettings" Target="../printerSettings/printerSettings515.bin"/><Relationship Id="rId4" Type="http://schemas.openxmlformats.org/officeDocument/2006/relationships/printerSettings" Target="../printerSettings/printerSettings500.bin"/><Relationship Id="rId9" Type="http://schemas.openxmlformats.org/officeDocument/2006/relationships/printerSettings" Target="../printerSettings/printerSettings505.bin"/><Relationship Id="rId14" Type="http://schemas.openxmlformats.org/officeDocument/2006/relationships/printerSettings" Target="../printerSettings/printerSettings510.bin"/><Relationship Id="rId22" Type="http://schemas.openxmlformats.org/officeDocument/2006/relationships/printerSettings" Target="../printerSettings/printerSettings51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26" Type="http://schemas.openxmlformats.org/officeDocument/2006/relationships/printerSettings" Target="../printerSettings/printerSettings545.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printerSettings" Target="../printerSettings/printerSettings544.bin"/><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 Id="rId27"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53.bin"/><Relationship Id="rId13" Type="http://schemas.openxmlformats.org/officeDocument/2006/relationships/printerSettings" Target="../printerSettings/printerSettings558.bin"/><Relationship Id="rId18" Type="http://schemas.openxmlformats.org/officeDocument/2006/relationships/printerSettings" Target="../printerSettings/printerSettings563.bin"/><Relationship Id="rId3" Type="http://schemas.openxmlformats.org/officeDocument/2006/relationships/printerSettings" Target="../printerSettings/printerSettings548.bin"/><Relationship Id="rId21" Type="http://schemas.openxmlformats.org/officeDocument/2006/relationships/printerSettings" Target="../printerSettings/printerSettings566.bin"/><Relationship Id="rId7" Type="http://schemas.openxmlformats.org/officeDocument/2006/relationships/printerSettings" Target="../printerSettings/printerSettings552.bin"/><Relationship Id="rId12" Type="http://schemas.openxmlformats.org/officeDocument/2006/relationships/printerSettings" Target="../printerSettings/printerSettings557.bin"/><Relationship Id="rId17" Type="http://schemas.openxmlformats.org/officeDocument/2006/relationships/printerSettings" Target="../printerSettings/printerSettings562.bin"/><Relationship Id="rId2" Type="http://schemas.openxmlformats.org/officeDocument/2006/relationships/printerSettings" Target="../printerSettings/printerSettings547.bin"/><Relationship Id="rId16" Type="http://schemas.openxmlformats.org/officeDocument/2006/relationships/printerSettings" Target="../printerSettings/printerSettings561.bin"/><Relationship Id="rId20" Type="http://schemas.openxmlformats.org/officeDocument/2006/relationships/printerSettings" Target="../printerSettings/printerSettings565.bin"/><Relationship Id="rId1" Type="http://schemas.openxmlformats.org/officeDocument/2006/relationships/printerSettings" Target="../printerSettings/printerSettings546.bin"/><Relationship Id="rId6" Type="http://schemas.openxmlformats.org/officeDocument/2006/relationships/printerSettings" Target="../printerSettings/printerSettings551.bin"/><Relationship Id="rId11" Type="http://schemas.openxmlformats.org/officeDocument/2006/relationships/printerSettings" Target="../printerSettings/printerSettings556.bin"/><Relationship Id="rId5" Type="http://schemas.openxmlformats.org/officeDocument/2006/relationships/printerSettings" Target="../printerSettings/printerSettings550.bin"/><Relationship Id="rId15" Type="http://schemas.openxmlformats.org/officeDocument/2006/relationships/printerSettings" Target="../printerSettings/printerSettings560.bin"/><Relationship Id="rId10" Type="http://schemas.openxmlformats.org/officeDocument/2006/relationships/printerSettings" Target="../printerSettings/printerSettings555.bin"/><Relationship Id="rId19" Type="http://schemas.openxmlformats.org/officeDocument/2006/relationships/printerSettings" Target="../printerSettings/printerSettings564.bin"/><Relationship Id="rId4" Type="http://schemas.openxmlformats.org/officeDocument/2006/relationships/printerSettings" Target="../printerSettings/printerSettings549.bin"/><Relationship Id="rId9" Type="http://schemas.openxmlformats.org/officeDocument/2006/relationships/printerSettings" Target="../printerSettings/printerSettings554.bin"/><Relationship Id="rId14" Type="http://schemas.openxmlformats.org/officeDocument/2006/relationships/printerSettings" Target="../printerSettings/printerSettings559.bin"/><Relationship Id="rId22" Type="http://schemas.openxmlformats.org/officeDocument/2006/relationships/printerSettings" Target="../printerSettings/printerSettings5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75.bin"/><Relationship Id="rId13" Type="http://schemas.openxmlformats.org/officeDocument/2006/relationships/printerSettings" Target="../printerSettings/printerSettings580.bin"/><Relationship Id="rId18" Type="http://schemas.openxmlformats.org/officeDocument/2006/relationships/printerSettings" Target="../printerSettings/printerSettings585.bin"/><Relationship Id="rId26" Type="http://schemas.openxmlformats.org/officeDocument/2006/relationships/printerSettings" Target="../printerSettings/printerSettings593.bin"/><Relationship Id="rId3" Type="http://schemas.openxmlformats.org/officeDocument/2006/relationships/printerSettings" Target="../printerSettings/printerSettings570.bin"/><Relationship Id="rId21" Type="http://schemas.openxmlformats.org/officeDocument/2006/relationships/printerSettings" Target="../printerSettings/printerSettings588.bin"/><Relationship Id="rId7" Type="http://schemas.openxmlformats.org/officeDocument/2006/relationships/printerSettings" Target="../printerSettings/printerSettings574.bin"/><Relationship Id="rId12" Type="http://schemas.openxmlformats.org/officeDocument/2006/relationships/printerSettings" Target="../printerSettings/printerSettings579.bin"/><Relationship Id="rId17" Type="http://schemas.openxmlformats.org/officeDocument/2006/relationships/printerSettings" Target="../printerSettings/printerSettings584.bin"/><Relationship Id="rId25" Type="http://schemas.openxmlformats.org/officeDocument/2006/relationships/printerSettings" Target="../printerSettings/printerSettings592.bin"/><Relationship Id="rId2" Type="http://schemas.openxmlformats.org/officeDocument/2006/relationships/printerSettings" Target="../printerSettings/printerSettings569.bin"/><Relationship Id="rId16" Type="http://schemas.openxmlformats.org/officeDocument/2006/relationships/printerSettings" Target="../printerSettings/printerSettings583.bin"/><Relationship Id="rId20" Type="http://schemas.openxmlformats.org/officeDocument/2006/relationships/printerSettings" Target="../printerSettings/printerSettings587.bin"/><Relationship Id="rId1" Type="http://schemas.openxmlformats.org/officeDocument/2006/relationships/printerSettings" Target="../printerSettings/printerSettings568.bin"/><Relationship Id="rId6" Type="http://schemas.openxmlformats.org/officeDocument/2006/relationships/printerSettings" Target="../printerSettings/printerSettings573.bin"/><Relationship Id="rId11" Type="http://schemas.openxmlformats.org/officeDocument/2006/relationships/printerSettings" Target="../printerSettings/printerSettings578.bin"/><Relationship Id="rId24" Type="http://schemas.openxmlformats.org/officeDocument/2006/relationships/printerSettings" Target="../printerSettings/printerSettings591.bin"/><Relationship Id="rId5" Type="http://schemas.openxmlformats.org/officeDocument/2006/relationships/printerSettings" Target="../printerSettings/printerSettings572.bin"/><Relationship Id="rId15" Type="http://schemas.openxmlformats.org/officeDocument/2006/relationships/printerSettings" Target="../printerSettings/printerSettings582.bin"/><Relationship Id="rId23" Type="http://schemas.openxmlformats.org/officeDocument/2006/relationships/printerSettings" Target="../printerSettings/printerSettings590.bin"/><Relationship Id="rId10" Type="http://schemas.openxmlformats.org/officeDocument/2006/relationships/printerSettings" Target="../printerSettings/printerSettings577.bin"/><Relationship Id="rId19" Type="http://schemas.openxmlformats.org/officeDocument/2006/relationships/printerSettings" Target="../printerSettings/printerSettings586.bin"/><Relationship Id="rId4" Type="http://schemas.openxmlformats.org/officeDocument/2006/relationships/printerSettings" Target="../printerSettings/printerSettings571.bin"/><Relationship Id="rId9" Type="http://schemas.openxmlformats.org/officeDocument/2006/relationships/printerSettings" Target="../printerSettings/printerSettings576.bin"/><Relationship Id="rId14" Type="http://schemas.openxmlformats.org/officeDocument/2006/relationships/printerSettings" Target="../printerSettings/printerSettings581.bin"/><Relationship Id="rId22" Type="http://schemas.openxmlformats.org/officeDocument/2006/relationships/printerSettings" Target="../printerSettings/printerSettings58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01.bin"/><Relationship Id="rId13" Type="http://schemas.openxmlformats.org/officeDocument/2006/relationships/printerSettings" Target="../printerSettings/printerSettings606.bin"/><Relationship Id="rId18" Type="http://schemas.openxmlformats.org/officeDocument/2006/relationships/printerSettings" Target="../printerSettings/printerSettings611.bin"/><Relationship Id="rId26" Type="http://schemas.openxmlformats.org/officeDocument/2006/relationships/printerSettings" Target="../printerSettings/printerSettings619.bin"/><Relationship Id="rId3" Type="http://schemas.openxmlformats.org/officeDocument/2006/relationships/printerSettings" Target="../printerSettings/printerSettings596.bin"/><Relationship Id="rId21" Type="http://schemas.openxmlformats.org/officeDocument/2006/relationships/printerSettings" Target="../printerSettings/printerSettings614.bin"/><Relationship Id="rId7" Type="http://schemas.openxmlformats.org/officeDocument/2006/relationships/printerSettings" Target="../printerSettings/printerSettings600.bin"/><Relationship Id="rId12" Type="http://schemas.openxmlformats.org/officeDocument/2006/relationships/printerSettings" Target="../printerSettings/printerSettings605.bin"/><Relationship Id="rId17" Type="http://schemas.openxmlformats.org/officeDocument/2006/relationships/printerSettings" Target="../printerSettings/printerSettings610.bin"/><Relationship Id="rId25" Type="http://schemas.openxmlformats.org/officeDocument/2006/relationships/printerSettings" Target="../printerSettings/printerSettings618.bin"/><Relationship Id="rId2" Type="http://schemas.openxmlformats.org/officeDocument/2006/relationships/printerSettings" Target="../printerSettings/printerSettings595.bin"/><Relationship Id="rId16" Type="http://schemas.openxmlformats.org/officeDocument/2006/relationships/printerSettings" Target="../printerSettings/printerSettings609.bin"/><Relationship Id="rId20" Type="http://schemas.openxmlformats.org/officeDocument/2006/relationships/printerSettings" Target="../printerSettings/printerSettings613.bin"/><Relationship Id="rId1" Type="http://schemas.openxmlformats.org/officeDocument/2006/relationships/printerSettings" Target="../printerSettings/printerSettings594.bin"/><Relationship Id="rId6" Type="http://schemas.openxmlformats.org/officeDocument/2006/relationships/printerSettings" Target="../printerSettings/printerSettings599.bin"/><Relationship Id="rId11" Type="http://schemas.openxmlformats.org/officeDocument/2006/relationships/printerSettings" Target="../printerSettings/printerSettings604.bin"/><Relationship Id="rId24" Type="http://schemas.openxmlformats.org/officeDocument/2006/relationships/printerSettings" Target="../printerSettings/printerSettings617.bin"/><Relationship Id="rId5" Type="http://schemas.openxmlformats.org/officeDocument/2006/relationships/printerSettings" Target="../printerSettings/printerSettings598.bin"/><Relationship Id="rId15" Type="http://schemas.openxmlformats.org/officeDocument/2006/relationships/printerSettings" Target="../printerSettings/printerSettings608.bin"/><Relationship Id="rId23" Type="http://schemas.openxmlformats.org/officeDocument/2006/relationships/printerSettings" Target="../printerSettings/printerSettings616.bin"/><Relationship Id="rId10" Type="http://schemas.openxmlformats.org/officeDocument/2006/relationships/printerSettings" Target="../printerSettings/printerSettings603.bin"/><Relationship Id="rId19" Type="http://schemas.openxmlformats.org/officeDocument/2006/relationships/printerSettings" Target="../printerSettings/printerSettings612.bin"/><Relationship Id="rId4" Type="http://schemas.openxmlformats.org/officeDocument/2006/relationships/printerSettings" Target="../printerSettings/printerSettings597.bin"/><Relationship Id="rId9" Type="http://schemas.openxmlformats.org/officeDocument/2006/relationships/printerSettings" Target="../printerSettings/printerSettings602.bin"/><Relationship Id="rId14" Type="http://schemas.openxmlformats.org/officeDocument/2006/relationships/printerSettings" Target="../printerSettings/printerSettings607.bin"/><Relationship Id="rId22" Type="http://schemas.openxmlformats.org/officeDocument/2006/relationships/printerSettings" Target="../printerSettings/printerSettings61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26" Type="http://schemas.openxmlformats.org/officeDocument/2006/relationships/drawing" Target="../drawings/drawing2.xml"/><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printerSettings" Target="../printerSettings/printerSettings73.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1.bin"/><Relationship Id="rId13" Type="http://schemas.openxmlformats.org/officeDocument/2006/relationships/printerSettings" Target="../printerSettings/printerSettings86.bin"/><Relationship Id="rId18" Type="http://schemas.openxmlformats.org/officeDocument/2006/relationships/printerSettings" Target="../printerSettings/printerSettings91.bin"/><Relationship Id="rId26" Type="http://schemas.openxmlformats.org/officeDocument/2006/relationships/printerSettings" Target="../printerSettings/printerSettings99.bin"/><Relationship Id="rId3" Type="http://schemas.openxmlformats.org/officeDocument/2006/relationships/printerSettings" Target="../printerSettings/printerSettings76.bin"/><Relationship Id="rId21" Type="http://schemas.openxmlformats.org/officeDocument/2006/relationships/printerSettings" Target="../printerSettings/printerSettings94.bin"/><Relationship Id="rId7" Type="http://schemas.openxmlformats.org/officeDocument/2006/relationships/printerSettings" Target="../printerSettings/printerSettings80.bin"/><Relationship Id="rId12" Type="http://schemas.openxmlformats.org/officeDocument/2006/relationships/printerSettings" Target="../printerSettings/printerSettings85.bin"/><Relationship Id="rId17" Type="http://schemas.openxmlformats.org/officeDocument/2006/relationships/printerSettings" Target="../printerSettings/printerSettings90.bin"/><Relationship Id="rId25" Type="http://schemas.openxmlformats.org/officeDocument/2006/relationships/printerSettings" Target="../printerSettings/printerSettings98.bin"/><Relationship Id="rId2" Type="http://schemas.openxmlformats.org/officeDocument/2006/relationships/printerSettings" Target="../printerSettings/printerSettings75.bin"/><Relationship Id="rId16" Type="http://schemas.openxmlformats.org/officeDocument/2006/relationships/printerSettings" Target="../printerSettings/printerSettings89.bin"/><Relationship Id="rId20" Type="http://schemas.openxmlformats.org/officeDocument/2006/relationships/printerSettings" Target="../printerSettings/printerSettings93.bin"/><Relationship Id="rId1" Type="http://schemas.openxmlformats.org/officeDocument/2006/relationships/printerSettings" Target="../printerSettings/printerSettings74.bin"/><Relationship Id="rId6" Type="http://schemas.openxmlformats.org/officeDocument/2006/relationships/printerSettings" Target="../printerSettings/printerSettings79.bin"/><Relationship Id="rId11" Type="http://schemas.openxmlformats.org/officeDocument/2006/relationships/printerSettings" Target="../printerSettings/printerSettings84.bin"/><Relationship Id="rId24" Type="http://schemas.openxmlformats.org/officeDocument/2006/relationships/printerSettings" Target="../printerSettings/printerSettings97.bin"/><Relationship Id="rId5" Type="http://schemas.openxmlformats.org/officeDocument/2006/relationships/printerSettings" Target="../printerSettings/printerSettings78.bin"/><Relationship Id="rId15" Type="http://schemas.openxmlformats.org/officeDocument/2006/relationships/printerSettings" Target="../printerSettings/printerSettings88.bin"/><Relationship Id="rId23" Type="http://schemas.openxmlformats.org/officeDocument/2006/relationships/printerSettings" Target="../printerSettings/printerSettings96.bin"/><Relationship Id="rId10" Type="http://schemas.openxmlformats.org/officeDocument/2006/relationships/printerSettings" Target="../printerSettings/printerSettings83.bin"/><Relationship Id="rId19" Type="http://schemas.openxmlformats.org/officeDocument/2006/relationships/printerSettings" Target="../printerSettings/printerSettings92.bin"/><Relationship Id="rId4" Type="http://schemas.openxmlformats.org/officeDocument/2006/relationships/printerSettings" Target="../printerSettings/printerSettings77.bin"/><Relationship Id="rId9" Type="http://schemas.openxmlformats.org/officeDocument/2006/relationships/printerSettings" Target="../printerSettings/printerSettings82.bin"/><Relationship Id="rId14" Type="http://schemas.openxmlformats.org/officeDocument/2006/relationships/printerSettings" Target="../printerSettings/printerSettings87.bin"/><Relationship Id="rId22" Type="http://schemas.openxmlformats.org/officeDocument/2006/relationships/printerSettings" Target="../printerSettings/printerSettings95.bin"/><Relationship Id="rId27"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26" Type="http://schemas.openxmlformats.org/officeDocument/2006/relationships/printerSettings" Target="../printerSettings/printerSettings125.bin"/><Relationship Id="rId3" Type="http://schemas.openxmlformats.org/officeDocument/2006/relationships/printerSettings" Target="../printerSettings/printerSettings102.bin"/><Relationship Id="rId21" Type="http://schemas.openxmlformats.org/officeDocument/2006/relationships/printerSettings" Target="../printerSettings/printerSettings120.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0" Type="http://schemas.openxmlformats.org/officeDocument/2006/relationships/printerSettings" Target="../printerSettings/printerSettings119.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5" Type="http://schemas.openxmlformats.org/officeDocument/2006/relationships/printerSettings" Target="../printerSettings/printerSettings104.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10" Type="http://schemas.openxmlformats.org/officeDocument/2006/relationships/printerSettings" Target="../printerSettings/printerSettings109.bin"/><Relationship Id="rId19" Type="http://schemas.openxmlformats.org/officeDocument/2006/relationships/printerSettings" Target="../printerSettings/printerSettings118.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3.bin"/><Relationship Id="rId13" Type="http://schemas.openxmlformats.org/officeDocument/2006/relationships/printerSettings" Target="../printerSettings/printerSettings138.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8.bin"/><Relationship Id="rId21" Type="http://schemas.openxmlformats.org/officeDocument/2006/relationships/printerSettings" Target="../printerSettings/printerSettings146.bin"/><Relationship Id="rId7" Type="http://schemas.openxmlformats.org/officeDocument/2006/relationships/printerSettings" Target="../printerSettings/printerSettings132.bin"/><Relationship Id="rId12" Type="http://schemas.openxmlformats.org/officeDocument/2006/relationships/printerSettings" Target="../printerSettings/printerSettings137.bin"/><Relationship Id="rId17" Type="http://schemas.openxmlformats.org/officeDocument/2006/relationships/printerSettings" Target="../printerSettings/printerSettings142.bin"/><Relationship Id="rId2" Type="http://schemas.openxmlformats.org/officeDocument/2006/relationships/printerSettings" Target="../printerSettings/printerSettings127.bin"/><Relationship Id="rId16" Type="http://schemas.openxmlformats.org/officeDocument/2006/relationships/printerSettings" Target="../printerSettings/printerSettings141.bin"/><Relationship Id="rId20" Type="http://schemas.openxmlformats.org/officeDocument/2006/relationships/printerSettings" Target="../printerSettings/printerSettings145.bin"/><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11" Type="http://schemas.openxmlformats.org/officeDocument/2006/relationships/printerSettings" Target="../printerSettings/printerSettings136.bin"/><Relationship Id="rId24" Type="http://schemas.openxmlformats.org/officeDocument/2006/relationships/drawing" Target="../drawings/drawing5.xml"/><Relationship Id="rId5" Type="http://schemas.openxmlformats.org/officeDocument/2006/relationships/printerSettings" Target="../printerSettings/printerSettings130.bin"/><Relationship Id="rId15" Type="http://schemas.openxmlformats.org/officeDocument/2006/relationships/printerSettings" Target="../printerSettings/printerSettings140.bin"/><Relationship Id="rId23" Type="http://schemas.openxmlformats.org/officeDocument/2006/relationships/printerSettings" Target="../printerSettings/printerSettings148.bin"/><Relationship Id="rId10" Type="http://schemas.openxmlformats.org/officeDocument/2006/relationships/printerSettings" Target="../printerSettings/printerSettings135.bin"/><Relationship Id="rId19" Type="http://schemas.openxmlformats.org/officeDocument/2006/relationships/printerSettings" Target="../printerSettings/printerSettings144.bin"/><Relationship Id="rId4" Type="http://schemas.openxmlformats.org/officeDocument/2006/relationships/printerSettings" Target="../printerSettings/printerSettings129.bin"/><Relationship Id="rId9" Type="http://schemas.openxmlformats.org/officeDocument/2006/relationships/printerSettings" Target="../printerSettings/printerSettings134.bin"/><Relationship Id="rId14" Type="http://schemas.openxmlformats.org/officeDocument/2006/relationships/printerSettings" Target="../printerSettings/printerSettings139.bin"/><Relationship Id="rId22" Type="http://schemas.openxmlformats.org/officeDocument/2006/relationships/printerSettings" Target="../printerSettings/printerSettings14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printerSettings" Target="../printerSettings/printerSettings166.bin"/><Relationship Id="rId26" Type="http://schemas.openxmlformats.org/officeDocument/2006/relationships/printerSettings" Target="../printerSettings/printerSettings174.bin"/><Relationship Id="rId3" Type="http://schemas.openxmlformats.org/officeDocument/2006/relationships/printerSettings" Target="../printerSettings/printerSettings151.bin"/><Relationship Id="rId21" Type="http://schemas.openxmlformats.org/officeDocument/2006/relationships/printerSettings" Target="../printerSettings/printerSettings169.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5" Type="http://schemas.openxmlformats.org/officeDocument/2006/relationships/printerSettings" Target="../printerSettings/printerSettings173.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20" Type="http://schemas.openxmlformats.org/officeDocument/2006/relationships/printerSettings" Target="../printerSettings/printerSettings168.bin"/><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24" Type="http://schemas.openxmlformats.org/officeDocument/2006/relationships/printerSettings" Target="../printerSettings/printerSettings172.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23" Type="http://schemas.openxmlformats.org/officeDocument/2006/relationships/printerSettings" Target="../printerSettings/printerSettings171.bin"/><Relationship Id="rId10" Type="http://schemas.openxmlformats.org/officeDocument/2006/relationships/printerSettings" Target="../printerSettings/printerSettings158.bin"/><Relationship Id="rId19" Type="http://schemas.openxmlformats.org/officeDocument/2006/relationships/printerSettings" Target="../printerSettings/printerSettings167.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 Id="rId22" Type="http://schemas.openxmlformats.org/officeDocument/2006/relationships/printerSettings" Target="../printerSettings/printerSettings170.bin"/><Relationship Id="rId27"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82.bin"/><Relationship Id="rId13" Type="http://schemas.openxmlformats.org/officeDocument/2006/relationships/printerSettings" Target="../printerSettings/printerSettings187.bin"/><Relationship Id="rId18" Type="http://schemas.openxmlformats.org/officeDocument/2006/relationships/printerSettings" Target="../printerSettings/printerSettings192.bin"/><Relationship Id="rId3" Type="http://schemas.openxmlformats.org/officeDocument/2006/relationships/printerSettings" Target="../printerSettings/printerSettings177.bin"/><Relationship Id="rId21" Type="http://schemas.openxmlformats.org/officeDocument/2006/relationships/printerSettings" Target="../printerSettings/printerSettings195.bin"/><Relationship Id="rId7" Type="http://schemas.openxmlformats.org/officeDocument/2006/relationships/printerSettings" Target="../printerSettings/printerSettings181.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printerSettings" Target="../printerSettings/printerSettings194.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24" Type="http://schemas.openxmlformats.org/officeDocument/2006/relationships/drawing" Target="../drawings/drawing7.xml"/><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23" Type="http://schemas.openxmlformats.org/officeDocument/2006/relationships/printerSettings" Target="../printerSettings/printerSettings197.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3.bin"/><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 Id="rId22" Type="http://schemas.openxmlformats.org/officeDocument/2006/relationships/printerSettings" Target="../printerSettings/printerSettings19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2" sqref="B12"/>
    </sheetView>
  </sheetViews>
  <sheetFormatPr defaultRowHeight="14.5"/>
  <cols>
    <col min="1" max="1" width="18" customWidth="1"/>
    <col min="2" max="2" width="71.90625" customWidth="1"/>
  </cols>
  <sheetData>
    <row r="1" spans="1:8" ht="77.25" customHeight="1">
      <c r="A1" s="330" t="s">
        <v>477</v>
      </c>
      <c r="B1" s="1282" t="s">
        <v>685</v>
      </c>
      <c r="C1" s="802"/>
      <c r="D1" s="802"/>
      <c r="E1" s="802"/>
      <c r="F1" s="802"/>
      <c r="G1" s="802"/>
      <c r="H1" s="802"/>
    </row>
    <row r="2" spans="1:8">
      <c r="B2" s="575"/>
    </row>
    <row r="3" spans="1:8">
      <c r="A3" t="s">
        <v>309</v>
      </c>
      <c r="B3" s="790" t="s">
        <v>687</v>
      </c>
    </row>
    <row r="5" spans="1:8" ht="15.5">
      <c r="A5" t="s">
        <v>310</v>
      </c>
      <c r="B5" s="1360" t="s">
        <v>686</v>
      </c>
      <c r="C5" s="1361"/>
      <c r="D5" s="1361"/>
      <c r="E5" s="1361"/>
      <c r="F5" s="1361"/>
      <c r="G5" s="1361"/>
      <c r="H5" s="1361"/>
    </row>
    <row r="7" spans="1:8">
      <c r="B7" s="1259" t="s">
        <v>568</v>
      </c>
    </row>
  </sheetData>
  <sheetProtection formatColumns="0" formatRows="0" selectLockedCells="1" selectUnlockedCells="1"/>
  <customSheetViews>
    <customSheetView guid="{8909CFDD-4F29-4C72-886E-908773EE94A2}" state="hidden">
      <selection activeCell="B11" sqref="B11"/>
      <pageMargins left="0.75" right="0.75" top="1" bottom="1" header="0.5" footer="0.5"/>
      <pageSetup orientation="portrait" r:id="rId1"/>
      <headerFooter alignWithMargins="0"/>
    </customSheetView>
    <customSheetView guid="{A34CC49F-E309-4C23-B4F6-1E3B307C10D1}" state="hidden">
      <selection activeCell="B12" sqref="B12"/>
      <pageMargins left="0.75" right="0.75" top="1" bottom="1" header="0.5" footer="0.5"/>
      <pageSetup orientation="portrait" r:id="rId2"/>
      <headerFooter alignWithMargins="0"/>
    </customSheetView>
    <customSheetView guid="{B835C05C-B615-4DCB-982D-4519616B3CD8}" state="hidden">
      <selection activeCell="B11" sqref="B11"/>
      <pageMargins left="0.75" right="0.75" top="1" bottom="1" header="0.5" footer="0.5"/>
      <pageSetup orientation="portrait" r:id="rId3"/>
      <headerFooter alignWithMargins="0"/>
    </customSheetView>
    <customSheetView guid="{223BC0FC-814D-40F0-9795-CE82A16FF3A5}" state="hidden">
      <selection activeCell="B10" sqref="B10"/>
      <pageMargins left="0.75" right="0.75" top="1" bottom="1" header="0.5" footer="0.5"/>
      <pageSetup orientation="portrait" r:id="rId4"/>
      <headerFooter alignWithMargins="0"/>
    </customSheetView>
    <customSheetView guid="{D53177B2-31EC-4222-B97A-A37DCFD9E45B}" state="hidden">
      <selection activeCell="B1" sqref="B1:H1"/>
      <pageMargins left="0.75" right="0.75" top="1" bottom="1" header="0.5" footer="0.5"/>
      <pageSetup orientation="portrait" r:id="rId5"/>
      <headerFooter alignWithMargins="0"/>
    </customSheetView>
    <customSheetView guid="{B3CE7B10-A914-4559-A6DA-AED8C22AFD6D}" state="hidden">
      <selection activeCell="B7" sqref="B7"/>
      <pageMargins left="0.75" right="0.75" top="1" bottom="1" header="0.5" footer="0.5"/>
      <pageSetup orientation="portrait" r:id="rId6"/>
      <headerFooter alignWithMargins="0"/>
    </customSheetView>
    <customSheetView guid="{7487ED9F-BBED-4B2A-9631-22F1A430946B}" state="hidden">
      <selection activeCell="B2" sqref="B2"/>
      <pageMargins left="0.75" right="0.75" top="1" bottom="1" header="0.5" footer="0.5"/>
      <pageSetup orientation="portrait" r:id="rId7"/>
      <headerFooter alignWithMargins="0"/>
    </customSheetView>
    <customSheetView guid="{A7DBDDEF-9245-44C6-9EBF-032DB6E1C0A2}" state="hidden">
      <selection activeCell="B8" sqref="B8"/>
      <pageMargins left="0.75" right="0.75" top="1" bottom="1" header="0.5" footer="0.5"/>
      <pageSetup orientation="portrait" r:id="rId8"/>
      <headerFooter alignWithMargins="0"/>
    </customSheetView>
    <customSheetView guid="{E9F4E142-7D26-464D-BECA-4F3806DB1FE1}" state="hidden">
      <selection activeCell="B10" sqref="B10"/>
      <pageMargins left="0.75" right="0.75" top="1" bottom="1" header="0.5" footer="0.5"/>
      <pageSetup orientation="portrait" r:id="rId9"/>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0"/>
      <headerFooter alignWithMargins="0"/>
    </customSheetView>
    <customSheetView guid="{B23AD343-29DA-4CE0-BD10-47BF44F3782F}" state="hidden">
      <selection activeCell="B10" sqref="B10"/>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EE46BCD1-F715-4FA9-A5FC-1B125AD601E0}" state="hidden">
      <selection activeCell="B5" sqref="B5:H5"/>
      <pageMargins left="0.75" right="0.75" top="1" bottom="1" header="0.5" footer="0.5"/>
      <pageSetup orientation="portrait" r:id="rId13"/>
      <headerFooter alignWithMargins="0"/>
    </customSheetView>
    <customSheetView guid="{D0757F9E-DF41-4B40-A5E5-F4F8FDD8D61D}" state="hidden">
      <selection activeCell="B6" sqref="B6"/>
      <pageMargins left="0.75" right="0.75" top="1" bottom="1" header="0.5" footer="0.5"/>
      <pageSetup orientation="portrait" r:id="rId14"/>
      <headerFooter alignWithMargins="0"/>
    </customSheetView>
    <customSheetView guid="{E97134B6-5E8D-4951-8DA0-73D065532361}" state="hidden">
      <selection activeCell="B1" sqref="B1:H1"/>
      <pageMargins left="0.75" right="0.75" top="1" bottom="1" header="0.5" footer="0.5"/>
      <pageSetup orientation="portrait" r:id="rId15"/>
      <headerFooter alignWithMargins="0"/>
    </customSheetView>
    <customSheetView guid="{C431BC99-7569-44AB-83F6-AB73BDED3783}" state="hidden">
      <selection activeCell="B11" sqref="B11"/>
      <pageMargins left="0.75" right="0.75" top="1" bottom="1" header="0.5" footer="0.5"/>
      <pageSetup orientation="portrait" r:id="rId16"/>
      <headerFooter alignWithMargins="0"/>
    </customSheetView>
    <customSheetView guid="{498493C3-769C-4143-9114-C68CD1D40B11}" state="hidden">
      <selection activeCell="B13" sqref="B13"/>
      <pageMargins left="0.75" right="0.75" top="1" bottom="1" header="0.5" footer="0.5"/>
      <pageSetup orientation="portrait" r:id="rId17"/>
      <headerFooter alignWithMargins="0"/>
    </customSheetView>
    <customSheetView guid="{1E0C44A1-9358-4FBD-8C2C-4DB661DA1476}" state="hidden">
      <selection activeCell="B14" sqref="B14"/>
      <pageMargins left="0.75" right="0.75" top="1" bottom="1" header="0.5" footer="0.5"/>
      <pageSetup orientation="portrait" r:id="rId18"/>
      <headerFooter alignWithMargins="0"/>
    </customSheetView>
    <customSheetView guid="{A41EE4DE-0D82-4A56-8210-F78316511D11}" state="hidden">
      <selection activeCell="B8" sqref="B8"/>
      <pageMargins left="0.75" right="0.75" top="1" bottom="1" header="0.5" footer="0.5"/>
      <pageSetup orientation="portrait" r:id="rId19"/>
      <headerFooter alignWithMargins="0"/>
    </customSheetView>
    <customSheetView guid="{BB6473B7-092C-417E-97E7-ED0705AE17A0}" state="hidden">
      <selection activeCell="B7" sqref="B7"/>
      <pageMargins left="0.75" right="0.75" top="1" bottom="1" header="0.5" footer="0.5"/>
      <pageSetup orientation="portrait" r:id="rId20"/>
      <headerFooter alignWithMargins="0"/>
    </customSheetView>
    <customSheetView guid="{023E95C7-CD0A-46A1-945E-64751E02EBFE}" state="hidden">
      <selection activeCell="B12" sqref="B12"/>
      <pageMargins left="0.75" right="0.75" top="1" bottom="1" header="0.5" footer="0.5"/>
      <pageSetup orientation="portrait" r:id="rId21"/>
      <headerFooter alignWithMargins="0"/>
    </customSheetView>
  </customSheetViews>
  <mergeCells count="1">
    <mergeCell ref="B5:H5"/>
  </mergeCells>
  <phoneticPr fontId="30" type="noConversion"/>
  <pageMargins left="0.75" right="0.75" top="1" bottom="1" header="0.5" footer="0.5"/>
  <pageSetup orientation="portrait" r:id="rId2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4.5"/>
  <cols>
    <col min="1" max="1" width="10.6328125" style="447" customWidth="1"/>
    <col min="2" max="2" width="42.26953125" style="448" customWidth="1"/>
    <col min="3" max="3" width="7.6328125" style="447" customWidth="1"/>
    <col min="4" max="4" width="9.08984375" style="447" customWidth="1"/>
    <col min="5" max="5" width="12.7265625" style="447" customWidth="1"/>
    <col min="6" max="6" width="14.6328125" style="447" customWidth="1"/>
    <col min="7" max="26" width="9" style="213"/>
    <col min="27" max="27" width="9" style="204" hidden="1" customWidth="1"/>
    <col min="28" max="29" width="17.6328125" style="204" hidden="1" customWidth="1"/>
    <col min="30" max="30" width="9" style="204" hidden="1" customWidth="1"/>
    <col min="31" max="31" width="15.453125" style="204" hidden="1" customWidth="1"/>
    <col min="32" max="32" width="15.36328125" style="204" hidden="1" customWidth="1"/>
    <col min="33" max="44" width="9" style="213"/>
    <col min="45" max="16384" width="9" style="396"/>
  </cols>
  <sheetData>
    <row r="1" spans="1:32">
      <c r="A1" s="63" t="str">
        <f>Cover!B3</f>
        <v>Specification No.: 5002001880/SUB-STATION(EXCLUDIN/DOM/A02-CC CS -3</v>
      </c>
      <c r="B1" s="64"/>
      <c r="C1" s="65"/>
      <c r="D1" s="65"/>
      <c r="E1" s="8"/>
      <c r="F1" s="9" t="s">
        <v>428</v>
      </c>
    </row>
    <row r="2" spans="1:32">
      <c r="A2" s="389"/>
      <c r="B2" s="446"/>
      <c r="C2" s="391"/>
      <c r="D2" s="391"/>
      <c r="E2" s="390"/>
      <c r="F2" s="390"/>
    </row>
    <row r="3" spans="1:32" ht="51.75" customHeight="1">
      <c r="A3" s="1453"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453"/>
      <c r="C3" s="1453"/>
      <c r="D3" s="1453"/>
      <c r="E3" s="1453"/>
      <c r="F3" s="1453"/>
      <c r="AA3" s="216" t="s">
        <v>344</v>
      </c>
      <c r="AC3" s="217">
        <f>IF(ISERROR(#REF!/('Sch-6'!D14+'Sch-6'!D16+'Sch-6'!D18)),0,#REF!/( 'Sch-6'!D14+'Sch-6'!D16+'Sch-6'!D18))</f>
        <v>0</v>
      </c>
    </row>
    <row r="4" spans="1:32">
      <c r="A4" s="1454" t="s">
        <v>424</v>
      </c>
      <c r="B4" s="1454"/>
      <c r="C4" s="1454"/>
      <c r="D4" s="1454"/>
      <c r="E4" s="1454"/>
      <c r="F4" s="1454"/>
      <c r="AA4" s="216" t="s">
        <v>345</v>
      </c>
      <c r="AC4" s="219" t="e">
        <f>#REF!</f>
        <v>#REF!</v>
      </c>
    </row>
    <row r="5" spans="1:32">
      <c r="AA5" s="216" t="s">
        <v>350</v>
      </c>
      <c r="AC5" s="219">
        <f>IF(ISERROR(#REF!/#REF!),0,#REF! /#REF!)</f>
        <v>0</v>
      </c>
    </row>
    <row r="6" spans="1:32">
      <c r="A6" s="33" t="str">
        <f>'Sch-1'!A6</f>
        <v>Bidder’s Name and Address (Lead Partner) :</v>
      </c>
      <c r="B6" s="34"/>
      <c r="C6" s="34"/>
      <c r="D6" s="34"/>
      <c r="E6" s="72" t="s">
        <v>398</v>
      </c>
      <c r="F6" s="2"/>
      <c r="AA6" s="216" t="s">
        <v>351</v>
      </c>
      <c r="AC6" s="219" t="e">
        <f>#REF!</f>
        <v>#REF!</v>
      </c>
    </row>
    <row r="7" spans="1:32">
      <c r="A7" s="1487" t="str">
        <f>'Sch-1'!A7</f>
        <v/>
      </c>
      <c r="B7" s="1487"/>
      <c r="C7" s="1487"/>
      <c r="D7" s="1487"/>
      <c r="E7" s="455" t="str">
        <f>'Sch-1'!M7</f>
        <v>Contracts Services, 3rd Floor</v>
      </c>
      <c r="F7" s="2"/>
      <c r="AA7" s="216" t="s">
        <v>348</v>
      </c>
      <c r="AC7" s="217" t="e">
        <f>SUM(AC3:AC6)</f>
        <v>#REF!</v>
      </c>
    </row>
    <row r="8" spans="1:32">
      <c r="A8" s="73" t="s">
        <v>399</v>
      </c>
      <c r="B8" s="1489" t="str">
        <f>IF('Sch-1'!C8=0, "", 'Sch-1'!C8)</f>
        <v xml:space="preserve">…….. …….. …….. …….. …….. …….. </v>
      </c>
      <c r="C8" s="1489"/>
      <c r="D8" s="1489"/>
      <c r="E8" s="455" t="str">
        <f>'Sch-1'!M8</f>
        <v>Power Grid Corporation of India Ltd.,</v>
      </c>
      <c r="F8" s="2"/>
    </row>
    <row r="9" spans="1:32">
      <c r="A9" s="73" t="s">
        <v>401</v>
      </c>
      <c r="B9" s="1489" t="str">
        <f>IF('Sch-1'!C9=0, "", 'Sch-1'!C9)</f>
        <v xml:space="preserve">…….. …….. …….. …….. …….. …….. </v>
      </c>
      <c r="C9" s="1489"/>
      <c r="D9" s="1489"/>
      <c r="E9" s="455" t="str">
        <f>'Sch-1'!M9</f>
        <v>"Saudamini", Plot No.-2</v>
      </c>
      <c r="F9" s="2"/>
    </row>
    <row r="10" spans="1:32">
      <c r="A10" s="392"/>
      <c r="B10" s="1490" t="str">
        <f>IF('Sch-1'!C10=0, "", 'Sch-1'!C10)</f>
        <v xml:space="preserve">…….. …….. …….. …….. …….. …….. </v>
      </c>
      <c r="C10" s="1490"/>
      <c r="D10" s="1490"/>
      <c r="E10" s="456" t="str">
        <f>'Sch-1'!M10</f>
        <v xml:space="preserve">Sector-29, </v>
      </c>
      <c r="F10" s="390"/>
      <c r="AA10" s="216" t="s">
        <v>347</v>
      </c>
      <c r="AC10" s="219">
        <f>'Sch-1'!AA10</f>
        <v>0</v>
      </c>
    </row>
    <row r="11" spans="1:32">
      <c r="A11" s="392"/>
      <c r="B11" s="1490" t="str">
        <f>IF('Sch-1'!C11=0, "", 'Sch-1'!C11)</f>
        <v xml:space="preserve">…….. …….. …….. …….. …….. …….. </v>
      </c>
      <c r="C11" s="1490"/>
      <c r="D11" s="1490"/>
      <c r="E11" s="456" t="str">
        <f>'Sch-1'!M11</f>
        <v>Gurgaon (Haryana) - 122001</v>
      </c>
      <c r="F11" s="390"/>
      <c r="AA11" s="216"/>
      <c r="AC11" s="219"/>
    </row>
    <row r="12" spans="1:32">
      <c r="A12" s="392"/>
      <c r="B12" s="474"/>
      <c r="C12" s="474"/>
      <c r="D12" s="474"/>
      <c r="E12" s="456"/>
      <c r="F12" s="390"/>
      <c r="AA12" s="216"/>
      <c r="AC12" s="219"/>
    </row>
    <row r="13" spans="1:32">
      <c r="A13" s="74"/>
      <c r="B13" s="116"/>
      <c r="C13" s="116"/>
      <c r="D13" s="116"/>
      <c r="E13" s="116"/>
      <c r="F13" s="9" t="s">
        <v>275</v>
      </c>
      <c r="AB13" s="1515" t="s">
        <v>283</v>
      </c>
      <c r="AC13" s="1515"/>
      <c r="AD13" s="288" t="s">
        <v>287</v>
      </c>
      <c r="AE13" s="1515" t="s">
        <v>284</v>
      </c>
      <c r="AF13" s="1515"/>
    </row>
    <row r="14" spans="1:32" ht="43.5">
      <c r="A14" s="15" t="s">
        <v>363</v>
      </c>
      <c r="B14" s="15" t="s">
        <v>370</v>
      </c>
      <c r="C14" s="80" t="s">
        <v>355</v>
      </c>
      <c r="D14" s="80" t="s">
        <v>356</v>
      </c>
      <c r="E14" s="81" t="s">
        <v>372</v>
      </c>
      <c r="F14" s="81" t="s">
        <v>413</v>
      </c>
      <c r="AB14" s="223" t="s">
        <v>372</v>
      </c>
      <c r="AC14" s="223" t="s">
        <v>413</v>
      </c>
      <c r="AD14" s="288"/>
      <c r="AE14" s="223" t="s">
        <v>372</v>
      </c>
      <c r="AF14" s="223" t="s">
        <v>413</v>
      </c>
    </row>
    <row r="15" spans="1:32">
      <c r="A15" s="10">
        <v>1</v>
      </c>
      <c r="B15" s="10">
        <v>2</v>
      </c>
      <c r="C15" s="10">
        <v>3</v>
      </c>
      <c r="D15" s="10">
        <v>4</v>
      </c>
      <c r="E15" s="10">
        <v>5</v>
      </c>
      <c r="F15" s="10" t="s">
        <v>407</v>
      </c>
      <c r="AB15" s="225">
        <v>5</v>
      </c>
      <c r="AC15" s="225" t="s">
        <v>407</v>
      </c>
      <c r="AD15" s="288"/>
      <c r="AE15" s="225">
        <v>5</v>
      </c>
      <c r="AF15" s="225" t="s">
        <v>407</v>
      </c>
    </row>
    <row r="16" spans="1:32" s="577" customFormat="1" ht="15.5">
      <c r="A16" s="599" t="e">
        <f>'Sch-3 '!#REF!</f>
        <v>#REF!</v>
      </c>
      <c r="B16" s="599" t="e">
        <f>'Sch-3 '!#REF!</f>
        <v>#REF!</v>
      </c>
      <c r="C16" s="599"/>
      <c r="D16" s="599"/>
      <c r="E16" s="489"/>
      <c r="F16" s="489"/>
      <c r="G16" s="590"/>
      <c r="H16" s="591"/>
      <c r="I16" s="591"/>
      <c r="J16" s="591"/>
      <c r="K16" s="591"/>
      <c r="L16" s="591"/>
    </row>
    <row r="17" spans="1:20" s="587" customFormat="1" ht="15.5">
      <c r="A17" s="599" t="e">
        <f>'Sch-3 '!#REF!</f>
        <v>#REF!</v>
      </c>
      <c r="B17" s="599" t="e">
        <f>'Sch-3 '!#REF!</f>
        <v>#REF!</v>
      </c>
      <c r="C17" s="599"/>
      <c r="D17" s="599"/>
      <c r="E17" s="489"/>
      <c r="F17" s="489"/>
    </row>
    <row r="18" spans="1:20" s="587" customFormat="1" ht="15.5">
      <c r="A18" s="599"/>
      <c r="B18" s="599" t="e">
        <f>'Sch-3 '!#REF!</f>
        <v>#REF!</v>
      </c>
      <c r="C18" s="599" t="e">
        <f>'Sch-3 '!#REF!</f>
        <v>#REF!</v>
      </c>
      <c r="D18" s="599" t="e">
        <f>'Sch-3 '!#REF!</f>
        <v>#REF!</v>
      </c>
      <c r="E18" s="489" t="e">
        <f>'Sch-3 '!#REF!</f>
        <v>#REF!</v>
      </c>
      <c r="F18" s="489" t="e">
        <f t="shared" ref="F18:F60" si="0">IF(E18=0, "Included", IF(ISERROR(D18*E18), E18, D18*E18))</f>
        <v>#REF!</v>
      </c>
    </row>
    <row r="19" spans="1:20" s="587" customFormat="1" ht="15.5">
      <c r="A19" s="599"/>
      <c r="B19" s="599" t="e">
        <f>'Sch-3 '!#REF!</f>
        <v>#REF!</v>
      </c>
      <c r="C19" s="599" t="e">
        <f>'Sch-3 '!#REF!</f>
        <v>#REF!</v>
      </c>
      <c r="D19" s="599" t="e">
        <f>'Sch-3 '!#REF!</f>
        <v>#REF!</v>
      </c>
      <c r="E19" s="489" t="e">
        <f>'Sch-3 '!#REF!</f>
        <v>#REF!</v>
      </c>
      <c r="F19" s="489" t="e">
        <f t="shared" si="0"/>
        <v>#REF!</v>
      </c>
    </row>
    <row r="20" spans="1:20" s="587" customFormat="1" ht="15.5">
      <c r="A20" s="599"/>
      <c r="B20" s="599"/>
      <c r="C20" s="599"/>
      <c r="D20" s="599"/>
      <c r="E20" s="489"/>
      <c r="F20" s="489"/>
    </row>
    <row r="21" spans="1:20" s="587" customFormat="1" ht="18.75" customHeight="1">
      <c r="A21" s="599" t="e">
        <f>'Sch-3 '!#REF!</f>
        <v>#REF!</v>
      </c>
      <c r="B21" s="599" t="e">
        <f>'Sch-3 '!#REF!</f>
        <v>#REF!</v>
      </c>
      <c r="C21" s="599"/>
      <c r="D21" s="599"/>
      <c r="E21" s="489"/>
      <c r="F21" s="489"/>
      <c r="S21" s="587" t="s">
        <v>461</v>
      </c>
      <c r="T21" s="592" t="s">
        <v>467</v>
      </c>
    </row>
    <row r="22" spans="1:20" s="587" customFormat="1" ht="18.75" customHeight="1">
      <c r="A22" s="599"/>
      <c r="B22" s="599" t="e">
        <f>'Sch-3 '!#REF!</f>
        <v>#REF!</v>
      </c>
      <c r="C22" s="599" t="e">
        <f>'Sch-3 '!#REF!</f>
        <v>#REF!</v>
      </c>
      <c r="D22" s="599" t="e">
        <f>'Sch-3 '!#REF!</f>
        <v>#REF!</v>
      </c>
      <c r="E22" s="489" t="e">
        <f>'Sch-3 '!#REF!</f>
        <v>#REF!</v>
      </c>
      <c r="F22" s="489" t="e">
        <f t="shared" si="0"/>
        <v>#REF!</v>
      </c>
      <c r="S22" s="587" t="s">
        <v>462</v>
      </c>
      <c r="T22" s="592" t="s">
        <v>429</v>
      </c>
    </row>
    <row r="23" spans="1:20" s="587" customFormat="1" ht="16.5" customHeight="1">
      <c r="A23" s="599"/>
      <c r="B23" s="599" t="e">
        <f>'Sch-3 '!#REF!</f>
        <v>#REF!</v>
      </c>
      <c r="C23" s="599" t="e">
        <f>'Sch-3 '!#REF!</f>
        <v>#REF!</v>
      </c>
      <c r="D23" s="599" t="e">
        <f>'Sch-3 '!#REF!</f>
        <v>#REF!</v>
      </c>
      <c r="E23" s="489" t="e">
        <f>'Sch-3 '!#REF!</f>
        <v>#REF!</v>
      </c>
      <c r="F23" s="489" t="e">
        <f t="shared" si="0"/>
        <v>#REF!</v>
      </c>
      <c r="S23" s="587" t="s">
        <v>463</v>
      </c>
      <c r="T23" s="592" t="s">
        <v>468</v>
      </c>
    </row>
    <row r="24" spans="1:20" s="587" customFormat="1" ht="15.5">
      <c r="A24" s="599"/>
      <c r="B24" s="599" t="e">
        <f>'Sch-3 '!#REF!</f>
        <v>#REF!</v>
      </c>
      <c r="C24" s="599" t="e">
        <f>'Sch-3 '!#REF!</f>
        <v>#REF!</v>
      </c>
      <c r="D24" s="599" t="e">
        <f>'Sch-3 '!#REF!</f>
        <v>#REF!</v>
      </c>
      <c r="E24" s="489" t="e">
        <f>'Sch-3 '!#REF!</f>
        <v>#REF!</v>
      </c>
      <c r="F24" s="489" t="e">
        <f t="shared" si="0"/>
        <v>#REF!</v>
      </c>
      <c r="S24" s="587" t="s">
        <v>464</v>
      </c>
    </row>
    <row r="25" spans="1:20" s="587" customFormat="1" ht="15.5">
      <c r="A25" s="599"/>
      <c r="B25" s="599"/>
      <c r="C25" s="599"/>
      <c r="D25" s="599"/>
      <c r="E25" s="489"/>
      <c r="F25" s="489"/>
    </row>
    <row r="26" spans="1:20" s="587" customFormat="1" ht="16.5" customHeight="1">
      <c r="A26" s="599"/>
      <c r="B26" s="599"/>
      <c r="C26" s="599"/>
      <c r="D26" s="599"/>
      <c r="E26" s="489"/>
      <c r="F26" s="489"/>
    </row>
    <row r="27" spans="1:20" s="587" customFormat="1" ht="15.5">
      <c r="A27" s="599" t="e">
        <f>'Sch-3 '!#REF!</f>
        <v>#REF!</v>
      </c>
      <c r="B27" s="599" t="e">
        <f>'Sch-3 '!#REF!</f>
        <v>#REF!</v>
      </c>
      <c r="C27" s="599"/>
      <c r="D27" s="599"/>
      <c r="E27" s="489"/>
      <c r="F27" s="489"/>
    </row>
    <row r="28" spans="1:20" s="587" customFormat="1" ht="15.5">
      <c r="A28" s="599"/>
      <c r="B28" s="599" t="e">
        <f>'Sch-3 '!#REF!</f>
        <v>#REF!</v>
      </c>
      <c r="C28" s="599" t="e">
        <f>'Sch-3 '!#REF!</f>
        <v>#REF!</v>
      </c>
      <c r="D28" s="599" t="e">
        <f>'Sch-3 '!#REF!</f>
        <v>#REF!</v>
      </c>
      <c r="E28" s="489" t="e">
        <f>'Sch-3 '!#REF!</f>
        <v>#REF!</v>
      </c>
      <c r="F28" s="489" t="e">
        <f>IF(E28=0, "Included", IF(ISERROR(D28*E28), E28, D28*E28))</f>
        <v>#REF!</v>
      </c>
    </row>
    <row r="29" spans="1:20" s="587" customFormat="1" ht="15.5">
      <c r="A29" s="599"/>
      <c r="B29" s="599" t="e">
        <f>'Sch-3 '!#REF!</f>
        <v>#REF!</v>
      </c>
      <c r="C29" s="599" t="e">
        <f>'Sch-3 '!#REF!</f>
        <v>#REF!</v>
      </c>
      <c r="D29" s="599" t="e">
        <f>'Sch-3 '!#REF!</f>
        <v>#REF!</v>
      </c>
      <c r="E29" s="489" t="e">
        <f>'Sch-3 '!#REF!</f>
        <v>#REF!</v>
      </c>
      <c r="F29" s="489" t="e">
        <f t="shared" si="0"/>
        <v>#REF!</v>
      </c>
    </row>
    <row r="30" spans="1:20" s="587" customFormat="1" ht="15.5">
      <c r="A30" s="599"/>
      <c r="B30" s="599" t="e">
        <f>'Sch-3 '!#REF!</f>
        <v>#REF!</v>
      </c>
      <c r="C30" s="599" t="e">
        <f>'Sch-3 '!#REF!</f>
        <v>#REF!</v>
      </c>
      <c r="D30" s="599" t="e">
        <f>'Sch-3 '!#REF!</f>
        <v>#REF!</v>
      </c>
      <c r="E30" s="489" t="e">
        <f>'Sch-3 '!#REF!</f>
        <v>#REF!</v>
      </c>
      <c r="F30" s="489" t="e">
        <f t="shared" si="0"/>
        <v>#REF!</v>
      </c>
      <c r="S30" s="579"/>
      <c r="T30" s="593"/>
    </row>
    <row r="31" spans="1:20" s="587" customFormat="1" ht="15.5">
      <c r="A31" s="599"/>
      <c r="B31" s="599"/>
      <c r="C31" s="599"/>
      <c r="D31" s="599"/>
      <c r="E31" s="489"/>
      <c r="F31" s="489"/>
    </row>
    <row r="32" spans="1:20" s="587" customFormat="1" ht="15.5">
      <c r="A32" s="599" t="e">
        <f>'Sch-3 '!#REF!</f>
        <v>#REF!</v>
      </c>
      <c r="B32" s="599" t="e">
        <f>'Sch-3 '!#REF!</f>
        <v>#REF!</v>
      </c>
      <c r="C32" s="599"/>
      <c r="D32" s="599"/>
      <c r="E32" s="489"/>
      <c r="F32" s="489"/>
    </row>
    <row r="33" spans="1:6" s="587" customFormat="1" ht="15.5">
      <c r="A33" s="599" t="e">
        <f>'Sch-3 '!#REF!</f>
        <v>#REF!</v>
      </c>
      <c r="B33" s="599" t="e">
        <f>'Sch-3 '!#REF!</f>
        <v>#REF!</v>
      </c>
      <c r="C33" s="599"/>
      <c r="D33" s="599"/>
      <c r="E33" s="489"/>
      <c r="F33" s="489"/>
    </row>
    <row r="34" spans="1:6" s="587" customFormat="1" ht="15.5">
      <c r="A34" s="599"/>
      <c r="B34" s="599" t="e">
        <f>'Sch-3 '!#REF!</f>
        <v>#REF!</v>
      </c>
      <c r="C34" s="599" t="e">
        <f>'Sch-3 '!#REF!</f>
        <v>#REF!</v>
      </c>
      <c r="D34" s="599" t="e">
        <f>'Sch-3 '!#REF!</f>
        <v>#REF!</v>
      </c>
      <c r="E34" s="489" t="e">
        <f>'Sch-3 '!#REF!</f>
        <v>#REF!</v>
      </c>
      <c r="F34" s="489" t="e">
        <f t="shared" si="0"/>
        <v>#REF!</v>
      </c>
    </row>
    <row r="35" spans="1:6" s="587" customFormat="1" ht="15.5">
      <c r="A35" s="599"/>
      <c r="B35" s="599" t="e">
        <f>'Sch-3 '!#REF!</f>
        <v>#REF!</v>
      </c>
      <c r="C35" s="599" t="e">
        <f>'Sch-3 '!#REF!</f>
        <v>#REF!</v>
      </c>
      <c r="D35" s="599" t="e">
        <f>'Sch-3 '!#REF!</f>
        <v>#REF!</v>
      </c>
      <c r="E35" s="489" t="e">
        <f>'Sch-3 '!#REF!</f>
        <v>#REF!</v>
      </c>
      <c r="F35" s="489" t="e">
        <f t="shared" si="0"/>
        <v>#REF!</v>
      </c>
    </row>
    <row r="36" spans="1:6" s="587" customFormat="1" ht="15.5">
      <c r="A36" s="599"/>
      <c r="B36" s="599" t="e">
        <f>'Sch-3 '!#REF!</f>
        <v>#REF!</v>
      </c>
      <c r="C36" s="599" t="e">
        <f>'Sch-3 '!#REF!</f>
        <v>#REF!</v>
      </c>
      <c r="D36" s="599" t="e">
        <f>'Sch-3 '!#REF!</f>
        <v>#REF!</v>
      </c>
      <c r="E36" s="489" t="e">
        <f>'Sch-3 '!#REF!</f>
        <v>#REF!</v>
      </c>
      <c r="F36" s="489" t="e">
        <f t="shared" si="0"/>
        <v>#REF!</v>
      </c>
    </row>
    <row r="37" spans="1:6" s="587" customFormat="1" ht="15.5">
      <c r="A37" s="599"/>
      <c r="B37" s="599" t="e">
        <f>'Sch-3 '!#REF!</f>
        <v>#REF!</v>
      </c>
      <c r="C37" s="599" t="e">
        <f>'Sch-3 '!#REF!</f>
        <v>#REF!</v>
      </c>
      <c r="D37" s="599" t="e">
        <f>'Sch-3 '!#REF!</f>
        <v>#REF!</v>
      </c>
      <c r="E37" s="489" t="e">
        <f>'Sch-3 '!#REF!</f>
        <v>#REF!</v>
      </c>
      <c r="F37" s="489" t="e">
        <f t="shared" si="0"/>
        <v>#REF!</v>
      </c>
    </row>
    <row r="38" spans="1:6" s="587" customFormat="1" ht="20.25" customHeight="1">
      <c r="A38" s="599"/>
      <c r="B38" s="599" t="e">
        <f>'Sch-3 '!#REF!</f>
        <v>#REF!</v>
      </c>
      <c r="C38" s="599" t="e">
        <f>'Sch-3 '!#REF!</f>
        <v>#REF!</v>
      </c>
      <c r="D38" s="599" t="e">
        <f>'Sch-3 '!#REF!</f>
        <v>#REF!</v>
      </c>
      <c r="E38" s="489" t="e">
        <f>'Sch-3 '!#REF!</f>
        <v>#REF!</v>
      </c>
      <c r="F38" s="489" t="e">
        <f>IF(E38=0, "Included", IF(ISERROR(D38*E38), E38, D38*E38))</f>
        <v>#REF!</v>
      </c>
    </row>
    <row r="39" spans="1:6" s="587" customFormat="1" ht="15.5">
      <c r="A39" s="599" t="e">
        <f>'Sch-3 '!#REF!</f>
        <v>#REF!</v>
      </c>
      <c r="B39" s="599" t="e">
        <f>'Sch-3 '!#REF!</f>
        <v>#REF!</v>
      </c>
      <c r="C39" s="599"/>
      <c r="D39" s="599"/>
      <c r="E39" s="489"/>
      <c r="F39" s="489"/>
    </row>
    <row r="40" spans="1:6" s="587" customFormat="1" ht="15.5">
      <c r="A40" s="599"/>
      <c r="B40" s="599" t="e">
        <f>'Sch-3 '!#REF!</f>
        <v>#REF!</v>
      </c>
      <c r="C40" s="599" t="e">
        <f>'Sch-3 '!#REF!</f>
        <v>#REF!</v>
      </c>
      <c r="D40" s="599" t="e">
        <f>'Sch-3 '!#REF!</f>
        <v>#REF!</v>
      </c>
      <c r="E40" s="489" t="e">
        <f>'Sch-3 '!#REF!</f>
        <v>#REF!</v>
      </c>
      <c r="F40" s="489" t="e">
        <f t="shared" si="0"/>
        <v>#REF!</v>
      </c>
    </row>
    <row r="41" spans="1:6" s="587" customFormat="1" ht="15.5">
      <c r="A41" s="599"/>
      <c r="B41" s="599" t="e">
        <f>'Sch-3 '!#REF!</f>
        <v>#REF!</v>
      </c>
      <c r="C41" s="599" t="e">
        <f>'Sch-3 '!#REF!</f>
        <v>#REF!</v>
      </c>
      <c r="D41" s="599" t="e">
        <f>'Sch-3 '!#REF!</f>
        <v>#REF!</v>
      </c>
      <c r="E41" s="489" t="e">
        <f>'Sch-3 '!#REF!</f>
        <v>#REF!</v>
      </c>
      <c r="F41" s="489" t="e">
        <f t="shared" si="0"/>
        <v>#REF!</v>
      </c>
    </row>
    <row r="42" spans="1:6" s="587" customFormat="1" ht="15.5">
      <c r="A42" s="599"/>
      <c r="B42" s="599"/>
      <c r="C42" s="599"/>
      <c r="D42" s="599"/>
      <c r="E42" s="489"/>
      <c r="F42" s="489"/>
    </row>
    <row r="43" spans="1:6" s="587" customFormat="1" ht="15.5">
      <c r="A43" s="599" t="e">
        <f>'Sch-3 '!#REF!</f>
        <v>#REF!</v>
      </c>
      <c r="B43" s="599" t="e">
        <f>'Sch-3 '!#REF!</f>
        <v>#REF!</v>
      </c>
      <c r="C43" s="599" t="e">
        <f>'Sch-3 '!#REF!</f>
        <v>#REF!</v>
      </c>
      <c r="D43" s="599" t="e">
        <f>'Sch-3 '!#REF!</f>
        <v>#REF!</v>
      </c>
      <c r="E43" s="489" t="e">
        <f>'Sch-3 '!#REF!</f>
        <v>#REF!</v>
      </c>
      <c r="F43" s="489" t="e">
        <f t="shared" si="0"/>
        <v>#REF!</v>
      </c>
    </row>
    <row r="44" spans="1:6" s="587" customFormat="1" ht="15.5">
      <c r="A44" s="599"/>
      <c r="B44" s="599"/>
      <c r="C44" s="599"/>
      <c r="D44" s="599"/>
      <c r="E44" s="489"/>
      <c r="F44" s="489"/>
    </row>
    <row r="45" spans="1:6" s="587" customFormat="1" ht="15.5">
      <c r="A45" s="599" t="e">
        <f>'Sch-3 '!#REF!</f>
        <v>#REF!</v>
      </c>
      <c r="B45" s="599" t="e">
        <f>'Sch-3 '!#REF!</f>
        <v>#REF!</v>
      </c>
      <c r="C45" s="599" t="e">
        <f>'Sch-3 '!#REF!</f>
        <v>#REF!</v>
      </c>
      <c r="D45" s="599" t="e">
        <f>'Sch-3 '!#REF!</f>
        <v>#REF!</v>
      </c>
      <c r="E45" s="489" t="e">
        <f>'Sch-3 '!#REF!</f>
        <v>#REF!</v>
      </c>
      <c r="F45" s="489" t="e">
        <f t="shared" si="0"/>
        <v>#REF!</v>
      </c>
    </row>
    <row r="46" spans="1:6" s="587" customFormat="1" ht="15.5">
      <c r="A46" s="599"/>
      <c r="B46" s="599"/>
      <c r="C46" s="599"/>
      <c r="D46" s="599"/>
      <c r="E46" s="489"/>
      <c r="F46" s="489"/>
    </row>
    <row r="47" spans="1:6" s="587" customFormat="1" ht="15.5">
      <c r="A47" s="599" t="e">
        <f>'Sch-3 '!#REF!</f>
        <v>#REF!</v>
      </c>
      <c r="B47" s="599" t="e">
        <f>'Sch-3 '!#REF!</f>
        <v>#REF!</v>
      </c>
      <c r="C47" s="599"/>
      <c r="D47" s="599"/>
      <c r="E47" s="489"/>
      <c r="F47" s="489"/>
    </row>
    <row r="48" spans="1:6" s="587" customFormat="1" ht="15.5">
      <c r="A48" s="599"/>
      <c r="B48" s="599" t="e">
        <f>'Sch-3 '!#REF!</f>
        <v>#REF!</v>
      </c>
      <c r="C48" s="599" t="e">
        <f>'Sch-3 '!#REF!</f>
        <v>#REF!</v>
      </c>
      <c r="D48" s="599" t="e">
        <f>'Sch-3 '!#REF!</f>
        <v>#REF!</v>
      </c>
      <c r="E48" s="489" t="e">
        <f>'Sch-3 '!#REF!</f>
        <v>#REF!</v>
      </c>
      <c r="F48" s="489" t="e">
        <f t="shared" si="0"/>
        <v>#REF!</v>
      </c>
    </row>
    <row r="49" spans="1:6" s="587" customFormat="1" ht="15.5">
      <c r="A49" s="599"/>
      <c r="B49" s="599"/>
      <c r="C49" s="599"/>
      <c r="D49" s="599"/>
      <c r="E49" s="489"/>
      <c r="F49" s="489"/>
    </row>
    <row r="50" spans="1:6" s="587" customFormat="1" ht="15.5">
      <c r="A50" s="599" t="e">
        <f>'Sch-3 '!#REF!</f>
        <v>#REF!</v>
      </c>
      <c r="B50" s="599" t="e">
        <f>'Sch-3 '!#REF!</f>
        <v>#REF!</v>
      </c>
      <c r="C50" s="599"/>
      <c r="D50" s="599"/>
      <c r="E50" s="489"/>
      <c r="F50" s="489"/>
    </row>
    <row r="51" spans="1:6" s="587" customFormat="1" ht="15.5">
      <c r="A51" s="599"/>
      <c r="B51" s="599" t="e">
        <f>'Sch-3 '!#REF!</f>
        <v>#REF!</v>
      </c>
      <c r="C51" s="599" t="e">
        <f>'Sch-3 '!#REF!</f>
        <v>#REF!</v>
      </c>
      <c r="D51" s="599" t="e">
        <f>'Sch-3 '!#REF!</f>
        <v>#REF!</v>
      </c>
      <c r="E51" s="489" t="e">
        <f>'Sch-3 '!#REF!</f>
        <v>#REF!</v>
      </c>
      <c r="F51" s="489" t="e">
        <f t="shared" si="0"/>
        <v>#REF!</v>
      </c>
    </row>
    <row r="52" spans="1:6" s="587" customFormat="1" ht="15.5">
      <c r="A52" s="599"/>
      <c r="B52" s="599" t="e">
        <f>'Sch-3 '!#REF!</f>
        <v>#REF!</v>
      </c>
      <c r="C52" s="599" t="e">
        <f>'Sch-3 '!#REF!</f>
        <v>#REF!</v>
      </c>
      <c r="D52" s="599" t="e">
        <f>'Sch-3 '!#REF!</f>
        <v>#REF!</v>
      </c>
      <c r="E52" s="489" t="e">
        <f>'Sch-3 '!#REF!</f>
        <v>#REF!</v>
      </c>
      <c r="F52" s="489" t="e">
        <f t="shared" si="0"/>
        <v>#REF!</v>
      </c>
    </row>
    <row r="53" spans="1:6" s="587" customFormat="1" ht="15.5">
      <c r="A53" s="599"/>
      <c r="B53" s="599"/>
      <c r="C53" s="599"/>
      <c r="D53" s="599"/>
      <c r="E53" s="489"/>
      <c r="F53" s="489"/>
    </row>
    <row r="54" spans="1:6" s="587" customFormat="1" ht="15.5">
      <c r="A54" s="599" t="e">
        <f>'Sch-3 '!#REF!</f>
        <v>#REF!</v>
      </c>
      <c r="B54" s="599" t="e">
        <f>'Sch-3 '!#REF!</f>
        <v>#REF!</v>
      </c>
      <c r="C54" s="599"/>
      <c r="D54" s="599"/>
      <c r="E54" s="489"/>
      <c r="F54" s="489"/>
    </row>
    <row r="55" spans="1:6" s="587" customFormat="1" ht="15.5">
      <c r="A55" s="599"/>
      <c r="B55" s="599" t="e">
        <f>'Sch-3 '!#REF!</f>
        <v>#REF!</v>
      </c>
      <c r="C55" s="599" t="e">
        <f>'Sch-3 '!#REF!</f>
        <v>#REF!</v>
      </c>
      <c r="D55" s="599" t="e">
        <f>'Sch-3 '!#REF!</f>
        <v>#REF!</v>
      </c>
      <c r="E55" s="489" t="e">
        <f>'Sch-3 '!#REF!</f>
        <v>#REF!</v>
      </c>
      <c r="F55" s="489" t="e">
        <f t="shared" si="0"/>
        <v>#REF!</v>
      </c>
    </row>
    <row r="56" spans="1:6" s="587" customFormat="1" ht="15.5">
      <c r="A56" s="599"/>
      <c r="B56" s="599" t="e">
        <f>'Sch-3 '!#REF!</f>
        <v>#REF!</v>
      </c>
      <c r="C56" s="599" t="e">
        <f>'Sch-3 '!#REF!</f>
        <v>#REF!</v>
      </c>
      <c r="D56" s="599" t="e">
        <f>'Sch-3 '!#REF!</f>
        <v>#REF!</v>
      </c>
      <c r="E56" s="489" t="e">
        <f>'Sch-3 '!#REF!</f>
        <v>#REF!</v>
      </c>
      <c r="F56" s="489" t="e">
        <f t="shared" si="0"/>
        <v>#REF!</v>
      </c>
    </row>
    <row r="57" spans="1:6" s="587" customFormat="1" ht="15.5">
      <c r="A57" s="599"/>
      <c r="B57" s="599" t="e">
        <f>'Sch-3 '!#REF!</f>
        <v>#REF!</v>
      </c>
      <c r="C57" s="599" t="e">
        <f>'Sch-3 '!#REF!</f>
        <v>#REF!</v>
      </c>
      <c r="D57" s="599" t="e">
        <f>'Sch-3 '!#REF!</f>
        <v>#REF!</v>
      </c>
      <c r="E57" s="489" t="e">
        <f>'Sch-3 '!#REF!</f>
        <v>#REF!</v>
      </c>
      <c r="F57" s="489" t="e">
        <f t="shared" si="0"/>
        <v>#REF!</v>
      </c>
    </row>
    <row r="58" spans="1:6" s="587" customFormat="1" ht="15.5">
      <c r="A58" s="599"/>
      <c r="B58" s="599" t="e">
        <f>'Sch-3 '!#REF!</f>
        <v>#REF!</v>
      </c>
      <c r="C58" s="599" t="e">
        <f>'Sch-3 '!#REF!</f>
        <v>#REF!</v>
      </c>
      <c r="D58" s="599" t="e">
        <f>'Sch-3 '!#REF!</f>
        <v>#REF!</v>
      </c>
      <c r="E58" s="489" t="e">
        <f>'Sch-3 '!#REF!</f>
        <v>#REF!</v>
      </c>
      <c r="F58" s="489" t="e">
        <f t="shared" si="0"/>
        <v>#REF!</v>
      </c>
    </row>
    <row r="59" spans="1:6" s="587" customFormat="1" ht="15.5">
      <c r="A59" s="599"/>
      <c r="B59" s="599" t="e">
        <f>'Sch-3 '!#REF!</f>
        <v>#REF!</v>
      </c>
      <c r="C59" s="599" t="e">
        <f>'Sch-3 '!#REF!</f>
        <v>#REF!</v>
      </c>
      <c r="D59" s="599" t="e">
        <f>'Sch-3 '!#REF!</f>
        <v>#REF!</v>
      </c>
      <c r="E59" s="489" t="e">
        <f>'Sch-3 '!#REF!</f>
        <v>#REF!</v>
      </c>
      <c r="F59" s="489" t="e">
        <f t="shared" si="0"/>
        <v>#REF!</v>
      </c>
    </row>
    <row r="60" spans="1:6" s="587" customFormat="1" ht="15.5">
      <c r="A60" s="599"/>
      <c r="B60" s="599" t="e">
        <f>'Sch-3 '!#REF!</f>
        <v>#REF!</v>
      </c>
      <c r="C60" s="599" t="e">
        <f>'Sch-3 '!#REF!</f>
        <v>#REF!</v>
      </c>
      <c r="D60" s="599" t="e">
        <f>'Sch-3 '!#REF!</f>
        <v>#REF!</v>
      </c>
      <c r="E60" s="489" t="e">
        <f>'Sch-3 '!#REF!</f>
        <v>#REF!</v>
      </c>
      <c r="F60" s="489" t="e">
        <f t="shared" si="0"/>
        <v>#REF!</v>
      </c>
    </row>
    <row r="61" spans="1:6" s="587" customFormat="1" ht="15.5">
      <c r="A61" s="599"/>
      <c r="B61" s="599"/>
      <c r="C61" s="599"/>
      <c r="D61" s="599"/>
      <c r="E61" s="489"/>
      <c r="F61" s="489"/>
    </row>
    <row r="62" spans="1:6" s="587" customFormat="1" ht="15.5">
      <c r="A62" s="599"/>
      <c r="B62" s="599"/>
      <c r="C62" s="599"/>
      <c r="D62" s="599"/>
      <c r="E62" s="489"/>
      <c r="F62" s="489"/>
    </row>
    <row r="63" spans="1:6" s="587" customFormat="1" ht="15.5">
      <c r="A63" s="599"/>
      <c r="B63" s="599" t="e">
        <f>'Sch-3 '!#REF!</f>
        <v>#REF!</v>
      </c>
      <c r="C63" s="599"/>
      <c r="D63" s="599"/>
      <c r="E63" s="489"/>
      <c r="F63" s="489"/>
    </row>
    <row r="64" spans="1:6" s="587" customFormat="1" ht="15.5">
      <c r="A64" s="599"/>
      <c r="B64" s="599" t="e">
        <f>'Sch-3 '!#REF!</f>
        <v>#REF!</v>
      </c>
      <c r="C64" s="599" t="e">
        <f>'Sch-3 '!#REF!</f>
        <v>#REF!</v>
      </c>
      <c r="D64" s="599" t="e">
        <f>'Sch-3 '!#REF!</f>
        <v>#REF!</v>
      </c>
      <c r="E64" s="489" t="e">
        <f>'Sch-3 '!#REF!</f>
        <v>#REF!</v>
      </c>
      <c r="F64" s="489" t="e">
        <f>IF(E64=0, "Included", IF(ISERROR(D64*E64), E64, D64*E64))</f>
        <v>#REF!</v>
      </c>
    </row>
    <row r="65" spans="1:6" s="587" customFormat="1" ht="15.5">
      <c r="A65" s="599"/>
      <c r="B65" s="599" t="e">
        <f>'Sch-3 '!#REF!</f>
        <v>#REF!</v>
      </c>
      <c r="C65" s="599" t="e">
        <f>'Sch-3 '!#REF!</f>
        <v>#REF!</v>
      </c>
      <c r="D65" s="599" t="e">
        <f>'Sch-3 '!#REF!</f>
        <v>#REF!</v>
      </c>
      <c r="E65" s="489" t="e">
        <f>'Sch-3 '!#REF!</f>
        <v>#REF!</v>
      </c>
      <c r="F65" s="489" t="e">
        <f>IF(E65=0, "Included", IF(ISERROR(D65*E65), E65, D65*E65))</f>
        <v>#REF!</v>
      </c>
    </row>
    <row r="66" spans="1:6" s="587" customFormat="1" ht="15.5">
      <c r="A66" s="599"/>
      <c r="B66" s="599" t="e">
        <f>'Sch-3 '!#REF!</f>
        <v>#REF!</v>
      </c>
      <c r="C66" s="599" t="e">
        <f>'Sch-3 '!#REF!</f>
        <v>#REF!</v>
      </c>
      <c r="D66" s="599" t="e">
        <f>'Sch-3 '!#REF!</f>
        <v>#REF!</v>
      </c>
      <c r="E66" s="489" t="e">
        <f>'Sch-3 '!#REF!</f>
        <v>#REF!</v>
      </c>
      <c r="F66" s="489" t="e">
        <f>IF(E66=0, "Included", IF(ISERROR(D66*E66), E66, D66*E66))</f>
        <v>#REF!</v>
      </c>
    </row>
    <row r="67" spans="1:6" s="587" customFormat="1" ht="15.5">
      <c r="A67" s="599"/>
      <c r="B67" s="599" t="e">
        <f>'Sch-3 '!#REF!</f>
        <v>#REF!</v>
      </c>
      <c r="C67" s="599" t="e">
        <f>'Sch-3 '!#REF!</f>
        <v>#REF!</v>
      </c>
      <c r="D67" s="599" t="e">
        <f>'Sch-3 '!#REF!</f>
        <v>#REF!</v>
      </c>
      <c r="E67" s="489" t="e">
        <f>'Sch-3 '!#REF!</f>
        <v>#REF!</v>
      </c>
      <c r="F67" s="489" t="e">
        <f>IF(E67=0, "Included", IF(ISERROR(D67*E67), E67, D67*E67))</f>
        <v>#REF!</v>
      </c>
    </row>
    <row r="68" spans="1:6" s="587" customFormat="1" ht="15.5">
      <c r="A68" s="599"/>
      <c r="B68" s="599"/>
      <c r="C68" s="599"/>
      <c r="D68" s="599"/>
      <c r="E68" s="489"/>
      <c r="F68" s="489"/>
    </row>
    <row r="69" spans="1:6" s="587" customFormat="1" ht="15.5">
      <c r="A69" s="599" t="e">
        <f>'Sch-3 '!#REF!</f>
        <v>#REF!</v>
      </c>
      <c r="B69" s="599" t="e">
        <f>'Sch-3 '!#REF!</f>
        <v>#REF!</v>
      </c>
      <c r="C69" s="599"/>
      <c r="D69" s="599"/>
      <c r="E69" s="489"/>
      <c r="F69" s="489"/>
    </row>
    <row r="70" spans="1:6" s="587" customFormat="1" ht="15.5">
      <c r="A70" s="599"/>
      <c r="B70" s="599" t="e">
        <f>'Sch-3 '!#REF!</f>
        <v>#REF!</v>
      </c>
      <c r="C70" s="599"/>
      <c r="D70" s="599"/>
      <c r="E70" s="489"/>
      <c r="F70" s="489"/>
    </row>
    <row r="71" spans="1:6" s="587" customFormat="1" ht="15.5">
      <c r="A71" s="599"/>
      <c r="B71" s="599" t="e">
        <f>'Sch-3 '!#REF!</f>
        <v>#REF!</v>
      </c>
      <c r="C71" s="599" t="e">
        <f>'Sch-3 '!#REF!</f>
        <v>#REF!</v>
      </c>
      <c r="D71" s="599" t="e">
        <f>'Sch-3 '!#REF!</f>
        <v>#REF!</v>
      </c>
      <c r="E71" s="489" t="e">
        <f>'Sch-3 '!#REF!</f>
        <v>#REF!</v>
      </c>
      <c r="F71" s="489" t="e">
        <f>IF(E71=0, "Included", IF(ISERROR(D71*E71), E71, D71*E71))</f>
        <v>#REF!</v>
      </c>
    </row>
    <row r="72" spans="1:6" s="587" customFormat="1" ht="15.5">
      <c r="A72" s="599"/>
      <c r="B72" s="599"/>
      <c r="C72" s="599"/>
      <c r="D72" s="599"/>
      <c r="E72" s="489"/>
      <c r="F72" s="489"/>
    </row>
    <row r="73" spans="1:6" s="587" customFormat="1" ht="15.5">
      <c r="A73" s="599" t="e">
        <f>'Sch-3 '!#REF!</f>
        <v>#REF!</v>
      </c>
      <c r="B73" s="599" t="e">
        <f>'Sch-3 '!#REF!</f>
        <v>#REF!</v>
      </c>
      <c r="C73" s="599"/>
      <c r="D73" s="599"/>
      <c r="E73" s="489"/>
      <c r="F73" s="489"/>
    </row>
    <row r="74" spans="1:6" s="587" customFormat="1" ht="15.5">
      <c r="A74" s="599" t="e">
        <f>'Sch-3 '!#REF!</f>
        <v>#REF!</v>
      </c>
      <c r="B74" s="599" t="e">
        <f>'Sch-3 '!#REF!</f>
        <v>#REF!</v>
      </c>
      <c r="C74" s="599" t="e">
        <f>'Sch-3 '!#REF!</f>
        <v>#REF!</v>
      </c>
      <c r="D74" s="599" t="e">
        <f>'Sch-3 '!#REF!</f>
        <v>#REF!</v>
      </c>
      <c r="E74" s="489" t="e">
        <f>'Sch-3 '!#REF!</f>
        <v>#REF!</v>
      </c>
      <c r="F74" s="489" t="e">
        <f>IF(E74=0, "Included", IF(ISERROR(D74*E74), E74, D74*E74))</f>
        <v>#REF!</v>
      </c>
    </row>
    <row r="75" spans="1:6" s="587" customFormat="1" ht="15.5">
      <c r="A75" s="599" t="e">
        <f>'Sch-3 '!#REF!</f>
        <v>#REF!</v>
      </c>
      <c r="B75" s="599" t="e">
        <f>'Sch-3 '!#REF!</f>
        <v>#REF!</v>
      </c>
      <c r="C75" s="599"/>
      <c r="D75" s="599"/>
      <c r="E75" s="489"/>
      <c r="F75" s="489"/>
    </row>
    <row r="76" spans="1:6" s="587" customFormat="1" ht="15.5">
      <c r="A76" s="599" t="e">
        <f>'Sch-3 '!#REF!</f>
        <v>#REF!</v>
      </c>
      <c r="B76" s="599" t="e">
        <f>'Sch-3 '!#REF!</f>
        <v>#REF!</v>
      </c>
      <c r="C76" s="599" t="e">
        <f>'Sch-3 '!#REF!</f>
        <v>#REF!</v>
      </c>
      <c r="D76" s="599" t="e">
        <f>'Sch-3 '!#REF!</f>
        <v>#REF!</v>
      </c>
      <c r="E76" s="489" t="e">
        <f>'Sch-3 '!#REF!</f>
        <v>#REF!</v>
      </c>
      <c r="F76" s="489" t="e">
        <f>IF(E76=0, "Included", IF(ISERROR(D76*E76), E76, D76*E76))</f>
        <v>#REF!</v>
      </c>
    </row>
    <row r="77" spans="1:6" s="587" customFormat="1" ht="15.5">
      <c r="A77" s="599" t="e">
        <f>'Sch-3 '!#REF!</f>
        <v>#REF!</v>
      </c>
      <c r="B77" s="599" t="e">
        <f>'Sch-3 '!#REF!</f>
        <v>#REF!</v>
      </c>
      <c r="C77" s="599" t="e">
        <f>'Sch-3 '!#REF!</f>
        <v>#REF!</v>
      </c>
      <c r="D77" s="599" t="e">
        <f>'Sch-3 '!#REF!</f>
        <v>#REF!</v>
      </c>
      <c r="E77" s="489" t="e">
        <f>'Sch-3 '!#REF!</f>
        <v>#REF!</v>
      </c>
      <c r="F77" s="489" t="e">
        <f>IF(E77=0, "Included", IF(ISERROR(D77*E77), E77, D77*E77))</f>
        <v>#REF!</v>
      </c>
    </row>
    <row r="78" spans="1:6" s="587" customFormat="1" ht="15.5">
      <c r="A78" s="599"/>
      <c r="B78" s="599"/>
      <c r="C78" s="599"/>
      <c r="D78" s="599"/>
      <c r="E78" s="489"/>
      <c r="F78" s="489"/>
    </row>
    <row r="79" spans="1:6" s="587" customFormat="1" ht="15.5">
      <c r="A79" s="599" t="e">
        <f>'Sch-3 '!#REF!</f>
        <v>#REF!</v>
      </c>
      <c r="B79" s="599" t="e">
        <f>'Sch-3 '!#REF!</f>
        <v>#REF!</v>
      </c>
      <c r="C79" s="599"/>
      <c r="D79" s="599"/>
      <c r="E79" s="489"/>
      <c r="F79" s="489"/>
    </row>
    <row r="80" spans="1:6" s="587" customFormat="1" ht="15.5">
      <c r="A80" s="599"/>
      <c r="B80" s="599" t="e">
        <f>'Sch-3 '!#REF!</f>
        <v>#REF!</v>
      </c>
      <c r="C80" s="599" t="e">
        <f>'Sch-3 '!#REF!</f>
        <v>#REF!</v>
      </c>
      <c r="D80" s="599" t="e">
        <f>'Sch-3 '!#REF!</f>
        <v>#REF!</v>
      </c>
      <c r="E80" s="489" t="e">
        <f>'Sch-3 '!#REF!</f>
        <v>#REF!</v>
      </c>
      <c r="F80" s="489" t="e">
        <f>IF(E80=0, "Included", IF(ISERROR(D80*E80), E80, D80*E80))</f>
        <v>#REF!</v>
      </c>
    </row>
    <row r="81" spans="1:6">
      <c r="A81" s="594"/>
      <c r="B81" s="515" t="s">
        <v>20</v>
      </c>
      <c r="C81" s="515"/>
      <c r="D81" s="515"/>
      <c r="E81" s="500"/>
      <c r="F81" s="500" t="e">
        <f>SUM(F17:F80)</f>
        <v>#REF!</v>
      </c>
    </row>
    <row r="82" spans="1:6">
      <c r="A82" s="595"/>
      <c r="B82" s="503"/>
      <c r="C82" s="503"/>
      <c r="D82" s="503"/>
      <c r="E82" s="504"/>
      <c r="F82" s="504"/>
    </row>
    <row r="83" spans="1:6">
      <c r="A83" s="596"/>
      <c r="B83" s="597"/>
      <c r="C83" s="596"/>
      <c r="D83" s="596"/>
      <c r="E83" s="596"/>
      <c r="F83" s="596"/>
    </row>
    <row r="84" spans="1:6" ht="29">
      <c r="A84" s="505" t="s">
        <v>408</v>
      </c>
      <c r="B84" s="506" t="str">
        <f>'Sch-1'!B247</f>
        <v>--</v>
      </c>
      <c r="C84" s="507"/>
      <c r="D84" s="508"/>
      <c r="E84" s="509"/>
      <c r="F84" s="509"/>
    </row>
    <row r="85" spans="1:6" ht="29">
      <c r="A85" s="505" t="s">
        <v>409</v>
      </c>
      <c r="B85" s="506" t="str">
        <f>'Sch-1'!B248</f>
        <v/>
      </c>
      <c r="C85" s="509"/>
      <c r="D85" s="508" t="s">
        <v>410</v>
      </c>
      <c r="E85" s="510" t="str">
        <f>'Sch-1'!M248</f>
        <v/>
      </c>
      <c r="F85" s="509"/>
    </row>
    <row r="86" spans="1:6">
      <c r="A86" s="511"/>
      <c r="B86" s="512"/>
      <c r="C86" s="513"/>
      <c r="D86" s="508" t="s">
        <v>411</v>
      </c>
      <c r="E86" s="510" t="str">
        <f>'Sch-1'!M249</f>
        <v/>
      </c>
      <c r="F86" s="513"/>
    </row>
    <row r="87" spans="1:6">
      <c r="A87" s="505"/>
      <c r="B87" s="506"/>
      <c r="C87" s="507"/>
      <c r="D87" s="508"/>
      <c r="E87" s="509"/>
      <c r="F87" s="509"/>
    </row>
    <row r="88" spans="1:6">
      <c r="A88" s="4"/>
      <c r="B88" s="598"/>
      <c r="C88" s="4"/>
      <c r="D88" s="4"/>
      <c r="E88" s="4"/>
      <c r="F88" s="4"/>
    </row>
    <row r="100" spans="1:29" s="222" customFormat="1">
      <c r="A100" s="451"/>
      <c r="B100" s="452"/>
      <c r="C100" s="453"/>
      <c r="D100" s="454"/>
      <c r="E100" s="359"/>
      <c r="F100" s="359"/>
      <c r="G100" s="253"/>
      <c r="H100" s="253"/>
      <c r="AB100" s="457"/>
      <c r="AC100" s="457"/>
    </row>
    <row r="101" spans="1:29" s="222" customFormat="1">
      <c r="A101" s="451"/>
      <c r="B101" s="452"/>
      <c r="C101" s="453"/>
      <c r="D101" s="454"/>
      <c r="E101" s="359"/>
      <c r="F101" s="359"/>
      <c r="G101" s="253"/>
      <c r="H101" s="253"/>
      <c r="AB101" s="251"/>
      <c r="AC101" s="458"/>
    </row>
    <row r="102" spans="1:29" s="222" customFormat="1">
      <c r="A102" s="451"/>
      <c r="B102" s="452"/>
      <c r="C102" s="453"/>
      <c r="D102" s="454"/>
      <c r="E102" s="359"/>
      <c r="F102" s="359"/>
      <c r="G102" s="253"/>
      <c r="H102" s="253"/>
      <c r="AC102" s="459"/>
    </row>
    <row r="103" spans="1:29" s="222" customFormat="1">
      <c r="A103" s="231"/>
      <c r="B103" s="252"/>
      <c r="C103" s="231"/>
      <c r="D103" s="226"/>
      <c r="E103" s="251"/>
      <c r="F103" s="251"/>
    </row>
    <row r="104" spans="1:29">
      <c r="A104" s="231"/>
      <c r="B104" s="240"/>
      <c r="C104" s="231"/>
      <c r="D104" s="226"/>
      <c r="E104" s="251"/>
      <c r="F104" s="251"/>
    </row>
    <row r="105" spans="1:29">
      <c r="A105" s="449"/>
      <c r="B105" s="450"/>
      <c r="C105" s="449"/>
      <c r="D105" s="449"/>
      <c r="E105" s="449"/>
      <c r="F105" s="449"/>
    </row>
    <row r="106" spans="1:29">
      <c r="A106" s="449"/>
      <c r="B106" s="450"/>
      <c r="C106" s="449"/>
      <c r="D106" s="449"/>
      <c r="E106" s="449"/>
      <c r="F106" s="449"/>
    </row>
    <row r="107" spans="1:29">
      <c r="A107" s="210"/>
      <c r="B107" s="108"/>
      <c r="C107" s="209"/>
      <c r="D107" s="209"/>
      <c r="E107" s="211"/>
      <c r="F107" s="212"/>
    </row>
    <row r="108" spans="1:29">
      <c r="A108" s="449"/>
      <c r="B108" s="450"/>
      <c r="C108" s="449"/>
      <c r="D108" s="449"/>
      <c r="E108" s="449"/>
      <c r="F108" s="449"/>
    </row>
    <row r="109" spans="1:29">
      <c r="A109" s="449"/>
      <c r="B109" s="450"/>
      <c r="C109" s="449"/>
      <c r="D109" s="449"/>
      <c r="E109" s="449"/>
      <c r="F109" s="449"/>
    </row>
  </sheetData>
  <sheetProtection password="CFB5" sheet="1" objects="1" scenarios="1" formatColumns="0" formatRows="0" selectLockedCells="1"/>
  <customSheetViews>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3"/>
  <headerFooter alignWithMargins="0">
    <oddFooter>&amp;R&amp;"Book Antiqua,Bold"&amp;10Schedule-3/ Page &amp;P of &amp;N</oddFooter>
  </headerFooter>
  <colBreaks count="1" manualBreakCount="1">
    <brk id="6" max="1048575" man="1"/>
  </colBreaks>
  <drawing r:id="rId2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E29"/>
  <sheetViews>
    <sheetView view="pageBreakPreview" topLeftCell="A4" zoomScale="70" zoomScaleNormal="100" zoomScaleSheetLayoutView="70" workbookViewId="0">
      <selection activeCell="I20" sqref="I20"/>
    </sheetView>
  </sheetViews>
  <sheetFormatPr defaultColWidth="9" defaultRowHeight="13"/>
  <cols>
    <col min="1" max="1" width="10.26953125" style="112" customWidth="1"/>
    <col min="2" max="2" width="12" style="112" customWidth="1"/>
    <col min="3" max="3" width="9.90625" style="112" customWidth="1"/>
    <col min="4" max="4" width="10.36328125" style="112" customWidth="1"/>
    <col min="5" max="5" width="10.08984375" style="112" customWidth="1"/>
    <col min="6" max="7" width="12.08984375" style="112" customWidth="1"/>
    <col min="8" max="8" width="10.6328125" style="112" customWidth="1"/>
    <col min="9" max="9" width="14.36328125" style="112" customWidth="1"/>
    <col min="10" max="10" width="11.26953125" style="112" customWidth="1"/>
    <col min="11" max="11" width="14.26953125" style="112" customWidth="1"/>
    <col min="12" max="12" width="19.26953125" style="112" customWidth="1"/>
    <col min="13" max="13" width="7.90625" style="112" customWidth="1"/>
    <col min="14" max="14" width="10.90625" style="112" customWidth="1"/>
    <col min="15" max="15" width="14.90625" style="112" customWidth="1"/>
    <col min="16" max="16" width="17.6328125" style="112" customWidth="1"/>
    <col min="17" max="17" width="19.36328125" style="112" customWidth="1"/>
    <col min="18" max="18" width="15.08984375" style="94" hidden="1" customWidth="1"/>
    <col min="19" max="19" width="17.6328125" style="94" hidden="1" customWidth="1"/>
    <col min="20" max="16384" width="9" style="95"/>
  </cols>
  <sheetData>
    <row r="1" spans="1:17" ht="18" customHeight="1">
      <c r="A1" s="89" t="str">
        <f>Cover!B3</f>
        <v>Specification No.: 5002001880/SUB-STATION(EXCLUDIN/DOM/A02-CC CS -3</v>
      </c>
      <c r="B1" s="90"/>
      <c r="C1" s="91"/>
      <c r="D1" s="91"/>
      <c r="E1" s="91"/>
      <c r="F1" s="91"/>
      <c r="G1" s="91"/>
      <c r="H1" s="91"/>
      <c r="I1" s="91"/>
      <c r="J1" s="91"/>
      <c r="K1" s="91"/>
      <c r="L1" s="91"/>
      <c r="M1" s="91"/>
      <c r="N1" s="91"/>
      <c r="O1" s="91"/>
      <c r="P1" s="92"/>
      <c r="Q1" s="93" t="s">
        <v>565</v>
      </c>
    </row>
    <row r="2" spans="1:17" ht="18" customHeight="1">
      <c r="A2" s="72"/>
      <c r="B2" s="96"/>
      <c r="C2" s="97"/>
      <c r="D2" s="97"/>
      <c r="E2" s="97"/>
      <c r="F2" s="97"/>
      <c r="G2" s="97"/>
      <c r="H2" s="97"/>
      <c r="I2" s="97"/>
      <c r="J2" s="97"/>
      <c r="K2" s="97"/>
      <c r="L2" s="97"/>
      <c r="M2" s="97"/>
      <c r="N2" s="97"/>
      <c r="O2" s="97"/>
      <c r="P2" s="98"/>
      <c r="Q2" s="98"/>
    </row>
    <row r="3" spans="1:17" ht="75" customHeight="1">
      <c r="A3" s="1522"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22"/>
      <c r="C3" s="1522"/>
      <c r="D3" s="1522"/>
      <c r="E3" s="1522"/>
      <c r="F3" s="1522"/>
      <c r="G3" s="1522"/>
      <c r="H3" s="1522"/>
      <c r="I3" s="1522"/>
      <c r="J3" s="1522"/>
      <c r="K3" s="1522"/>
      <c r="L3" s="1522"/>
      <c r="M3" s="1522"/>
      <c r="N3" s="1522"/>
      <c r="O3" s="1522"/>
      <c r="P3" s="1522"/>
      <c r="Q3" s="1522"/>
    </row>
    <row r="4" spans="1:17" ht="22" customHeight="1">
      <c r="A4" s="1523" t="s">
        <v>24</v>
      </c>
      <c r="B4" s="1523"/>
      <c r="C4" s="1523"/>
      <c r="D4" s="1523"/>
      <c r="E4" s="1523"/>
      <c r="F4" s="1523"/>
      <c r="G4" s="1523"/>
      <c r="H4" s="1523"/>
      <c r="I4" s="1523"/>
      <c r="J4" s="1523"/>
      <c r="K4" s="1523"/>
      <c r="L4" s="1523"/>
      <c r="M4" s="1523"/>
      <c r="N4" s="1523"/>
      <c r="O4" s="1523"/>
      <c r="P4" s="1523"/>
      <c r="Q4" s="1523"/>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(Lead Partner) :</v>
      </c>
      <c r="B6" s="34"/>
      <c r="C6" s="34"/>
      <c r="D6" s="34"/>
      <c r="E6" s="34"/>
      <c r="F6" s="34"/>
      <c r="G6" s="34"/>
      <c r="H6" s="34"/>
      <c r="I6" s="34"/>
      <c r="J6" s="34"/>
      <c r="K6" s="34"/>
      <c r="L6" s="34"/>
      <c r="M6" s="34"/>
      <c r="N6" s="34"/>
      <c r="O6" s="34"/>
      <c r="P6" s="67" t="s">
        <v>398</v>
      </c>
      <c r="Q6" s="98"/>
    </row>
    <row r="7" spans="1:17" ht="36" customHeight="1">
      <c r="A7" s="1487" t="str">
        <f>'Sch-1'!A7</f>
        <v/>
      </c>
      <c r="B7" s="1487"/>
      <c r="C7" s="1487"/>
      <c r="D7" s="1487"/>
      <c r="E7" s="1487"/>
      <c r="F7" s="1487"/>
      <c r="G7" s="1487"/>
      <c r="H7" s="1487"/>
      <c r="I7" s="1487"/>
      <c r="J7" s="1487"/>
      <c r="K7" s="1487"/>
      <c r="L7" s="1487"/>
      <c r="M7" s="1487"/>
      <c r="N7" s="1487"/>
      <c r="O7" s="1487"/>
      <c r="P7" s="66" t="str">
        <f>'Sch-1'!M7</f>
        <v>Contracts Services, 3rd Floor</v>
      </c>
      <c r="Q7" s="98"/>
    </row>
    <row r="8" spans="1:17" ht="18" customHeight="1">
      <c r="A8" s="73" t="s">
        <v>399</v>
      </c>
      <c r="B8" s="1489" t="str">
        <f>IF('Sch-1'!C8=0, "", 'Sch-1'!C8)</f>
        <v xml:space="preserve">…….. …….. …….. …….. …….. …….. </v>
      </c>
      <c r="C8" s="1489"/>
      <c r="D8" s="1489"/>
      <c r="E8" s="1489"/>
      <c r="F8" s="1489"/>
      <c r="G8" s="1489"/>
      <c r="H8" s="1489"/>
      <c r="I8" s="1489"/>
      <c r="J8" s="1489"/>
      <c r="K8" s="1489"/>
      <c r="L8" s="1489"/>
      <c r="M8" s="1489"/>
      <c r="N8" s="1489"/>
      <c r="O8" s="1489"/>
      <c r="P8" s="66" t="str">
        <f>'Sch-1'!M8</f>
        <v>Power Grid Corporation of India Ltd.,</v>
      </c>
      <c r="Q8" s="98"/>
    </row>
    <row r="9" spans="1:17" ht="18" customHeight="1">
      <c r="A9" s="73" t="s">
        <v>401</v>
      </c>
      <c r="B9" s="1489" t="str">
        <f>IF('Sch-1'!C9=0, "", 'Sch-1'!C9)</f>
        <v xml:space="preserve">…….. …….. …….. …….. …….. …….. </v>
      </c>
      <c r="C9" s="1489"/>
      <c r="D9" s="1489"/>
      <c r="E9" s="1489"/>
      <c r="F9" s="1489"/>
      <c r="G9" s="1489"/>
      <c r="H9" s="1489"/>
      <c r="I9" s="1489"/>
      <c r="J9" s="1489"/>
      <c r="K9" s="1489"/>
      <c r="L9" s="1489"/>
      <c r="M9" s="1489"/>
      <c r="N9" s="1489"/>
      <c r="O9" s="1489"/>
      <c r="P9" s="66" t="str">
        <f>'Sch-1'!M9</f>
        <v>"Saudamini", Plot No.-2</v>
      </c>
      <c r="Q9" s="98"/>
    </row>
    <row r="10" spans="1:17" ht="18" customHeight="1">
      <c r="A10" s="74"/>
      <c r="B10" s="1489" t="str">
        <f>IF('Sch-1'!C10=0, "", 'Sch-1'!C10)</f>
        <v xml:space="preserve">…….. …….. …….. …….. …….. …….. </v>
      </c>
      <c r="C10" s="1489"/>
      <c r="D10" s="1489"/>
      <c r="E10" s="1489"/>
      <c r="F10" s="1489"/>
      <c r="G10" s="1489"/>
      <c r="H10" s="1489"/>
      <c r="I10" s="1489"/>
      <c r="J10" s="1489"/>
      <c r="K10" s="1489"/>
      <c r="L10" s="1489"/>
      <c r="M10" s="1489"/>
      <c r="N10" s="1489"/>
      <c r="O10" s="1489"/>
      <c r="P10" s="66" t="str">
        <f>'Sch-1'!M10</f>
        <v xml:space="preserve">Sector-29, </v>
      </c>
      <c r="Q10" s="98"/>
    </row>
    <row r="11" spans="1:17" ht="18" customHeight="1">
      <c r="A11" s="74"/>
      <c r="B11" s="1489" t="str">
        <f>IF('Sch-1'!C11=0, "", 'Sch-1'!C11)</f>
        <v xml:space="preserve">…….. …….. …….. …….. …….. …….. </v>
      </c>
      <c r="C11" s="1489"/>
      <c r="D11" s="1489"/>
      <c r="E11" s="1489"/>
      <c r="F11" s="1489"/>
      <c r="G11" s="1489"/>
      <c r="H11" s="1489"/>
      <c r="I11" s="1489"/>
      <c r="J11" s="1489"/>
      <c r="K11" s="1489"/>
      <c r="L11" s="1489"/>
      <c r="M11" s="1489"/>
      <c r="N11" s="1489"/>
      <c r="O11" s="1489"/>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63" t="s">
        <v>379</v>
      </c>
      <c r="B14" s="964"/>
      <c r="C14" s="965"/>
      <c r="D14" s="965"/>
      <c r="E14" s="965"/>
      <c r="F14" s="965"/>
      <c r="G14" s="965"/>
      <c r="H14" s="965"/>
      <c r="I14" s="965"/>
      <c r="J14" s="965"/>
      <c r="K14" s="965"/>
      <c r="L14" s="965"/>
      <c r="M14" s="965"/>
      <c r="N14" s="965"/>
      <c r="O14" s="965"/>
      <c r="P14" s="965"/>
      <c r="Q14" s="965"/>
    </row>
    <row r="15" spans="1:17" ht="15.5">
      <c r="A15" s="103"/>
      <c r="B15" s="102"/>
      <c r="C15" s="101"/>
      <c r="D15" s="101"/>
      <c r="E15" s="101"/>
      <c r="F15" s="101"/>
      <c r="G15" s="101"/>
      <c r="H15" s="101"/>
      <c r="I15" s="101"/>
      <c r="J15" s="101"/>
      <c r="K15" s="101"/>
      <c r="L15" s="101"/>
      <c r="M15" s="101"/>
      <c r="N15" s="101"/>
      <c r="O15" s="101"/>
      <c r="P15" s="101"/>
      <c r="Q15" s="101"/>
    </row>
    <row r="16" spans="1:17" ht="91">
      <c r="A16" s="1231" t="s">
        <v>363</v>
      </c>
      <c r="B16" s="1227" t="s">
        <v>516</v>
      </c>
      <c r="C16" s="1227" t="s">
        <v>517</v>
      </c>
      <c r="D16" s="1227" t="s">
        <v>523</v>
      </c>
      <c r="E16" s="1227" t="s">
        <v>524</v>
      </c>
      <c r="F16" s="1227" t="s">
        <v>518</v>
      </c>
      <c r="G16" s="1232" t="s">
        <v>525</v>
      </c>
      <c r="H16" s="1233" t="s">
        <v>493</v>
      </c>
      <c r="I16" s="1234" t="s">
        <v>534</v>
      </c>
      <c r="J16" s="1235" t="s">
        <v>488</v>
      </c>
      <c r="K16" s="1235" t="s">
        <v>514</v>
      </c>
      <c r="L16" s="1227" t="s">
        <v>370</v>
      </c>
      <c r="M16" s="1229" t="s">
        <v>355</v>
      </c>
      <c r="N16" s="1229" t="s">
        <v>356</v>
      </c>
      <c r="O16" s="1227" t="s">
        <v>543</v>
      </c>
      <c r="P16" s="1227" t="s">
        <v>544</v>
      </c>
      <c r="Q16" s="1236" t="s">
        <v>512</v>
      </c>
    </row>
    <row r="17" spans="1:31">
      <c r="A17" s="1237">
        <v>1</v>
      </c>
      <c r="B17" s="1238">
        <v>2</v>
      </c>
      <c r="C17" s="1238">
        <v>3</v>
      </c>
      <c r="D17" s="1238">
        <v>4</v>
      </c>
      <c r="E17" s="1238">
        <v>5</v>
      </c>
      <c r="F17" s="1239">
        <v>6</v>
      </c>
      <c r="G17" s="1238">
        <v>7</v>
      </c>
      <c r="H17" s="1240">
        <v>8</v>
      </c>
      <c r="I17" s="1241">
        <v>9</v>
      </c>
      <c r="J17" s="1242">
        <v>10</v>
      </c>
      <c r="K17" s="1242">
        <v>11</v>
      </c>
      <c r="L17" s="1243">
        <v>12</v>
      </c>
      <c r="M17" s="1243">
        <v>13</v>
      </c>
      <c r="N17" s="1243">
        <v>14</v>
      </c>
      <c r="O17" s="1243">
        <v>15</v>
      </c>
      <c r="P17" s="1243" t="s">
        <v>526</v>
      </c>
      <c r="Q17" s="1243">
        <v>17</v>
      </c>
    </row>
    <row r="18" spans="1:31" s="94" customFormat="1" ht="31">
      <c r="A18" s="803"/>
      <c r="B18" s="1517"/>
      <c r="C18" s="1518"/>
      <c r="D18" s="1518"/>
      <c r="E18" s="1518"/>
      <c r="F18" s="1518"/>
      <c r="G18" s="1518"/>
      <c r="H18" s="1518"/>
      <c r="I18" s="1518"/>
      <c r="J18" s="1519"/>
      <c r="K18" s="985"/>
      <c r="L18" s="985"/>
      <c r="M18" s="985"/>
      <c r="N18" s="985"/>
      <c r="O18" s="985"/>
      <c r="P18" s="985"/>
      <c r="Q18" s="985"/>
      <c r="R18" s="924" t="s">
        <v>495</v>
      </c>
      <c r="S18" s="923" t="s">
        <v>496</v>
      </c>
    </row>
    <row r="19" spans="1:31" s="94" customFormat="1" ht="31.5" customHeight="1">
      <c r="A19" s="1524" t="s">
        <v>555</v>
      </c>
      <c r="B19" s="1525"/>
      <c r="C19" s="1525"/>
      <c r="D19" s="1525"/>
      <c r="E19" s="1525"/>
      <c r="F19" s="1525"/>
      <c r="G19" s="1525"/>
      <c r="H19" s="1525"/>
      <c r="I19" s="1525"/>
      <c r="J19" s="1525"/>
      <c r="K19" s="1525"/>
      <c r="L19" s="1525"/>
      <c r="M19" s="1525"/>
      <c r="N19" s="1525"/>
      <c r="O19" s="1525"/>
      <c r="P19" s="1525"/>
      <c r="Q19" s="1526"/>
      <c r="R19" s="924" t="s">
        <v>495</v>
      </c>
      <c r="S19" s="923" t="s">
        <v>496</v>
      </c>
    </row>
    <row r="20" spans="1:31" s="786" customFormat="1" ht="15.5">
      <c r="A20" s="959"/>
      <c r="B20" s="959"/>
      <c r="C20" s="959"/>
      <c r="D20" s="959"/>
      <c r="E20" s="959"/>
      <c r="F20" s="832"/>
      <c r="G20" s="959"/>
      <c r="H20" s="959"/>
      <c r="I20" s="908"/>
      <c r="J20" s="933"/>
      <c r="K20" s="960"/>
      <c r="L20" s="850"/>
      <c r="M20" s="851"/>
      <c r="N20" s="848"/>
      <c r="O20" s="852"/>
      <c r="P20" s="849" t="str">
        <f>IF(O20=0, "Included", IF(ISERROR(N20*O20), O20, N20*O20))</f>
        <v>Included</v>
      </c>
      <c r="Q20" s="925">
        <f>S20</f>
        <v>0</v>
      </c>
      <c r="R20" s="786">
        <f>IF(P20="Included",0,P20)</f>
        <v>0</v>
      </c>
      <c r="S20" s="786">
        <f>IF(K20="",(R20*J20),(R20*K20))</f>
        <v>0</v>
      </c>
      <c r="T20" s="787"/>
      <c r="U20" s="787"/>
      <c r="AD20" s="935"/>
    </row>
    <row r="21" spans="1:31" s="94" customFormat="1" ht="19.5" customHeight="1">
      <c r="A21" s="104"/>
      <c r="B21" s="105"/>
      <c r="C21" s="105"/>
      <c r="D21" s="105"/>
      <c r="E21" s="105"/>
      <c r="F21" s="105"/>
      <c r="G21" s="105"/>
      <c r="H21" s="105"/>
      <c r="I21" s="105"/>
      <c r="J21" s="105"/>
      <c r="K21" s="105"/>
      <c r="L21" s="105"/>
      <c r="M21" s="105"/>
      <c r="N21" s="105"/>
      <c r="O21" s="105"/>
      <c r="P21" s="105"/>
      <c r="Q21" s="984"/>
    </row>
    <row r="22" spans="1:31" s="810" customFormat="1" ht="40.5" customHeight="1">
      <c r="A22" s="1494"/>
      <c r="B22" s="1495"/>
      <c r="C22" s="1495"/>
      <c r="D22" s="1495"/>
      <c r="E22" s="1495"/>
      <c r="F22" s="1495"/>
      <c r="G22" s="1495"/>
      <c r="H22" s="1495"/>
      <c r="I22" s="1496"/>
      <c r="J22" s="1527" t="s">
        <v>545</v>
      </c>
      <c r="K22" s="1528"/>
      <c r="L22" s="1528"/>
      <c r="M22" s="1528"/>
      <c r="N22" s="1528"/>
      <c r="O22" s="1529"/>
      <c r="P22" s="930">
        <f>SUM(P20:P20)</f>
        <v>0</v>
      </c>
      <c r="Q22" s="931"/>
      <c r="R22" s="809"/>
      <c r="S22" s="998">
        <f>SUM(S20:S20)</f>
        <v>0</v>
      </c>
      <c r="AC22" s="936"/>
      <c r="AD22" s="936"/>
      <c r="AE22" s="936"/>
    </row>
    <row r="23" spans="1:31" s="810" customFormat="1" ht="25.5" customHeight="1">
      <c r="A23" s="986"/>
      <c r="B23" s="987"/>
      <c r="C23" s="987"/>
      <c r="D23" s="987"/>
      <c r="E23" s="987"/>
      <c r="F23" s="987"/>
      <c r="G23" s="987"/>
      <c r="H23" s="988"/>
      <c r="I23" s="989"/>
      <c r="J23" s="1520" t="s">
        <v>512</v>
      </c>
      <c r="K23" s="1520"/>
      <c r="L23" s="1520"/>
      <c r="M23" s="1520"/>
      <c r="N23" s="1520"/>
      <c r="O23" s="1521"/>
      <c r="P23" s="930"/>
      <c r="Q23" s="932">
        <f>SUM(Q20:Q20)</f>
        <v>0</v>
      </c>
      <c r="R23" s="809"/>
      <c r="S23" s="809"/>
      <c r="AC23" s="936"/>
      <c r="AD23" s="936"/>
      <c r="AE23" s="936"/>
    </row>
    <row r="24" spans="1:31" s="94" customFormat="1" ht="15.5">
      <c r="A24" s="103"/>
      <c r="B24" s="102"/>
      <c r="C24" s="101"/>
      <c r="D24" s="101"/>
      <c r="E24" s="101"/>
      <c r="F24" s="101"/>
      <c r="G24" s="101"/>
      <c r="H24" s="101"/>
      <c r="I24" s="101"/>
      <c r="J24" s="101"/>
      <c r="K24" s="101"/>
      <c r="L24" s="101"/>
      <c r="M24" s="101"/>
      <c r="N24" s="101"/>
      <c r="O24" s="101"/>
      <c r="P24" s="101"/>
      <c r="Q24" s="101"/>
    </row>
    <row r="25" spans="1:31" s="94" customFormat="1" ht="21" customHeight="1">
      <c r="A25" s="106"/>
      <c r="B25" s="107"/>
      <c r="C25" s="107"/>
      <c r="D25" s="107"/>
      <c r="E25" s="107"/>
      <c r="F25" s="107"/>
      <c r="G25" s="107"/>
      <c r="H25" s="107"/>
      <c r="I25" s="107"/>
      <c r="J25" s="107"/>
      <c r="K25" s="107"/>
      <c r="L25" s="107"/>
      <c r="M25" s="107"/>
      <c r="N25" s="107"/>
      <c r="O25" s="1516"/>
      <c r="P25" s="1516"/>
      <c r="Q25" s="1516"/>
    </row>
    <row r="26" spans="1:31" s="94" customFormat="1" ht="33.65" customHeight="1">
      <c r="A26" s="108" t="s">
        <v>408</v>
      </c>
      <c r="B26" s="123" t="str">
        <f>IF('Sch-1'!B247=0,"", 'Sch-1'!B247)</f>
        <v>--</v>
      </c>
      <c r="C26" s="109"/>
      <c r="D26" s="109"/>
      <c r="E26" s="109"/>
      <c r="F26" s="109"/>
      <c r="G26" s="109"/>
      <c r="H26" s="109"/>
      <c r="I26" s="109"/>
      <c r="J26" s="123"/>
      <c r="K26" s="109"/>
      <c r="L26" s="109"/>
      <c r="M26" s="123"/>
      <c r="N26" s="109"/>
      <c r="O26" s="1516" t="str">
        <f>"Printed Name : " &amp; IF('Sch-1'!M248=0,"",'Sch-1'!M248)</f>
        <v xml:space="preserve">Printed Name : </v>
      </c>
      <c r="P26" s="1516"/>
      <c r="Q26" s="1516"/>
    </row>
    <row r="27" spans="1:31" s="94" customFormat="1" ht="33.65" customHeight="1">
      <c r="A27" s="108" t="s">
        <v>409</v>
      </c>
      <c r="B27" s="123" t="str">
        <f>IF('Sch-1'!B248=0,"", 'Sch-1'!B248)</f>
        <v/>
      </c>
      <c r="C27" s="98"/>
      <c r="D27" s="98"/>
      <c r="E27" s="98"/>
      <c r="F27" s="98"/>
      <c r="G27" s="98"/>
      <c r="H27" s="98"/>
      <c r="I27" s="98"/>
      <c r="J27" s="123"/>
      <c r="K27" s="98"/>
      <c r="L27" s="98"/>
      <c r="M27" s="123"/>
      <c r="N27" s="98"/>
      <c r="O27" s="1516" t="str">
        <f>"Designation   : " &amp; IF('Sch-1'!M249=0,"",'Sch-1'!M249)</f>
        <v xml:space="preserve">Designation   : </v>
      </c>
      <c r="P27" s="1516"/>
      <c r="Q27" s="1516"/>
    </row>
    <row r="28" spans="1:31" s="94" customFormat="1" ht="33.65" customHeight="1">
      <c r="A28" s="97"/>
      <c r="B28" s="96"/>
      <c r="C28" s="98"/>
      <c r="D28" s="98"/>
      <c r="E28" s="98"/>
      <c r="F28" s="98"/>
      <c r="G28" s="98"/>
      <c r="H28" s="98"/>
      <c r="I28" s="98"/>
      <c r="J28" s="96"/>
      <c r="K28" s="98"/>
      <c r="L28" s="98"/>
      <c r="M28" s="96"/>
      <c r="N28" s="98"/>
      <c r="O28" s="1516"/>
      <c r="P28" s="1516"/>
      <c r="Q28" s="1516"/>
    </row>
    <row r="29" spans="1:31" s="94" customFormat="1" ht="33.65" customHeight="1">
      <c r="A29" s="97"/>
      <c r="B29" s="96"/>
      <c r="C29" s="98"/>
      <c r="D29" s="98"/>
      <c r="E29" s="98"/>
      <c r="F29" s="98"/>
      <c r="G29" s="98"/>
      <c r="H29" s="98"/>
      <c r="I29" s="98"/>
      <c r="J29" s="97"/>
      <c r="K29" s="98"/>
      <c r="L29" s="97"/>
      <c r="M29" s="97"/>
      <c r="N29" s="98"/>
      <c r="O29" s="97"/>
      <c r="P29" s="205"/>
      <c r="Q29" s="111"/>
    </row>
  </sheetData>
  <sheetProtection password="CA62" sheet="1" formatColumns="0" formatRows="0" selectLockedCells="1"/>
  <customSheetViews>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8"/>
  <headerFooter alignWithMargins="0">
    <oddFooter>&amp;R&amp;"Book Antiqua,Bold"&amp;10Schedule-4/ Page &amp;P of &amp;N</oddFooter>
  </headerFooter>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E37"/>
  <sheetViews>
    <sheetView view="pageBreakPreview" topLeftCell="G13" zoomScaleNormal="100" zoomScaleSheetLayoutView="100" workbookViewId="0">
      <selection activeCell="M20" sqref="M20:N23"/>
    </sheetView>
  </sheetViews>
  <sheetFormatPr defaultColWidth="9" defaultRowHeight="13"/>
  <cols>
    <col min="1" max="1" width="5.90625" style="112" customWidth="1"/>
    <col min="2" max="2" width="12.6328125" style="112" customWidth="1"/>
    <col min="3" max="3" width="8" style="112" customWidth="1"/>
    <col min="4" max="4" width="8.6328125" style="112" customWidth="1"/>
    <col min="5" max="5" width="8.36328125" style="112" customWidth="1"/>
    <col min="6" max="6" width="27.6328125" style="112" customWidth="1"/>
    <col min="7" max="7" width="12.36328125" style="112" customWidth="1"/>
    <col min="8" max="8" width="9.36328125" style="112" customWidth="1"/>
    <col min="9" max="9" width="15.36328125" style="112" customWidth="1"/>
    <col min="10" max="10" width="8.453125" style="112" customWidth="1"/>
    <col min="11" max="11" width="18" style="112" customWidth="1"/>
    <col min="12" max="12" width="30" style="112" customWidth="1"/>
    <col min="13" max="13" width="9.453125" style="112" customWidth="1"/>
    <col min="14" max="14" width="10.453125" style="112" customWidth="1"/>
    <col min="15" max="15" width="12.453125" style="112" customWidth="1"/>
    <col min="16" max="16" width="17.6328125" style="112" customWidth="1"/>
    <col min="17" max="17" width="17" style="112" customWidth="1"/>
    <col min="18" max="18" width="22.453125" style="94" hidden="1" customWidth="1"/>
    <col min="19" max="19" width="20.90625" style="94" hidden="1" customWidth="1"/>
    <col min="20" max="16384" width="9" style="95"/>
  </cols>
  <sheetData>
    <row r="1" spans="1:17" ht="18" customHeight="1">
      <c r="A1" s="89" t="str">
        <f>Cover!B3</f>
        <v>Specification No.: 5002001880/SUB-STATION(EXCLUDIN/DOM/A02-CC CS -3</v>
      </c>
      <c r="B1" s="90"/>
      <c r="C1" s="91"/>
      <c r="D1" s="91"/>
      <c r="E1" s="91"/>
      <c r="F1" s="91"/>
      <c r="G1" s="91"/>
      <c r="H1" s="91"/>
      <c r="I1" s="91"/>
      <c r="J1" s="91"/>
      <c r="K1" s="91"/>
      <c r="L1" s="91"/>
      <c r="M1" s="91"/>
      <c r="N1" s="91"/>
      <c r="O1" s="91"/>
      <c r="P1" s="92"/>
      <c r="Q1" s="93" t="s">
        <v>558</v>
      </c>
    </row>
    <row r="2" spans="1:17" ht="18" customHeight="1">
      <c r="A2" s="72"/>
      <c r="B2" s="96"/>
      <c r="C2" s="97"/>
      <c r="D2" s="97"/>
      <c r="E2" s="97"/>
      <c r="F2" s="97"/>
      <c r="G2" s="97"/>
      <c r="H2" s="97"/>
      <c r="I2" s="97"/>
      <c r="J2" s="97"/>
      <c r="K2" s="97"/>
      <c r="L2" s="97"/>
      <c r="M2" s="97"/>
      <c r="N2" s="97"/>
      <c r="O2" s="97"/>
      <c r="P2" s="98"/>
      <c r="Q2" s="98"/>
    </row>
    <row r="3" spans="1:17" ht="61.5" customHeight="1">
      <c r="A3" s="1532"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32"/>
      <c r="C3" s="1532"/>
      <c r="D3" s="1532"/>
      <c r="E3" s="1532"/>
      <c r="F3" s="1532"/>
      <c r="G3" s="1532"/>
      <c r="H3" s="1532"/>
      <c r="I3" s="1532"/>
      <c r="J3" s="1532"/>
      <c r="K3" s="1532"/>
      <c r="L3" s="1532"/>
      <c r="M3" s="1532"/>
      <c r="N3" s="1532"/>
      <c r="O3" s="1532"/>
      <c r="P3" s="1532"/>
      <c r="Q3" s="1532"/>
    </row>
    <row r="4" spans="1:17" ht="22" customHeight="1">
      <c r="A4" s="1523" t="s">
        <v>24</v>
      </c>
      <c r="B4" s="1523"/>
      <c r="C4" s="1523"/>
      <c r="D4" s="1523"/>
      <c r="E4" s="1523"/>
      <c r="F4" s="1523"/>
      <c r="G4" s="1523"/>
      <c r="H4" s="1523"/>
      <c r="I4" s="1523"/>
      <c r="J4" s="1523"/>
      <c r="K4" s="1523"/>
      <c r="L4" s="1523"/>
      <c r="M4" s="1523"/>
      <c r="N4" s="1523"/>
      <c r="O4" s="1523"/>
      <c r="P4" s="1523"/>
      <c r="Q4" s="1523"/>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(Lead Partner) :</v>
      </c>
      <c r="B6" s="34"/>
      <c r="C6" s="34"/>
      <c r="D6" s="34"/>
      <c r="E6" s="34"/>
      <c r="F6" s="34"/>
      <c r="G6" s="34"/>
      <c r="H6" s="34"/>
      <c r="I6" s="34"/>
      <c r="J6" s="34"/>
      <c r="K6" s="34"/>
      <c r="L6" s="34"/>
      <c r="M6" s="34"/>
      <c r="N6" s="34"/>
      <c r="O6" s="34"/>
      <c r="P6" s="67" t="s">
        <v>398</v>
      </c>
      <c r="Q6" s="98"/>
    </row>
    <row r="7" spans="1:17" ht="36" customHeight="1">
      <c r="A7" s="1487" t="str">
        <f>'Sch-1'!A7</f>
        <v/>
      </c>
      <c r="B7" s="1487"/>
      <c r="C7" s="1487"/>
      <c r="D7" s="1487"/>
      <c r="E7" s="1487"/>
      <c r="F7" s="1487"/>
      <c r="G7" s="1487"/>
      <c r="H7" s="1487"/>
      <c r="I7" s="1487"/>
      <c r="J7" s="1487"/>
      <c r="K7" s="1487"/>
      <c r="L7" s="1487"/>
      <c r="M7" s="1487"/>
      <c r="N7" s="1487"/>
      <c r="O7" s="1487"/>
      <c r="P7" s="66" t="str">
        <f>'Sch-1'!M7</f>
        <v>Contracts Services, 3rd Floor</v>
      </c>
      <c r="Q7" s="98"/>
    </row>
    <row r="8" spans="1:17" ht="18" customHeight="1">
      <c r="A8" s="73" t="s">
        <v>399</v>
      </c>
      <c r="B8" s="1489" t="str">
        <f>IF('Sch-1'!C8=0, "", 'Sch-1'!C8)</f>
        <v xml:space="preserve">…….. …….. …….. …….. …….. …….. </v>
      </c>
      <c r="C8" s="1489"/>
      <c r="D8" s="1489"/>
      <c r="E8" s="1489"/>
      <c r="F8" s="1489"/>
      <c r="G8" s="1489"/>
      <c r="H8" s="1489"/>
      <c r="I8" s="1489"/>
      <c r="J8" s="1489"/>
      <c r="K8" s="1489"/>
      <c r="L8" s="1489"/>
      <c r="M8" s="1489"/>
      <c r="N8" s="1489"/>
      <c r="O8" s="1489"/>
      <c r="P8" s="66" t="str">
        <f>'Sch-1'!M8</f>
        <v>Power Grid Corporation of India Ltd.,</v>
      </c>
      <c r="Q8" s="98"/>
    </row>
    <row r="9" spans="1:17" ht="18" customHeight="1">
      <c r="A9" s="73" t="s">
        <v>401</v>
      </c>
      <c r="B9" s="1489" t="str">
        <f>IF('Sch-1'!C9=0, "", 'Sch-1'!C9)</f>
        <v xml:space="preserve">…….. …….. …….. …….. …….. …….. </v>
      </c>
      <c r="C9" s="1489"/>
      <c r="D9" s="1489"/>
      <c r="E9" s="1489"/>
      <c r="F9" s="1489"/>
      <c r="G9" s="1489"/>
      <c r="H9" s="1489"/>
      <c r="I9" s="1489"/>
      <c r="J9" s="1489"/>
      <c r="K9" s="1489"/>
      <c r="L9" s="1489"/>
      <c r="M9" s="1489"/>
      <c r="N9" s="1489"/>
      <c r="O9" s="1489"/>
      <c r="P9" s="66" t="str">
        <f>'Sch-1'!M9</f>
        <v>"Saudamini", Plot No.-2</v>
      </c>
      <c r="Q9" s="98"/>
    </row>
    <row r="10" spans="1:17" ht="18" customHeight="1">
      <c r="A10" s="74"/>
      <c r="B10" s="1489" t="str">
        <f>IF('Sch-1'!C10=0, "", 'Sch-1'!C10)</f>
        <v xml:space="preserve">…….. …….. …….. …….. …….. …….. </v>
      </c>
      <c r="C10" s="1489"/>
      <c r="D10" s="1489"/>
      <c r="E10" s="1489"/>
      <c r="F10" s="1489"/>
      <c r="G10" s="1489"/>
      <c r="H10" s="1489"/>
      <c r="I10" s="1489"/>
      <c r="J10" s="1489"/>
      <c r="K10" s="1489"/>
      <c r="L10" s="1489"/>
      <c r="M10" s="1489"/>
      <c r="N10" s="1489"/>
      <c r="O10" s="1489"/>
      <c r="P10" s="66" t="str">
        <f>'Sch-1'!M10</f>
        <v xml:space="preserve">Sector-29, </v>
      </c>
      <c r="Q10" s="98"/>
    </row>
    <row r="11" spans="1:17" ht="18" customHeight="1">
      <c r="A11" s="74"/>
      <c r="B11" s="1489" t="str">
        <f>IF('Sch-1'!C11=0, "", 'Sch-1'!C11)</f>
        <v xml:space="preserve">…….. …….. …….. …….. …….. …….. </v>
      </c>
      <c r="C11" s="1489"/>
      <c r="D11" s="1489"/>
      <c r="E11" s="1489"/>
      <c r="F11" s="1489"/>
      <c r="G11" s="1489"/>
      <c r="H11" s="1489"/>
      <c r="I11" s="1489"/>
      <c r="J11" s="1489"/>
      <c r="K11" s="1489"/>
      <c r="L11" s="1489"/>
      <c r="M11" s="1489"/>
      <c r="N11" s="1489"/>
      <c r="O11" s="1489"/>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63" t="s">
        <v>532</v>
      </c>
      <c r="B14" s="966"/>
      <c r="C14" s="967"/>
      <c r="D14" s="967"/>
      <c r="E14" s="967"/>
      <c r="F14" s="967"/>
      <c r="G14" s="967"/>
      <c r="H14" s="967"/>
      <c r="I14" s="967"/>
      <c r="J14" s="967"/>
      <c r="K14" s="967"/>
      <c r="L14" s="967"/>
      <c r="M14" s="967"/>
      <c r="N14" s="967"/>
      <c r="O14" s="967"/>
      <c r="P14" s="967"/>
      <c r="Q14" s="967"/>
    </row>
    <row r="15" spans="1:17" ht="15.5">
      <c r="A15" s="103"/>
      <c r="B15" s="102"/>
      <c r="C15" s="101"/>
      <c r="D15" s="101"/>
      <c r="E15" s="101"/>
      <c r="F15" s="101"/>
      <c r="G15" s="101"/>
      <c r="H15" s="101"/>
      <c r="I15" s="101"/>
      <c r="J15" s="101"/>
      <c r="K15" s="101"/>
      <c r="L15" s="101"/>
      <c r="M15" s="101"/>
      <c r="N15" s="101"/>
      <c r="O15" s="101"/>
      <c r="P15" s="101"/>
      <c r="Q15" s="101"/>
    </row>
    <row r="16" spans="1:17" ht="87">
      <c r="A16" s="971" t="s">
        <v>363</v>
      </c>
      <c r="B16" s="969" t="s">
        <v>516</v>
      </c>
      <c r="C16" s="969" t="s">
        <v>517</v>
      </c>
      <c r="D16" s="969" t="s">
        <v>523</v>
      </c>
      <c r="E16" s="969" t="s">
        <v>524</v>
      </c>
      <c r="F16" s="969" t="s">
        <v>518</v>
      </c>
      <c r="G16" s="972" t="s">
        <v>525</v>
      </c>
      <c r="H16" s="973" t="s">
        <v>493</v>
      </c>
      <c r="I16" s="974" t="s">
        <v>534</v>
      </c>
      <c r="J16" s="975" t="s">
        <v>488</v>
      </c>
      <c r="K16" s="975" t="s">
        <v>514</v>
      </c>
      <c r="L16" s="969" t="s">
        <v>370</v>
      </c>
      <c r="M16" s="970" t="s">
        <v>355</v>
      </c>
      <c r="N16" s="970" t="s">
        <v>356</v>
      </c>
      <c r="O16" s="969" t="s">
        <v>536</v>
      </c>
      <c r="P16" s="969" t="s">
        <v>537</v>
      </c>
      <c r="Q16" s="976" t="s">
        <v>512</v>
      </c>
    </row>
    <row r="17" spans="1:31" ht="16">
      <c r="A17" s="977">
        <v>1</v>
      </c>
      <c r="B17" s="978">
        <v>2</v>
      </c>
      <c r="C17" s="978">
        <v>3</v>
      </c>
      <c r="D17" s="978">
        <v>4</v>
      </c>
      <c r="E17" s="978">
        <v>5</v>
      </c>
      <c r="F17" s="979">
        <v>6</v>
      </c>
      <c r="G17" s="978">
        <v>7</v>
      </c>
      <c r="H17" s="980">
        <v>8</v>
      </c>
      <c r="I17" s="981">
        <v>9</v>
      </c>
      <c r="J17" s="982">
        <v>10</v>
      </c>
      <c r="K17" s="982">
        <v>11</v>
      </c>
      <c r="L17" s="983">
        <v>12</v>
      </c>
      <c r="M17" s="983">
        <v>13</v>
      </c>
      <c r="N17" s="983">
        <v>14</v>
      </c>
      <c r="O17" s="983">
        <v>15</v>
      </c>
      <c r="P17" s="983" t="s">
        <v>526</v>
      </c>
      <c r="Q17" s="983">
        <v>17</v>
      </c>
    </row>
    <row r="18" spans="1:31" ht="37.5" customHeight="1">
      <c r="A18" s="803"/>
      <c r="B18" s="1517">
        <f>'Sch-4'!B18:J18</f>
        <v>0</v>
      </c>
      <c r="C18" s="1518"/>
      <c r="D18" s="1518"/>
      <c r="E18" s="1518"/>
      <c r="F18" s="1518"/>
      <c r="G18" s="1518"/>
      <c r="H18" s="1518"/>
      <c r="I18" s="1518"/>
      <c r="J18" s="1518"/>
      <c r="K18" s="1518"/>
      <c r="L18" s="1518"/>
      <c r="M18" s="1518"/>
      <c r="N18" s="1518"/>
      <c r="O18" s="1518"/>
      <c r="P18" s="1518"/>
      <c r="Q18" s="1519"/>
      <c r="R18" s="924" t="s">
        <v>548</v>
      </c>
      <c r="S18" s="923" t="s">
        <v>496</v>
      </c>
    </row>
    <row r="19" spans="1:31" ht="37.5" customHeight="1">
      <c r="A19" s="1009" t="s">
        <v>556</v>
      </c>
      <c r="B19" s="1530" t="e">
        <f>'Sch-3 '!#REF!</f>
        <v>#REF!</v>
      </c>
      <c r="C19" s="1531"/>
      <c r="D19" s="1531"/>
      <c r="E19" s="1531"/>
      <c r="F19" s="1531"/>
      <c r="G19" s="1531"/>
      <c r="H19" s="1531"/>
      <c r="I19" s="1010"/>
      <c r="J19" s="1010"/>
      <c r="K19" s="1010"/>
      <c r="L19" s="1010"/>
      <c r="M19" s="1010"/>
      <c r="N19" s="1010"/>
      <c r="O19" s="1010"/>
      <c r="P19" s="1010"/>
      <c r="Q19" s="1011"/>
      <c r="R19" s="924" t="s">
        <v>548</v>
      </c>
      <c r="S19" s="923" t="s">
        <v>496</v>
      </c>
    </row>
    <row r="20" spans="1:31" s="786" customFormat="1" ht="15.5">
      <c r="A20" s="959">
        <v>1</v>
      </c>
      <c r="B20" s="959"/>
      <c r="C20" s="959"/>
      <c r="D20" s="959"/>
      <c r="E20" s="959"/>
      <c r="F20" s="1007"/>
      <c r="G20" s="959"/>
      <c r="H20" s="959"/>
      <c r="I20" s="908"/>
      <c r="J20" s="933"/>
      <c r="K20" s="960"/>
      <c r="L20" s="804"/>
      <c r="M20" s="853"/>
      <c r="N20" s="848"/>
      <c r="O20" s="852"/>
      <c r="P20" s="849" t="str">
        <f>IF(O20=0, "Included", IF(ISERROR(N20*O20), O20, N20*O20))</f>
        <v>Included</v>
      </c>
      <c r="Q20" s="925">
        <f>S20</f>
        <v>0</v>
      </c>
      <c r="R20" s="786">
        <f>IF(P20="Included",0,P20)</f>
        <v>0</v>
      </c>
      <c r="S20" s="786">
        <f>IF(K20="",(R20*J20),(R20*K20))</f>
        <v>0</v>
      </c>
      <c r="T20" s="787"/>
      <c r="U20" s="787"/>
      <c r="AD20" s="935"/>
    </row>
    <row r="21" spans="1:31" s="786" customFormat="1" ht="15.5">
      <c r="A21" s="959">
        <v>2</v>
      </c>
      <c r="B21" s="959"/>
      <c r="C21" s="959"/>
      <c r="D21" s="959"/>
      <c r="E21" s="959"/>
      <c r="F21" s="1007"/>
      <c r="G21" s="959"/>
      <c r="H21" s="959"/>
      <c r="I21" s="908"/>
      <c r="J21" s="933"/>
      <c r="K21" s="960"/>
      <c r="L21" s="850"/>
      <c r="M21" s="851"/>
      <c r="N21" s="848"/>
      <c r="O21" s="852"/>
      <c r="P21" s="849" t="str">
        <f>IF(O21=0, "Included", IF(ISERROR(N21*O21), O21, N21*O21))</f>
        <v>Included</v>
      </c>
      <c r="Q21" s="925">
        <f>S21</f>
        <v>0</v>
      </c>
      <c r="R21" s="786">
        <f>IF(P21="Included",0,P21)</f>
        <v>0</v>
      </c>
      <c r="S21" s="786">
        <f>IF(K21="",(R21*J21),(R21*K21))</f>
        <v>0</v>
      </c>
      <c r="T21" s="787"/>
      <c r="U21" s="787"/>
      <c r="AD21" s="935"/>
    </row>
    <row r="22" spans="1:31" s="786" customFormat="1" ht="15.5">
      <c r="A22" s="959">
        <v>3</v>
      </c>
      <c r="B22" s="959"/>
      <c r="C22" s="959"/>
      <c r="D22" s="959"/>
      <c r="E22" s="959"/>
      <c r="F22" s="1007"/>
      <c r="G22" s="959"/>
      <c r="H22" s="959"/>
      <c r="I22" s="908"/>
      <c r="J22" s="933"/>
      <c r="K22" s="960"/>
      <c r="L22" s="850"/>
      <c r="M22" s="851"/>
      <c r="N22" s="848"/>
      <c r="O22" s="852"/>
      <c r="P22" s="849" t="str">
        <f>IF(O22=0, "Included", IF(ISERROR(N22*O22), O22, N22*O22))</f>
        <v>Included</v>
      </c>
      <c r="Q22" s="925">
        <f>S22</f>
        <v>0</v>
      </c>
      <c r="R22" s="786">
        <f>IF(P22="Included",0,P22)</f>
        <v>0</v>
      </c>
      <c r="S22" s="786">
        <f>IF(K22="",(R22*J22),(R22*K22))</f>
        <v>0</v>
      </c>
      <c r="T22" s="787"/>
      <c r="U22" s="787"/>
      <c r="AD22" s="935"/>
    </row>
    <row r="23" spans="1:31" s="786" customFormat="1" ht="15.5">
      <c r="A23" s="959">
        <v>4</v>
      </c>
      <c r="B23" s="959"/>
      <c r="C23" s="959"/>
      <c r="D23" s="959"/>
      <c r="E23" s="959"/>
      <c r="F23" s="1007"/>
      <c r="G23" s="959"/>
      <c r="H23" s="959"/>
      <c r="I23" s="908"/>
      <c r="J23" s="933"/>
      <c r="K23" s="960"/>
      <c r="L23" s="850"/>
      <c r="M23" s="851"/>
      <c r="N23" s="848"/>
      <c r="O23" s="852"/>
      <c r="P23" s="849" t="str">
        <f>IF(O23=0, "Included", IF(ISERROR(N23*O23), O23, N23*O23))</f>
        <v>Included</v>
      </c>
      <c r="Q23" s="925">
        <f>S23</f>
        <v>0</v>
      </c>
      <c r="R23" s="786">
        <f>IF(P23="Included",0,P23)</f>
        <v>0</v>
      </c>
      <c r="S23" s="786">
        <f>IF(K23="",(R23*J23),(R23*K23))</f>
        <v>0</v>
      </c>
      <c r="T23" s="787"/>
      <c r="U23" s="787"/>
      <c r="AD23" s="935"/>
    </row>
    <row r="24" spans="1:31" ht="37.5" customHeight="1">
      <c r="A24" s="1009" t="s">
        <v>557</v>
      </c>
      <c r="B24" s="1530" t="e">
        <f>'Sch-3 '!#REF!</f>
        <v>#REF!</v>
      </c>
      <c r="C24" s="1531"/>
      <c r="D24" s="1531"/>
      <c r="E24" s="1531"/>
      <c r="F24" s="1531"/>
      <c r="G24" s="1531"/>
      <c r="H24" s="1531"/>
      <c r="I24" s="1010"/>
      <c r="J24" s="1010"/>
      <c r="K24" s="1010"/>
      <c r="L24" s="1010"/>
      <c r="M24" s="1010"/>
      <c r="N24" s="1010"/>
      <c r="O24" s="1010"/>
      <c r="P24" s="1010"/>
      <c r="Q24" s="1011"/>
      <c r="R24" s="924" t="s">
        <v>548</v>
      </c>
      <c r="S24" s="923" t="s">
        <v>496</v>
      </c>
    </row>
    <row r="25" spans="1:31" s="786" customFormat="1" ht="15.5">
      <c r="A25" s="959">
        <v>1</v>
      </c>
      <c r="B25" s="959"/>
      <c r="C25" s="959"/>
      <c r="D25" s="959"/>
      <c r="E25" s="959"/>
      <c r="F25" s="1007"/>
      <c r="G25" s="959"/>
      <c r="H25" s="959"/>
      <c r="I25" s="908"/>
      <c r="J25" s="933"/>
      <c r="K25" s="960"/>
      <c r="L25" s="850"/>
      <c r="M25" s="851"/>
      <c r="N25" s="848"/>
      <c r="O25" s="852"/>
      <c r="P25" s="849" t="str">
        <f>IF(O25=0, "Included", IF(ISERROR(N25*O25), O25, N25*O25))</f>
        <v>Included</v>
      </c>
      <c r="Q25" s="925">
        <f>S25</f>
        <v>0</v>
      </c>
      <c r="R25" s="786">
        <f>IF(P25="Included",0,P25)</f>
        <v>0</v>
      </c>
      <c r="S25" s="786">
        <f>IF(K25="",(R25*J25),(R25*K25))</f>
        <v>0</v>
      </c>
      <c r="T25" s="787"/>
      <c r="U25" s="787"/>
      <c r="AD25" s="935"/>
    </row>
    <row r="26" spans="1:31" s="786" customFormat="1" ht="15.5">
      <c r="A26" s="959">
        <v>2</v>
      </c>
      <c r="B26" s="959"/>
      <c r="C26" s="959"/>
      <c r="D26" s="959"/>
      <c r="E26" s="959"/>
      <c r="F26" s="1007"/>
      <c r="G26" s="959"/>
      <c r="H26" s="959"/>
      <c r="I26" s="908"/>
      <c r="J26" s="933"/>
      <c r="K26" s="960"/>
      <c r="L26" s="850"/>
      <c r="M26" s="851"/>
      <c r="N26" s="848"/>
      <c r="O26" s="852"/>
      <c r="P26" s="849" t="str">
        <f>IF(O26=0, "Included", IF(ISERROR(N26*O26), O26, N26*O26))</f>
        <v>Included</v>
      </c>
      <c r="Q26" s="925">
        <f>S26</f>
        <v>0</v>
      </c>
      <c r="R26" s="786">
        <f>IF(P26="Included",0,P26)</f>
        <v>0</v>
      </c>
      <c r="S26" s="786">
        <f>IF(K26="",(R26*J26),(R26*K26))</f>
        <v>0</v>
      </c>
      <c r="T26" s="787"/>
      <c r="U26" s="787"/>
      <c r="AD26" s="935"/>
    </row>
    <row r="27" spans="1:31" s="786" customFormat="1" ht="15.5">
      <c r="A27" s="959">
        <v>3</v>
      </c>
      <c r="B27" s="959"/>
      <c r="C27" s="959"/>
      <c r="D27" s="959"/>
      <c r="E27" s="959"/>
      <c r="F27" s="1007"/>
      <c r="G27" s="959"/>
      <c r="H27" s="959"/>
      <c r="I27" s="908"/>
      <c r="J27" s="933"/>
      <c r="K27" s="960"/>
      <c r="L27" s="850"/>
      <c r="M27" s="851"/>
      <c r="N27" s="848"/>
      <c r="O27" s="852"/>
      <c r="P27" s="849" t="str">
        <f>IF(O27=0, "Included", IF(ISERROR(N27*O27), O27, N27*O27))</f>
        <v>Included</v>
      </c>
      <c r="Q27" s="925">
        <f>S27</f>
        <v>0</v>
      </c>
      <c r="R27" s="786">
        <f>IF(P27="Included",0,P27)</f>
        <v>0</v>
      </c>
      <c r="S27" s="786">
        <f>IF(K27="",(R27*J27),(R27*K27))</f>
        <v>0</v>
      </c>
      <c r="T27" s="787"/>
      <c r="U27" s="787"/>
      <c r="AD27" s="935"/>
    </row>
    <row r="28" spans="1:31" s="786" customFormat="1" ht="15.5">
      <c r="A28" s="959">
        <v>4</v>
      </c>
      <c r="B28" s="959"/>
      <c r="C28" s="959"/>
      <c r="D28" s="959"/>
      <c r="E28" s="959"/>
      <c r="F28" s="1007"/>
      <c r="G28" s="959"/>
      <c r="H28" s="959"/>
      <c r="I28" s="908"/>
      <c r="J28" s="933"/>
      <c r="K28" s="960"/>
      <c r="L28" s="850"/>
      <c r="M28" s="851"/>
      <c r="N28" s="848"/>
      <c r="O28" s="852"/>
      <c r="P28" s="849" t="str">
        <f>IF(O28=0, "Included", IF(ISERROR(N28*O28), O28, N28*O28))</f>
        <v>Included</v>
      </c>
      <c r="Q28" s="925">
        <f>S28</f>
        <v>0</v>
      </c>
      <c r="R28" s="786">
        <f>IF(P28="Included",0,P28)</f>
        <v>0</v>
      </c>
      <c r="S28" s="786">
        <f>IF(K28="",(R28*J28),(R28*K28))</f>
        <v>0</v>
      </c>
      <c r="T28" s="787"/>
      <c r="U28" s="787"/>
      <c r="AD28" s="935"/>
    </row>
    <row r="29" spans="1:31" ht="19.5" customHeight="1">
      <c r="A29" s="104"/>
      <c r="B29" s="105"/>
      <c r="C29" s="105"/>
      <c r="D29" s="105"/>
      <c r="E29" s="105"/>
      <c r="F29" s="105"/>
      <c r="G29" s="105"/>
      <c r="H29" s="105"/>
      <c r="I29" s="105"/>
      <c r="J29" s="105"/>
      <c r="K29" s="105"/>
      <c r="L29" s="105"/>
      <c r="M29" s="105"/>
      <c r="N29" s="105"/>
      <c r="O29" s="105"/>
      <c r="P29" s="105"/>
      <c r="Q29" s="105"/>
    </row>
    <row r="30" spans="1:31" s="810" customFormat="1" ht="40.5" customHeight="1">
      <c r="A30" s="1494"/>
      <c r="B30" s="1495"/>
      <c r="C30" s="1495"/>
      <c r="D30" s="1495"/>
      <c r="E30" s="1495"/>
      <c r="F30" s="1495"/>
      <c r="G30" s="1495"/>
      <c r="H30" s="1495"/>
      <c r="I30" s="1496"/>
      <c r="J30" s="1527" t="s">
        <v>546</v>
      </c>
      <c r="K30" s="1528"/>
      <c r="L30" s="1528"/>
      <c r="M30" s="1528"/>
      <c r="N30" s="1528"/>
      <c r="O30" s="1529"/>
      <c r="P30" s="930">
        <f>SUM(P20:P28)</f>
        <v>0</v>
      </c>
      <c r="Q30" s="931"/>
      <c r="R30" s="809"/>
      <c r="S30" s="998">
        <f>SUM(S20:S28)</f>
        <v>0</v>
      </c>
      <c r="AC30" s="936"/>
      <c r="AD30" s="936"/>
      <c r="AE30" s="936"/>
    </row>
    <row r="31" spans="1:31" s="810" customFormat="1" ht="25.5" customHeight="1">
      <c r="A31" s="986"/>
      <c r="B31" s="987"/>
      <c r="C31" s="987"/>
      <c r="D31" s="987"/>
      <c r="E31" s="987"/>
      <c r="F31" s="987"/>
      <c r="G31" s="987"/>
      <c r="H31" s="988"/>
      <c r="I31" s="989"/>
      <c r="J31" s="1520" t="s">
        <v>512</v>
      </c>
      <c r="K31" s="1520"/>
      <c r="L31" s="1520"/>
      <c r="M31" s="1520"/>
      <c r="N31" s="1520"/>
      <c r="O31" s="1521"/>
      <c r="P31" s="930"/>
      <c r="Q31" s="932">
        <f>SUM(Q20:Q28)</f>
        <v>0</v>
      </c>
      <c r="R31" s="809"/>
      <c r="S31" s="809"/>
      <c r="AC31" s="936"/>
      <c r="AD31" s="936"/>
      <c r="AE31" s="936"/>
    </row>
    <row r="32" spans="1:31" ht="15.5">
      <c r="A32" s="103"/>
      <c r="B32" s="102"/>
      <c r="C32" s="101"/>
      <c r="D32" s="101"/>
      <c r="E32" s="101"/>
      <c r="F32" s="101"/>
      <c r="G32" s="101"/>
      <c r="H32" s="101"/>
      <c r="I32" s="101"/>
      <c r="J32" s="101"/>
      <c r="K32" s="101"/>
      <c r="L32" s="101"/>
      <c r="M32" s="101"/>
      <c r="N32" s="101"/>
      <c r="O32" s="101"/>
      <c r="P32" s="101"/>
      <c r="Q32" s="101"/>
    </row>
    <row r="33" spans="1:17" ht="21" customHeight="1">
      <c r="A33" s="106"/>
      <c r="B33" s="107"/>
      <c r="C33" s="107"/>
      <c r="D33" s="107"/>
      <c r="E33" s="107"/>
      <c r="F33" s="107"/>
      <c r="G33" s="107"/>
      <c r="H33" s="107"/>
      <c r="I33" s="107"/>
      <c r="J33" s="107"/>
      <c r="K33" s="107"/>
      <c r="L33" s="107"/>
      <c r="M33" s="107"/>
      <c r="N33" s="107"/>
      <c r="O33" s="1516"/>
      <c r="P33" s="1516"/>
      <c r="Q33" s="1516"/>
    </row>
    <row r="34" spans="1:17" ht="33.65" customHeight="1">
      <c r="A34" s="108" t="s">
        <v>408</v>
      </c>
      <c r="B34" s="123" t="str">
        <f>IF('Sch-1'!B247=0,"", 'Sch-1'!B247)</f>
        <v>--</v>
      </c>
      <c r="C34" s="109"/>
      <c r="D34" s="109"/>
      <c r="E34" s="109"/>
      <c r="F34" s="109"/>
      <c r="G34" s="109"/>
      <c r="H34" s="109"/>
      <c r="I34" s="109"/>
      <c r="J34" s="109"/>
      <c r="K34" s="109"/>
      <c r="L34" s="109"/>
      <c r="M34" s="109"/>
      <c r="N34" s="109"/>
      <c r="O34" s="1516" t="str">
        <f>"Printed Name : " &amp; IF('Sch-1'!M248=0,"",'Sch-1'!M248)</f>
        <v xml:space="preserve">Printed Name : </v>
      </c>
      <c r="P34" s="1516"/>
      <c r="Q34" s="1516"/>
    </row>
    <row r="35" spans="1:17" ht="33.65" customHeight="1">
      <c r="A35" s="108" t="s">
        <v>409</v>
      </c>
      <c r="B35" s="123" t="str">
        <f>IF('Sch-1'!B248=0,"", 'Sch-1'!B248)</f>
        <v/>
      </c>
      <c r="C35" s="98"/>
      <c r="D35" s="98"/>
      <c r="E35" s="98"/>
      <c r="F35" s="98"/>
      <c r="G35" s="98"/>
      <c r="H35" s="98"/>
      <c r="I35" s="98"/>
      <c r="J35" s="98"/>
      <c r="K35" s="98"/>
      <c r="L35" s="98"/>
      <c r="M35" s="98"/>
      <c r="N35" s="98"/>
      <c r="O35" s="1516" t="str">
        <f>"Designation   : " &amp; IF('Sch-1'!M249=0,"",'Sch-1'!M249)</f>
        <v xml:space="preserve">Designation   : </v>
      </c>
      <c r="P35" s="1516"/>
      <c r="Q35" s="1516"/>
    </row>
    <row r="36" spans="1:17" ht="33.65" customHeight="1">
      <c r="A36" s="97"/>
      <c r="B36" s="96"/>
      <c r="C36" s="98"/>
      <c r="D36" s="98"/>
      <c r="E36" s="98"/>
      <c r="F36" s="98"/>
      <c r="G36" s="98"/>
      <c r="H36" s="98"/>
      <c r="I36" s="98"/>
      <c r="J36" s="98"/>
      <c r="K36" s="98"/>
      <c r="L36" s="98"/>
      <c r="M36" s="98"/>
      <c r="N36" s="98"/>
      <c r="O36" s="1516"/>
      <c r="P36" s="1516"/>
      <c r="Q36" s="1516"/>
    </row>
    <row r="37" spans="1:17" ht="33.65" customHeight="1">
      <c r="A37" s="97"/>
      <c r="B37" s="96"/>
      <c r="C37" s="98"/>
      <c r="D37" s="98"/>
      <c r="E37" s="98"/>
      <c r="F37" s="98"/>
      <c r="G37" s="98"/>
      <c r="H37" s="98"/>
      <c r="I37" s="98"/>
      <c r="J37" s="98"/>
      <c r="K37" s="98"/>
      <c r="L37" s="98"/>
      <c r="M37" s="98"/>
      <c r="N37" s="98"/>
      <c r="O37" s="97"/>
      <c r="P37" s="205"/>
      <c r="Q37" s="111"/>
    </row>
  </sheetData>
  <sheetProtection formatColumns="0" formatRows="0" selectLockedCells="1"/>
  <customSheetViews>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4"/>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7"/>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9"/>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1"/>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2"/>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5"/>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6"/>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1"/>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2"/>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4"/>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5"/>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9" fitToHeight="0" orientation="landscape" r:id="rId26"/>
  <headerFooter alignWithMargins="0">
    <oddFooter>&amp;R&amp;"Book Antiqua,Bold"&amp;10Schedule-4/ Page &amp;P of &amp;N</oddFooter>
  </headerFooter>
  <drawing r:id="rId2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3" zoomScaleNormal="100" zoomScaleSheetLayoutView="100" workbookViewId="0">
      <selection activeCell="A3" sqref="A3:E3"/>
    </sheetView>
  </sheetViews>
  <sheetFormatPr defaultColWidth="10" defaultRowHeight="15.5"/>
  <cols>
    <col min="1" max="1" width="10.36328125" style="44" customWidth="1"/>
    <col min="2" max="2" width="40.90625" style="44" customWidth="1"/>
    <col min="3" max="3" width="17.453125" style="44" customWidth="1"/>
    <col min="4" max="4" width="20.453125" style="44" customWidth="1"/>
    <col min="5" max="5" width="20" style="44" customWidth="1"/>
    <col min="6" max="6" width="10" style="175" customWidth="1"/>
    <col min="7" max="7" width="29.90625" style="175" customWidth="1"/>
    <col min="8" max="8" width="10" style="175" customWidth="1"/>
    <col min="9" max="9" width="12.26953125" style="313" hidden="1" customWidth="1"/>
    <col min="10" max="10" width="12.6328125" style="313" hidden="1" customWidth="1"/>
    <col min="11" max="11" width="15" style="313" hidden="1" customWidth="1"/>
    <col min="12" max="13" width="10" style="313" hidden="1" customWidth="1"/>
    <col min="14" max="14" width="18.6328125" style="313" hidden="1" customWidth="1"/>
    <col min="15" max="15" width="16" style="313" hidden="1" customWidth="1"/>
    <col min="16" max="16" width="10" style="313" hidden="1" customWidth="1"/>
    <col min="17" max="17" width="10" style="313" customWidth="1"/>
    <col min="18" max="18" width="10" style="41" customWidth="1"/>
    <col min="19" max="24" width="10" style="175" customWidth="1"/>
    <col min="25" max="16384" width="10" style="41"/>
  </cols>
  <sheetData>
    <row r="1" spans="1:15" ht="18" customHeight="1">
      <c r="A1" s="63" t="str">
        <f>Cover!B3</f>
        <v>Specification No.: 5002001880/SUB-STATION(EXCLUDIN/DOM/A02-CC CS -3</v>
      </c>
      <c r="B1" s="64"/>
      <c r="C1" s="65"/>
      <c r="D1" s="65"/>
      <c r="E1" s="9" t="s">
        <v>430</v>
      </c>
    </row>
    <row r="2" spans="1:15" ht="8.15" customHeight="1">
      <c r="A2" s="5"/>
      <c r="B2" s="14"/>
      <c r="C2" s="7"/>
      <c r="D2" s="7"/>
      <c r="E2" s="2"/>
      <c r="F2" s="230"/>
    </row>
    <row r="3" spans="1:15" ht="72.75" customHeight="1">
      <c r="A3" s="1534"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34"/>
      <c r="C3" s="1534"/>
      <c r="D3" s="1534"/>
      <c r="E3" s="1534"/>
    </row>
    <row r="4" spans="1:15" ht="22" customHeight="1">
      <c r="A4" s="1538" t="s">
        <v>25</v>
      </c>
      <c r="B4" s="1538"/>
      <c r="C4" s="1538"/>
      <c r="D4" s="1538"/>
      <c r="E4" s="1538"/>
    </row>
    <row r="5" spans="1:15" ht="12" customHeight="1">
      <c r="A5" s="47"/>
      <c r="B5" s="42"/>
      <c r="C5" s="42"/>
      <c r="D5" s="42"/>
      <c r="E5" s="42"/>
    </row>
    <row r="6" spans="1:15" ht="18" customHeight="1">
      <c r="A6" s="33" t="str">
        <f>'Sch-1'!A6</f>
        <v>Bidder’s Name and Address (Lead Partner) :</v>
      </c>
      <c r="D6" s="68" t="s">
        <v>398</v>
      </c>
    </row>
    <row r="7" spans="1:15" ht="18" customHeight="1">
      <c r="A7" s="199" t="str">
        <f>'Sch-1'!A7</f>
        <v/>
      </c>
      <c r="D7" s="69" t="str">
        <f>'Sch-1'!M7</f>
        <v>Contracts Services, 3rd Floor</v>
      </c>
    </row>
    <row r="8" spans="1:15" ht="18" customHeight="1">
      <c r="A8" s="45" t="s">
        <v>414</v>
      </c>
      <c r="B8" s="1537" t="str">
        <f>IF('Sch-1'!C8=0, "", 'Sch-1'!C8)</f>
        <v xml:space="preserve">…….. …….. …….. …….. …….. …….. </v>
      </c>
      <c r="C8" s="1537"/>
      <c r="D8" s="69" t="str">
        <f>'Sch-1'!M8</f>
        <v>Power Grid Corporation of India Ltd.,</v>
      </c>
    </row>
    <row r="9" spans="1:15" ht="18" customHeight="1">
      <c r="A9" s="45" t="s">
        <v>415</v>
      </c>
      <c r="B9" s="1537" t="str">
        <f>IF('Sch-1'!C9=0, "", 'Sch-1'!C9)</f>
        <v xml:space="preserve">…….. …….. …….. …….. …….. …….. </v>
      </c>
      <c r="C9" s="1537"/>
      <c r="D9" s="69" t="str">
        <f>'Sch-1'!M9</f>
        <v>"Saudamini", Plot No.-2</v>
      </c>
    </row>
    <row r="10" spans="1:15" ht="18" customHeight="1">
      <c r="A10" s="46"/>
      <c r="B10" s="1537" t="str">
        <f>IF('Sch-1'!C10=0, "", 'Sch-1'!C10)</f>
        <v xml:space="preserve">…….. …….. …….. …….. …….. …….. </v>
      </c>
      <c r="C10" s="1537"/>
      <c r="D10" s="69" t="str">
        <f>'Sch-1'!M10</f>
        <v xml:space="preserve">Sector-29, </v>
      </c>
    </row>
    <row r="11" spans="1:15" ht="18" customHeight="1">
      <c r="A11" s="46"/>
      <c r="B11" s="1537" t="str">
        <f>IF('Sch-1'!C11=0, "", 'Sch-1'!C11)</f>
        <v xml:space="preserve">…….. …….. …….. …….. …….. …….. </v>
      </c>
      <c r="C11" s="1537"/>
      <c r="D11" s="69" t="str">
        <f>'Sch-1'!M11</f>
        <v>Gurgaon (Haryana) - 122001</v>
      </c>
    </row>
    <row r="12" spans="1:15" ht="8.15" customHeight="1"/>
    <row r="13" spans="1:15" ht="22" customHeight="1">
      <c r="A13" s="84" t="s">
        <v>380</v>
      </c>
      <c r="B13" s="1539" t="s">
        <v>381</v>
      </c>
      <c r="C13" s="1540"/>
      <c r="D13" s="1535" t="s">
        <v>382</v>
      </c>
      <c r="E13" s="1536"/>
      <c r="I13" s="1533" t="s">
        <v>259</v>
      </c>
      <c r="J13" s="1533"/>
      <c r="K13" s="1533"/>
      <c r="M13" s="1533" t="s">
        <v>285</v>
      </c>
      <c r="N13" s="1533"/>
      <c r="O13" s="1533"/>
    </row>
    <row r="14" spans="1:15" ht="18" customHeight="1">
      <c r="A14" s="48" t="s">
        <v>383</v>
      </c>
      <c r="B14" s="1547" t="s">
        <v>497</v>
      </c>
      <c r="C14" s="1548"/>
      <c r="D14" s="1545"/>
      <c r="E14" s="1546"/>
      <c r="I14" s="314" t="s">
        <v>234</v>
      </c>
      <c r="K14" s="314" t="e">
        <f>ROUND('Sch-1'!AE3*#REF!,0)</f>
        <v>#REF!</v>
      </c>
      <c r="M14" s="314" t="s">
        <v>234</v>
      </c>
      <c r="O14" s="314" t="e">
        <f>ROUND('Sch-1'!AE5*#REF!,0)</f>
        <v>#REF!</v>
      </c>
    </row>
    <row r="15" spans="1:15" ht="89.25" customHeight="1">
      <c r="A15" s="49"/>
      <c r="B15" s="1542" t="s">
        <v>498</v>
      </c>
      <c r="C15" s="1543"/>
      <c r="D15" s="1558">
        <f>'Sch-1'!N242+'Sch-7'!N21</f>
        <v>0</v>
      </c>
      <c r="E15" s="1559"/>
      <c r="G15" s="685"/>
    </row>
    <row r="16" spans="1:15" ht="18" customHeight="1">
      <c r="A16" s="48" t="s">
        <v>384</v>
      </c>
      <c r="B16" s="1547" t="s">
        <v>499</v>
      </c>
      <c r="C16" s="1548"/>
      <c r="D16" s="1544"/>
      <c r="E16" s="1544"/>
      <c r="I16" s="314" t="s">
        <v>260</v>
      </c>
      <c r="K16" s="315">
        <f>IF(ISERROR(ROUND((#REF!+#REF!)*#REF!,0)),0, ROUND((#REF!+#REF!)*#REF!,0))</f>
        <v>0</v>
      </c>
      <c r="M16" s="314" t="s">
        <v>260</v>
      </c>
      <c r="O16" s="315">
        <f>IF(ISERROR(ROUND((#REF!+#REF!)*#REF!,0)),0, ROUND((#REF!+#REF!)*#REF!,0))</f>
        <v>0</v>
      </c>
    </row>
    <row r="17" spans="1:15" ht="72.75" customHeight="1">
      <c r="A17" s="49"/>
      <c r="B17" s="1542" t="s">
        <v>562</v>
      </c>
      <c r="C17" s="1543"/>
      <c r="D17" s="1558">
        <f>'Sch-3 '!S296+'Sch-4'!Q23+'Sch-4b'!Q31</f>
        <v>0</v>
      </c>
      <c r="E17" s="1559"/>
      <c r="G17" s="683"/>
      <c r="I17" s="316" t="e">
        <f>#REF!/'Sch-1'!AE1</f>
        <v>#REF!</v>
      </c>
      <c r="K17" s="313">
        <f>'Sch-1'!AE3</f>
        <v>0</v>
      </c>
      <c r="M17" s="316" t="e">
        <f>I17</f>
        <v>#REF!</v>
      </c>
      <c r="O17" s="313">
        <f>'Sch-1'!AE5</f>
        <v>0</v>
      </c>
    </row>
    <row r="18" spans="1:15" ht="18" customHeight="1">
      <c r="A18" s="1541"/>
      <c r="B18" s="1556" t="s">
        <v>502</v>
      </c>
      <c r="C18" s="1557"/>
      <c r="D18" s="1549">
        <f>D17+D15</f>
        <v>0</v>
      </c>
      <c r="E18" s="1550"/>
      <c r="I18" s="313" t="s">
        <v>276</v>
      </c>
      <c r="K18" s="317" t="e">
        <f>K14+K16+#REF!</f>
        <v>#REF!</v>
      </c>
      <c r="M18" s="313" t="s">
        <v>286</v>
      </c>
      <c r="O18" s="317" t="e">
        <f>O14+O16+#REF!</f>
        <v>#REF!</v>
      </c>
    </row>
    <row r="19" spans="1:15" ht="24.75" customHeight="1">
      <c r="A19" s="1541"/>
      <c r="B19" s="1554"/>
      <c r="C19" s="1555"/>
      <c r="D19" s="1552"/>
      <c r="E19" s="1553"/>
    </row>
    <row r="20" spans="1:15" ht="18" customHeight="1">
      <c r="A20" s="51"/>
      <c r="B20" s="52"/>
      <c r="C20" s="52"/>
      <c r="D20" s="53"/>
      <c r="E20" s="53"/>
    </row>
    <row r="21" spans="1:15" ht="24" customHeight="1">
      <c r="A21" s="79"/>
      <c r="B21" s="1551"/>
      <c r="C21" s="1551"/>
      <c r="D21" s="1551"/>
      <c r="E21" s="1551"/>
    </row>
    <row r="22" spans="1:15" ht="18" customHeight="1">
      <c r="A22" s="54"/>
      <c r="B22" s="54"/>
      <c r="C22" s="54"/>
      <c r="D22" s="54"/>
      <c r="E22" s="54"/>
    </row>
    <row r="23" spans="1:15" ht="30" customHeight="1">
      <c r="A23" s="54"/>
      <c r="B23" s="54"/>
      <c r="C23" s="39"/>
      <c r="D23" s="54"/>
      <c r="E23" s="54"/>
    </row>
    <row r="24" spans="1:15" ht="30" customHeight="1">
      <c r="A24" s="38" t="s">
        <v>74</v>
      </c>
      <c r="B24" s="122" t="str">
        <f>IF('Sch-1'!B247=0,"", 'Sch-1'!B247)</f>
        <v>--</v>
      </c>
      <c r="C24" s="39" t="s">
        <v>410</v>
      </c>
      <c r="D24" s="115" t="str">
        <f>IF('Sch-1'!M248=0,"",'Sch-1'!M248)</f>
        <v/>
      </c>
      <c r="F24" s="318"/>
    </row>
    <row r="25" spans="1:15" ht="30" customHeight="1">
      <c r="A25" s="38" t="s">
        <v>459</v>
      </c>
      <c r="B25" s="114" t="str">
        <f>IF('Sch-1'!B248=0,"", 'Sch-1'!B248)</f>
        <v/>
      </c>
      <c r="C25" s="39" t="s">
        <v>411</v>
      </c>
      <c r="D25" s="115" t="str">
        <f>IF('Sch-1'!M249=0,"",'Sch-1'!M249)</f>
        <v/>
      </c>
      <c r="F25" s="318"/>
    </row>
    <row r="26" spans="1:15" ht="30" customHeight="1">
      <c r="A26" s="229"/>
      <c r="B26" s="228"/>
      <c r="C26" s="39"/>
      <c r="D26" s="175"/>
      <c r="E26" s="175"/>
      <c r="F26" s="318"/>
    </row>
    <row r="27" spans="1:15" ht="33" customHeight="1">
      <c r="A27" s="229"/>
      <c r="B27" s="228"/>
      <c r="C27" s="230"/>
      <c r="D27" s="259"/>
      <c r="E27" s="256"/>
      <c r="F27" s="318"/>
    </row>
    <row r="28" spans="1:15" ht="22" customHeight="1">
      <c r="A28" s="257"/>
      <c r="B28" s="257"/>
      <c r="C28" s="257"/>
      <c r="D28" s="257"/>
      <c r="E28" s="258"/>
    </row>
    <row r="29" spans="1:15" ht="22" customHeight="1">
      <c r="A29" s="257"/>
      <c r="B29" s="257"/>
      <c r="C29" s="257"/>
      <c r="D29" s="257"/>
      <c r="E29" s="258"/>
    </row>
    <row r="30" spans="1:15" ht="22" customHeight="1">
      <c r="A30" s="257"/>
      <c r="B30" s="257"/>
      <c r="C30" s="257"/>
      <c r="D30" s="257"/>
      <c r="E30" s="258"/>
    </row>
    <row r="31" spans="1:15" ht="22" customHeight="1">
      <c r="A31" s="257"/>
      <c r="B31" s="257"/>
      <c r="C31" s="257"/>
      <c r="D31" s="257"/>
      <c r="E31" s="258"/>
    </row>
    <row r="32" spans="1:15" ht="22" customHeight="1">
      <c r="A32" s="257"/>
      <c r="B32" s="257"/>
      <c r="C32" s="257"/>
      <c r="D32" s="257"/>
      <c r="E32" s="258"/>
    </row>
    <row r="33" spans="1:5" ht="22" customHeight="1">
      <c r="A33" s="257"/>
      <c r="B33" s="257"/>
      <c r="C33" s="257"/>
      <c r="D33" s="257"/>
      <c r="E33" s="258"/>
    </row>
    <row r="34" spans="1:5" ht="25" customHeight="1">
      <c r="A34" s="256"/>
      <c r="B34" s="256"/>
      <c r="C34" s="256"/>
      <c r="D34" s="256"/>
      <c r="E34" s="256"/>
    </row>
    <row r="35" spans="1:5" ht="25" customHeight="1">
      <c r="A35" s="256"/>
      <c r="B35" s="256"/>
      <c r="C35" s="256"/>
      <c r="D35" s="256"/>
      <c r="E35" s="256"/>
    </row>
    <row r="36" spans="1:5" ht="25" customHeight="1">
      <c r="A36" s="256"/>
      <c r="B36" s="256"/>
      <c r="C36" s="256"/>
      <c r="D36" s="256"/>
      <c r="E36" s="256"/>
    </row>
    <row r="37" spans="1:5" ht="25" customHeight="1">
      <c r="A37" s="256"/>
      <c r="B37" s="256"/>
      <c r="C37" s="256"/>
      <c r="D37" s="256"/>
      <c r="E37" s="256"/>
    </row>
    <row r="38" spans="1:5" ht="25" customHeight="1">
      <c r="A38" s="256"/>
      <c r="B38" s="256"/>
      <c r="C38" s="256"/>
      <c r="D38" s="256"/>
      <c r="E38" s="256"/>
    </row>
    <row r="39" spans="1:5" ht="25" customHeight="1">
      <c r="A39" s="256"/>
      <c r="B39" s="256"/>
      <c r="C39" s="256"/>
      <c r="D39" s="256"/>
      <c r="E39" s="256"/>
    </row>
    <row r="40" spans="1:5" ht="25" customHeight="1">
      <c r="A40" s="256"/>
      <c r="B40" s="256"/>
      <c r="C40" s="256"/>
      <c r="D40" s="256"/>
      <c r="E40" s="256"/>
    </row>
    <row r="41" spans="1:5" ht="25" customHeight="1">
      <c r="A41" s="256"/>
      <c r="B41" s="256"/>
      <c r="C41" s="256"/>
      <c r="D41" s="256"/>
      <c r="E41" s="256"/>
    </row>
    <row r="42" spans="1:5" ht="25" customHeight="1">
      <c r="A42" s="256"/>
      <c r="B42" s="256"/>
      <c r="C42" s="256"/>
      <c r="D42" s="256"/>
      <c r="E42" s="256"/>
    </row>
    <row r="43" spans="1:5" ht="25" customHeight="1">
      <c r="A43" s="256"/>
      <c r="B43" s="256"/>
      <c r="C43" s="256"/>
      <c r="D43" s="256"/>
      <c r="E43" s="256"/>
    </row>
    <row r="44" spans="1:5" ht="25" customHeight="1">
      <c r="A44" s="256"/>
      <c r="B44" s="256"/>
      <c r="C44" s="256"/>
      <c r="D44" s="256"/>
      <c r="E44" s="256"/>
    </row>
    <row r="45" spans="1:5" ht="25" customHeight="1">
      <c r="A45" s="256"/>
      <c r="B45" s="256"/>
      <c r="C45" s="256"/>
      <c r="D45" s="256"/>
      <c r="E45" s="256"/>
    </row>
    <row r="46" spans="1:5" ht="25" customHeight="1">
      <c r="A46" s="256"/>
      <c r="B46" s="256"/>
      <c r="C46" s="256"/>
      <c r="D46" s="256"/>
      <c r="E46" s="256"/>
    </row>
    <row r="47" spans="1:5" ht="25" customHeight="1">
      <c r="A47" s="256"/>
      <c r="B47" s="256"/>
      <c r="C47" s="256"/>
      <c r="D47" s="256"/>
      <c r="E47" s="256"/>
    </row>
    <row r="48" spans="1:5" ht="25" customHeight="1">
      <c r="A48" s="256"/>
      <c r="B48" s="256"/>
      <c r="C48" s="256"/>
      <c r="D48" s="256"/>
      <c r="E48" s="256"/>
    </row>
    <row r="49" spans="1:5" ht="25" customHeight="1">
      <c r="A49" s="256"/>
      <c r="B49" s="256"/>
      <c r="C49" s="256"/>
      <c r="D49" s="256"/>
      <c r="E49" s="256"/>
    </row>
    <row r="50" spans="1:5" ht="25" customHeight="1">
      <c r="A50" s="256"/>
      <c r="B50" s="256"/>
      <c r="C50" s="256"/>
      <c r="D50" s="256"/>
      <c r="E50" s="256"/>
    </row>
    <row r="51" spans="1:5" ht="25" customHeight="1">
      <c r="A51" s="256"/>
      <c r="B51" s="256"/>
      <c r="C51" s="256"/>
      <c r="D51" s="256"/>
      <c r="E51" s="256"/>
    </row>
    <row r="52" spans="1:5" ht="25" customHeight="1">
      <c r="A52" s="256"/>
      <c r="B52" s="256"/>
      <c r="C52" s="256"/>
      <c r="D52" s="256"/>
      <c r="E52" s="256"/>
    </row>
    <row r="53" spans="1:5" ht="25" customHeight="1">
      <c r="A53" s="256"/>
      <c r="B53" s="256"/>
      <c r="C53" s="256"/>
      <c r="D53" s="256"/>
      <c r="E53" s="256"/>
    </row>
    <row r="54" spans="1:5" ht="25" customHeight="1">
      <c r="A54" s="256"/>
      <c r="B54" s="256"/>
      <c r="C54" s="256"/>
      <c r="D54" s="256"/>
      <c r="E54" s="256"/>
    </row>
    <row r="55" spans="1:5" ht="25" customHeight="1">
      <c r="A55" s="256"/>
      <c r="B55" s="256"/>
      <c r="C55" s="256"/>
      <c r="D55" s="256"/>
      <c r="E55" s="256"/>
    </row>
    <row r="56" spans="1:5" ht="2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algorithmName="SHA-512" hashValue="Qp0rQ7WPJQH8hxwQEMLLVjijxVAp3ps3wpOMQBhcflFx8Km9EMn8ZUtkKHhKbBcM3Bvn4Ia8+TG9WEZAuNYHzw==" saltValue="+l1pCU+2GAN5MbD1mJ6IHg==" spinCount="100000" sheet="1" formatColumns="0" formatRows="0" selectLockedCells="1"/>
  <dataConsolidate/>
  <customSheetViews>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ignoredErrors>
    <ignoredError sqref="D16:E16 E17" unlockedFormula="1"/>
    <ignoredError sqref="A14 A16" numberStoredAsText="1"/>
  </ignoredErrors>
  <drawing r:id="rId2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5.5"/>
  <cols>
    <col min="1" max="1" width="10.36328125" style="44" customWidth="1"/>
    <col min="2" max="2" width="40.90625" style="44" customWidth="1"/>
    <col min="3" max="3" width="17.453125" style="44" customWidth="1"/>
    <col min="4" max="4" width="20.453125" style="44" customWidth="1"/>
    <col min="5" max="5" width="20" style="44" customWidth="1"/>
    <col min="6" max="8" width="10" style="175" customWidth="1"/>
    <col min="9" max="9" width="12.26953125" style="313" customWidth="1"/>
    <col min="10" max="10" width="12.6328125" style="313" customWidth="1"/>
    <col min="11" max="11" width="15" style="313" customWidth="1"/>
    <col min="12" max="13" width="10" style="313" customWidth="1"/>
    <col min="14" max="14" width="18.6328125" style="313" customWidth="1"/>
    <col min="15" max="15" width="16" style="313" customWidth="1"/>
    <col min="16" max="17" width="10" style="313" customWidth="1"/>
    <col min="18" max="18" width="10" style="41" customWidth="1"/>
    <col min="19" max="24" width="10" style="175" customWidth="1"/>
    <col min="25" max="16384" width="10" style="41"/>
  </cols>
  <sheetData>
    <row r="1" spans="1:15" ht="18" customHeight="1">
      <c r="A1" s="63" t="str">
        <f>Cover!B3</f>
        <v>Specification No.: 5002001880/SUB-STATION(EXCLUDIN/DOM/A02-CC CS -3</v>
      </c>
      <c r="B1" s="64"/>
      <c r="C1" s="65"/>
      <c r="D1" s="65"/>
      <c r="E1" s="9" t="s">
        <v>430</v>
      </c>
    </row>
    <row r="2" spans="1:15" ht="8.15" customHeight="1">
      <c r="A2" s="5"/>
      <c r="B2" s="14"/>
      <c r="C2" s="7"/>
      <c r="D2" s="7"/>
      <c r="E2" s="2"/>
      <c r="F2" s="230"/>
    </row>
    <row r="3" spans="1:15" ht="66" customHeight="1">
      <c r="A3" s="1560"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60"/>
      <c r="C3" s="1560"/>
      <c r="D3" s="1560"/>
      <c r="E3" s="1560"/>
    </row>
    <row r="4" spans="1:15" ht="22" customHeight="1">
      <c r="A4" s="1538" t="s">
        <v>416</v>
      </c>
      <c r="B4" s="1538"/>
      <c r="C4" s="1538"/>
      <c r="D4" s="1538"/>
      <c r="E4" s="1538"/>
    </row>
    <row r="5" spans="1:15" ht="12" customHeight="1">
      <c r="A5" s="47"/>
      <c r="B5" s="42"/>
      <c r="C5" s="42"/>
      <c r="D5" s="42"/>
      <c r="E5" s="42"/>
    </row>
    <row r="6" spans="1:15" ht="18" customHeight="1">
      <c r="A6" s="33" t="str">
        <f>'Sch-1'!A6</f>
        <v>Bidder’s Name and Address (Lead Partner) :</v>
      </c>
      <c r="D6" s="68" t="s">
        <v>398</v>
      </c>
    </row>
    <row r="7" spans="1:15" ht="18" customHeight="1">
      <c r="A7" s="199" t="str">
        <f>'Sch-1'!A7</f>
        <v/>
      </c>
      <c r="D7" s="69" t="str">
        <f>'Sch-1'!M7</f>
        <v>Contracts Services, 3rd Floor</v>
      </c>
    </row>
    <row r="8" spans="1:15" ht="18" customHeight="1">
      <c r="A8" s="45" t="s">
        <v>414</v>
      </c>
      <c r="B8" s="1537" t="str">
        <f>IF('Sch-1'!C8=0, "", 'Sch-1'!C8)</f>
        <v xml:space="preserve">…….. …….. …….. …….. …….. …….. </v>
      </c>
      <c r="C8" s="1537"/>
      <c r="D8" s="69" t="str">
        <f>'Sch-1'!M8</f>
        <v>Power Grid Corporation of India Ltd.,</v>
      </c>
    </row>
    <row r="9" spans="1:15" ht="18" customHeight="1">
      <c r="A9" s="45" t="s">
        <v>415</v>
      </c>
      <c r="B9" s="1537" t="str">
        <f>IF('Sch-1'!C9=0, "", 'Sch-1'!C9)</f>
        <v xml:space="preserve">…….. …….. …….. …….. …….. …….. </v>
      </c>
      <c r="C9" s="1537"/>
      <c r="D9" s="69" t="str">
        <f>'Sch-1'!M9</f>
        <v>"Saudamini", Plot No.-2</v>
      </c>
    </row>
    <row r="10" spans="1:15" ht="18" customHeight="1">
      <c r="A10" s="46"/>
      <c r="B10" s="1537" t="str">
        <f>IF('Sch-1'!C10=0, "", 'Sch-1'!C10)</f>
        <v xml:space="preserve">…….. …….. …….. …….. …….. …….. </v>
      </c>
      <c r="C10" s="1537"/>
      <c r="D10" s="69" t="str">
        <f>'Sch-1'!M10</f>
        <v xml:space="preserve">Sector-29, </v>
      </c>
    </row>
    <row r="11" spans="1:15" ht="18" customHeight="1">
      <c r="A11" s="46"/>
      <c r="B11" s="1537" t="str">
        <f>IF('Sch-1'!C11=0, "", 'Sch-1'!C11)</f>
        <v xml:space="preserve">…….. …….. …….. …….. …….. …….. </v>
      </c>
      <c r="C11" s="1537"/>
      <c r="D11" s="69" t="str">
        <f>'Sch-1'!M11</f>
        <v>Gurgaon (Haryana) - 122001</v>
      </c>
    </row>
    <row r="12" spans="1:15" ht="8.15" customHeight="1"/>
    <row r="13" spans="1:15" ht="22" customHeight="1">
      <c r="A13" s="84" t="s">
        <v>380</v>
      </c>
      <c r="B13" s="1539" t="s">
        <v>381</v>
      </c>
      <c r="C13" s="1540"/>
      <c r="D13" s="1535" t="s">
        <v>382</v>
      </c>
      <c r="E13" s="1536"/>
      <c r="I13" s="1533"/>
      <c r="J13" s="1533"/>
      <c r="K13" s="1533"/>
      <c r="M13" s="1533"/>
      <c r="N13" s="1533"/>
      <c r="O13" s="1533"/>
    </row>
    <row r="14" spans="1:15" ht="18" customHeight="1">
      <c r="A14" s="48" t="s">
        <v>383</v>
      </c>
      <c r="B14" s="1547" t="s">
        <v>497</v>
      </c>
      <c r="C14" s="1548"/>
      <c r="D14" s="917">
        <f>'Sch-1'!N242*(1-Discount!K18)+'Sch-7'!N21*(1-Discount!K23)</f>
        <v>0</v>
      </c>
      <c r="E14" s="918"/>
      <c r="I14" s="314"/>
      <c r="K14" s="314"/>
      <c r="M14" s="314"/>
      <c r="O14" s="314"/>
    </row>
    <row r="15" spans="1:15" ht="75.75" customHeight="1">
      <c r="A15" s="49"/>
      <c r="B15" s="1542" t="s">
        <v>498</v>
      </c>
      <c r="C15" s="1543"/>
      <c r="D15" s="909"/>
      <c r="E15" s="910"/>
    </row>
    <row r="16" spans="1:15" ht="18" customHeight="1">
      <c r="A16" s="48" t="s">
        <v>384</v>
      </c>
      <c r="B16" s="1547" t="s">
        <v>499</v>
      </c>
      <c r="C16" s="1548"/>
      <c r="D16" s="915">
        <f>'Sch-3 '!Q297*(1-Discount!K20)+'Sch-4'!Q23*(1-Discount!K21)+'Sch-4b'!Q31*(1-Discount!K22)</f>
        <v>0</v>
      </c>
      <c r="E16" s="916"/>
      <c r="I16" s="314"/>
      <c r="K16" s="315"/>
      <c r="M16" s="314"/>
      <c r="O16" s="315"/>
    </row>
    <row r="17" spans="1:15" ht="72.75" customHeight="1">
      <c r="A17" s="49"/>
      <c r="B17" s="1542" t="s">
        <v>533</v>
      </c>
      <c r="C17" s="1543"/>
      <c r="D17" s="911"/>
      <c r="E17" s="912"/>
      <c r="I17" s="316"/>
      <c r="M17" s="316"/>
    </row>
    <row r="18" spans="1:15" ht="18" customHeight="1">
      <c r="A18" s="1541"/>
      <c r="B18" s="1556" t="s">
        <v>502</v>
      </c>
      <c r="C18" s="1557"/>
      <c r="D18" s="913">
        <f>D16+D14</f>
        <v>0</v>
      </c>
      <c r="E18" s="914"/>
      <c r="K18" s="317"/>
      <c r="O18" s="317"/>
    </row>
    <row r="19" spans="1:15" ht="50.15" customHeight="1">
      <c r="A19" s="1541"/>
      <c r="B19" s="1554"/>
      <c r="C19" s="1555"/>
      <c r="D19" s="1552"/>
      <c r="E19" s="1553"/>
    </row>
    <row r="20" spans="1:15" ht="18" customHeight="1">
      <c r="A20" s="51"/>
      <c r="B20" s="52"/>
      <c r="C20" s="52"/>
      <c r="D20" s="53"/>
      <c r="E20" s="53"/>
    </row>
    <row r="21" spans="1:15" ht="21.75" customHeight="1">
      <c r="A21" s="79"/>
      <c r="B21" s="1551"/>
      <c r="C21" s="1551"/>
      <c r="D21" s="1551"/>
      <c r="E21" s="1551"/>
    </row>
    <row r="22" spans="1:15" ht="18" customHeight="1">
      <c r="A22" s="54"/>
      <c r="B22" s="54"/>
      <c r="C22" s="54"/>
      <c r="D22" s="54"/>
      <c r="E22" s="54"/>
    </row>
    <row r="23" spans="1:15" ht="30" customHeight="1">
      <c r="A23" s="54"/>
      <c r="B23" s="54"/>
      <c r="C23" s="39"/>
      <c r="D23" s="54"/>
      <c r="E23" s="54"/>
    </row>
    <row r="24" spans="1:15" ht="30" customHeight="1">
      <c r="A24" s="38" t="s">
        <v>74</v>
      </c>
      <c r="B24" s="122" t="str">
        <f>IF('Sch-1'!B247=0,"", 'Sch-1'!B247)</f>
        <v>--</v>
      </c>
      <c r="C24" s="39" t="s">
        <v>410</v>
      </c>
      <c r="D24" s="115" t="str">
        <f>IF('Sch-1'!M248=0,"",'Sch-1'!M248)</f>
        <v/>
      </c>
      <c r="F24" s="318"/>
    </row>
    <row r="25" spans="1:15" ht="30" customHeight="1">
      <c r="A25" s="38" t="s">
        <v>459</v>
      </c>
      <c r="B25" s="114" t="str">
        <f>IF('Sch-1'!B248=0,"", 'Sch-1'!B248)</f>
        <v/>
      </c>
      <c r="C25" s="39" t="s">
        <v>411</v>
      </c>
      <c r="D25" s="115" t="str">
        <f>IF('Sch-1'!M249=0,"",'Sch-1'!M249)</f>
        <v/>
      </c>
      <c r="F25" s="318"/>
    </row>
    <row r="26" spans="1:15" ht="30" customHeight="1">
      <c r="A26" s="229"/>
      <c r="B26" s="228"/>
      <c r="C26" s="39"/>
      <c r="D26" s="175"/>
      <c r="E26" s="175"/>
      <c r="F26" s="318"/>
    </row>
    <row r="27" spans="1:15" ht="33" customHeight="1">
      <c r="A27" s="229"/>
      <c r="B27" s="228"/>
      <c r="C27" s="230"/>
      <c r="D27" s="259"/>
      <c r="E27" s="256"/>
      <c r="F27" s="318"/>
    </row>
    <row r="28" spans="1:15" ht="22" customHeight="1">
      <c r="A28" s="257"/>
      <c r="B28" s="257"/>
      <c r="C28" s="257"/>
      <c r="D28" s="257"/>
      <c r="E28" s="258"/>
    </row>
    <row r="29" spans="1:15" ht="22" customHeight="1">
      <c r="A29" s="257"/>
      <c r="B29" s="257"/>
      <c r="C29" s="257"/>
      <c r="D29" s="257"/>
      <c r="E29" s="258"/>
    </row>
    <row r="30" spans="1:15" ht="22" customHeight="1">
      <c r="A30" s="257"/>
      <c r="B30" s="257"/>
      <c r="C30" s="257"/>
      <c r="D30" s="257"/>
      <c r="E30" s="258"/>
    </row>
    <row r="31" spans="1:15" ht="22" customHeight="1">
      <c r="A31" s="257"/>
      <c r="B31" s="257"/>
      <c r="C31" s="257"/>
      <c r="D31" s="257"/>
      <c r="E31" s="258"/>
    </row>
    <row r="32" spans="1:15" ht="22" customHeight="1">
      <c r="A32" s="257"/>
      <c r="B32" s="257"/>
      <c r="C32" s="257"/>
      <c r="D32" s="257"/>
      <c r="E32" s="258"/>
    </row>
    <row r="33" spans="1:5" ht="22" customHeight="1">
      <c r="A33" s="257"/>
      <c r="B33" s="257"/>
      <c r="C33" s="257"/>
      <c r="D33" s="257"/>
      <c r="E33" s="258"/>
    </row>
    <row r="34" spans="1:5" ht="25" customHeight="1">
      <c r="A34" s="256"/>
      <c r="B34" s="256"/>
      <c r="C34" s="256"/>
      <c r="D34" s="256"/>
      <c r="E34" s="256"/>
    </row>
    <row r="35" spans="1:5" ht="25" customHeight="1">
      <c r="A35" s="256"/>
      <c r="B35" s="256"/>
      <c r="C35" s="256"/>
      <c r="D35" s="256"/>
      <c r="E35" s="256"/>
    </row>
    <row r="36" spans="1:5" ht="25" customHeight="1">
      <c r="A36" s="256"/>
      <c r="B36" s="256"/>
      <c r="C36" s="256"/>
      <c r="D36" s="256"/>
      <c r="E36" s="256"/>
    </row>
    <row r="37" spans="1:5" ht="25" customHeight="1">
      <c r="A37" s="256"/>
      <c r="B37" s="256"/>
      <c r="C37" s="256"/>
      <c r="D37" s="256"/>
      <c r="E37" s="256"/>
    </row>
    <row r="38" spans="1:5" ht="25" customHeight="1">
      <c r="A38" s="256"/>
      <c r="B38" s="256"/>
      <c r="C38" s="256"/>
      <c r="D38" s="256"/>
      <c r="E38" s="256"/>
    </row>
    <row r="39" spans="1:5" ht="25" customHeight="1">
      <c r="A39" s="256"/>
      <c r="B39" s="256"/>
      <c r="C39" s="256"/>
      <c r="D39" s="256"/>
      <c r="E39" s="256"/>
    </row>
    <row r="40" spans="1:5" ht="25" customHeight="1">
      <c r="A40" s="256"/>
      <c r="B40" s="256"/>
      <c r="C40" s="256"/>
      <c r="D40" s="256"/>
      <c r="E40" s="256"/>
    </row>
    <row r="41" spans="1:5" ht="25" customHeight="1">
      <c r="A41" s="256"/>
      <c r="B41" s="256"/>
      <c r="C41" s="256"/>
      <c r="D41" s="256"/>
      <c r="E41" s="256"/>
    </row>
    <row r="42" spans="1:5" ht="25" customHeight="1">
      <c r="A42" s="256"/>
      <c r="B42" s="256"/>
      <c r="C42" s="256"/>
      <c r="D42" s="256"/>
      <c r="E42" s="256"/>
    </row>
    <row r="43" spans="1:5" ht="25" customHeight="1">
      <c r="A43" s="256"/>
      <c r="B43" s="256"/>
      <c r="C43" s="256"/>
      <c r="D43" s="256"/>
      <c r="E43" s="256"/>
    </row>
    <row r="44" spans="1:5" ht="25" customHeight="1">
      <c r="A44" s="256"/>
      <c r="B44" s="256"/>
      <c r="C44" s="256"/>
      <c r="D44" s="256"/>
      <c r="E44" s="256"/>
    </row>
    <row r="45" spans="1:5" ht="25" customHeight="1">
      <c r="A45" s="256"/>
      <c r="B45" s="256"/>
      <c r="C45" s="256"/>
      <c r="D45" s="256"/>
      <c r="E45" s="256"/>
    </row>
    <row r="46" spans="1:5" ht="25" customHeight="1">
      <c r="A46" s="256"/>
      <c r="B46" s="256"/>
      <c r="C46" s="256"/>
      <c r="D46" s="256"/>
      <c r="E46" s="256"/>
    </row>
    <row r="47" spans="1:5" ht="25" customHeight="1">
      <c r="A47" s="256"/>
      <c r="B47" s="256"/>
      <c r="C47" s="256"/>
      <c r="D47" s="256"/>
      <c r="E47" s="256"/>
    </row>
    <row r="48" spans="1:5" ht="25" customHeight="1">
      <c r="A48" s="256"/>
      <c r="B48" s="256"/>
      <c r="C48" s="256"/>
      <c r="D48" s="256"/>
      <c r="E48" s="256"/>
    </row>
    <row r="49" spans="1:5" ht="25" customHeight="1">
      <c r="A49" s="256"/>
      <c r="B49" s="256"/>
      <c r="C49" s="256"/>
      <c r="D49" s="256"/>
      <c r="E49" s="256"/>
    </row>
    <row r="50" spans="1:5" ht="25" customHeight="1">
      <c r="A50" s="256"/>
      <c r="B50" s="256"/>
      <c r="C50" s="256"/>
      <c r="D50" s="256"/>
      <c r="E50" s="256"/>
    </row>
    <row r="51" spans="1:5" ht="25" customHeight="1">
      <c r="A51" s="256"/>
      <c r="B51" s="256"/>
      <c r="C51" s="256"/>
      <c r="D51" s="256"/>
      <c r="E51" s="256"/>
    </row>
    <row r="52" spans="1:5" ht="25" customHeight="1">
      <c r="A52" s="256"/>
      <c r="B52" s="256"/>
      <c r="C52" s="256"/>
      <c r="D52" s="256"/>
      <c r="E52" s="256"/>
    </row>
    <row r="53" spans="1:5" ht="25" customHeight="1">
      <c r="A53" s="256"/>
      <c r="B53" s="256"/>
      <c r="C53" s="256"/>
      <c r="D53" s="256"/>
      <c r="E53" s="256"/>
    </row>
    <row r="54" spans="1:5" ht="25" customHeight="1">
      <c r="A54" s="256"/>
      <c r="B54" s="256"/>
      <c r="C54" s="256"/>
      <c r="D54" s="256"/>
      <c r="E54" s="256"/>
    </row>
    <row r="55" spans="1:5" ht="25" customHeight="1">
      <c r="A55" s="256"/>
      <c r="B55" s="256"/>
      <c r="C55" s="256"/>
      <c r="D55" s="256"/>
      <c r="E55" s="256"/>
    </row>
    <row r="56" spans="1:5" ht="2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formatColumns="0" formatRows="0" selectLockedCells="1"/>
  <dataConsolidate/>
  <customSheetViews>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3"/>
  <headerFooter alignWithMargins="0">
    <oddFooter>&amp;R&amp;"Book Antiqua,Bold"&amp;10Schedule-5/ Page &amp;P of &amp;N</oddFooter>
  </headerFooter>
  <drawing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24" zoomScaleNormal="100" zoomScaleSheetLayoutView="100" workbookViewId="0">
      <selection activeCell="A3" sqref="A3:D3"/>
    </sheetView>
  </sheetViews>
  <sheetFormatPr defaultColWidth="10" defaultRowHeight="15.5"/>
  <cols>
    <col min="1" max="1" width="10.6328125" style="44" customWidth="1"/>
    <col min="2" max="2" width="27.453125" style="44" customWidth="1"/>
    <col min="3" max="3" width="21" style="44" customWidth="1"/>
    <col min="4" max="4" width="34.36328125" style="44" customWidth="1"/>
    <col min="5" max="16384" width="10" style="41"/>
  </cols>
  <sheetData>
    <row r="1" spans="1:6" ht="18" customHeight="1">
      <c r="A1" s="89" t="str">
        <f>Cover!B3</f>
        <v>Specification No.: 5002001880/SUB-STATION(EXCLUDIN/DOM/A02-CC CS -3</v>
      </c>
      <c r="B1" s="90"/>
      <c r="C1" s="92"/>
      <c r="D1" s="93" t="s">
        <v>431</v>
      </c>
    </row>
    <row r="2" spans="1:6" ht="18" customHeight="1">
      <c r="A2" s="72"/>
      <c r="B2" s="96"/>
      <c r="C2" s="98"/>
      <c r="D2" s="98"/>
    </row>
    <row r="3" spans="1:6" ht="84" customHeight="1">
      <c r="A3" s="1566"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66"/>
      <c r="C3" s="1566"/>
      <c r="D3" s="1566"/>
      <c r="E3" s="56"/>
      <c r="F3" s="56"/>
    </row>
    <row r="4" spans="1:6" ht="22" customHeight="1">
      <c r="A4" s="1538" t="s">
        <v>386</v>
      </c>
      <c r="B4" s="1538"/>
      <c r="C4" s="1538"/>
      <c r="D4" s="1538"/>
    </row>
    <row r="5" spans="1:6" ht="18" customHeight="1">
      <c r="A5" s="43"/>
    </row>
    <row r="6" spans="1:6" ht="18" customHeight="1">
      <c r="A6" s="33" t="str">
        <f>'Sch-1'!A6</f>
        <v>Bidder’s Name and Address (Lead Partner) :</v>
      </c>
      <c r="D6" s="68" t="s">
        <v>398</v>
      </c>
    </row>
    <row r="7" spans="1:6" ht="36" customHeight="1">
      <c r="A7" s="1564" t="str">
        <f>'Sch-1'!A7</f>
        <v/>
      </c>
      <c r="B7" s="1564"/>
      <c r="C7" s="1564"/>
      <c r="D7" s="69" t="str">
        <f>'Sch-1'!M7</f>
        <v>Contracts Services, 3rd Floor</v>
      </c>
    </row>
    <row r="8" spans="1:6" ht="18" customHeight="1">
      <c r="A8" s="45" t="s">
        <v>414</v>
      </c>
      <c r="B8" s="1537" t="str">
        <f>IF('Sch-1'!C8=0, "", 'Sch-1'!C8)</f>
        <v xml:space="preserve">…….. …….. …….. …….. …….. …….. </v>
      </c>
      <c r="C8" s="1537"/>
      <c r="D8" s="69" t="str">
        <f>'Sch-1'!M8</f>
        <v>Power Grid Corporation of India Ltd.,</v>
      </c>
    </row>
    <row r="9" spans="1:6" ht="18" customHeight="1">
      <c r="A9" s="45" t="s">
        <v>415</v>
      </c>
      <c r="B9" s="1537" t="str">
        <f>IF('Sch-1'!C9=0, "", 'Sch-1'!C9)</f>
        <v xml:space="preserve">…….. …….. …….. …….. …….. …….. </v>
      </c>
      <c r="C9" s="1537"/>
      <c r="D9" s="69" t="str">
        <f>'Sch-1'!M9</f>
        <v>"Saudamini", Plot No.-2</v>
      </c>
    </row>
    <row r="10" spans="1:6" ht="18" customHeight="1">
      <c r="A10" s="46"/>
      <c r="B10" s="1537" t="str">
        <f>IF('Sch-1'!C10=0, "", 'Sch-1'!C10)</f>
        <v xml:space="preserve">…….. …….. …….. …….. …….. …….. </v>
      </c>
      <c r="C10" s="1537"/>
      <c r="D10" s="69" t="str">
        <f>'Sch-1'!M10</f>
        <v xml:space="preserve">Sector-29, </v>
      </c>
    </row>
    <row r="11" spans="1:6" ht="18" customHeight="1">
      <c r="A11" s="46"/>
      <c r="B11" s="1537" t="str">
        <f>IF('Sch-1'!C11=0, "", 'Sch-1'!C11)</f>
        <v xml:space="preserve">…….. …….. …….. …….. …….. …….. </v>
      </c>
      <c r="C11" s="1537"/>
      <c r="D11" s="69" t="str">
        <f>'Sch-1'!M11</f>
        <v>Gurgaon (Haryana) - 122001</v>
      </c>
    </row>
    <row r="12" spans="1:6" ht="18" customHeight="1">
      <c r="A12" s="57"/>
      <c r="B12" s="57"/>
      <c r="C12" s="57"/>
      <c r="D12" s="70"/>
    </row>
    <row r="13" spans="1:6" ht="22" customHeight="1">
      <c r="A13" s="58" t="s">
        <v>380</v>
      </c>
      <c r="B13" s="1535" t="s">
        <v>370</v>
      </c>
      <c r="C13" s="1536"/>
      <c r="D13" s="59" t="s">
        <v>382</v>
      </c>
    </row>
    <row r="14" spans="1:6" ht="22" customHeight="1">
      <c r="A14" s="48" t="s">
        <v>383</v>
      </c>
      <c r="B14" s="1563" t="s">
        <v>417</v>
      </c>
      <c r="C14" s="1563"/>
      <c r="D14" s="77">
        <f>'Sch-1'!N241</f>
        <v>0</v>
      </c>
    </row>
    <row r="15" spans="1:6" ht="35.15" customHeight="1">
      <c r="A15" s="60"/>
      <c r="B15" s="1565" t="s">
        <v>387</v>
      </c>
      <c r="C15" s="1562"/>
      <c r="D15" s="50"/>
    </row>
    <row r="16" spans="1:6" ht="22" customHeight="1">
      <c r="A16" s="48" t="s">
        <v>384</v>
      </c>
      <c r="B16" s="1563" t="s">
        <v>418</v>
      </c>
      <c r="C16" s="1563"/>
      <c r="D16" s="77">
        <f>'Sch-2'!J240</f>
        <v>0</v>
      </c>
    </row>
    <row r="17" spans="1:6" ht="35.15" customHeight="1">
      <c r="A17" s="60"/>
      <c r="B17" s="1561" t="s">
        <v>531</v>
      </c>
      <c r="C17" s="1562"/>
      <c r="D17" s="50"/>
    </row>
    <row r="18" spans="1:6" ht="22" customHeight="1">
      <c r="A18" s="48" t="s">
        <v>385</v>
      </c>
      <c r="B18" s="1563" t="s">
        <v>419</v>
      </c>
      <c r="C18" s="1563"/>
      <c r="D18" s="77">
        <f>'Sch-3 '!P296</f>
        <v>0</v>
      </c>
    </row>
    <row r="19" spans="1:6" ht="30" customHeight="1">
      <c r="A19" s="60"/>
      <c r="B19" s="1565" t="s">
        <v>388</v>
      </c>
      <c r="C19" s="1562"/>
      <c r="D19" s="50"/>
    </row>
    <row r="20" spans="1:6" ht="22" customHeight="1">
      <c r="A20" s="48" t="s">
        <v>559</v>
      </c>
      <c r="B20" s="1563" t="s">
        <v>560</v>
      </c>
      <c r="C20" s="1563"/>
      <c r="D20" s="875">
        <f>'Sch-4'!P22</f>
        <v>0</v>
      </c>
    </row>
    <row r="21" spans="1:6" ht="30" customHeight="1">
      <c r="A21" s="60"/>
      <c r="B21" s="1565" t="s">
        <v>389</v>
      </c>
      <c r="C21" s="1562"/>
      <c r="D21" s="50"/>
    </row>
    <row r="22" spans="1:6" ht="22" hidden="1" customHeight="1">
      <c r="A22" s="48" t="s">
        <v>539</v>
      </c>
      <c r="B22" s="1563" t="s">
        <v>538</v>
      </c>
      <c r="C22" s="1563"/>
      <c r="D22" s="875">
        <f>'Sch-4b'!P30</f>
        <v>0</v>
      </c>
    </row>
    <row r="23" spans="1:6" ht="44.25" hidden="1" customHeight="1">
      <c r="A23" s="60"/>
      <c r="B23" s="1561" t="s">
        <v>532</v>
      </c>
      <c r="C23" s="1562"/>
      <c r="D23" s="50"/>
    </row>
    <row r="24" spans="1:6" ht="30" customHeight="1">
      <c r="A24" s="48">
        <v>5</v>
      </c>
      <c r="B24" s="1563" t="s">
        <v>434</v>
      </c>
      <c r="C24" s="1563"/>
      <c r="D24" s="77">
        <f>'Sch-5'!D18:E18</f>
        <v>0</v>
      </c>
    </row>
    <row r="25" spans="1:6" ht="51" customHeight="1">
      <c r="A25" s="60"/>
      <c r="B25" s="1565" t="s">
        <v>390</v>
      </c>
      <c r="C25" s="1562"/>
      <c r="D25" s="769"/>
    </row>
    <row r="26" spans="1:6" ht="22" customHeight="1">
      <c r="A26" s="48" t="s">
        <v>391</v>
      </c>
      <c r="B26" s="1563" t="s">
        <v>435</v>
      </c>
      <c r="C26" s="1563"/>
      <c r="D26" s="293">
        <f>'Sch-7'!M20</f>
        <v>0</v>
      </c>
    </row>
    <row r="27" spans="1:6" ht="35.15" customHeight="1">
      <c r="A27" s="60"/>
      <c r="B27" s="1565" t="s">
        <v>69</v>
      </c>
      <c r="C27" s="1562"/>
      <c r="D27" s="50"/>
    </row>
    <row r="28" spans="1:6" ht="28.5" customHeight="1">
      <c r="A28" s="1541"/>
      <c r="B28" s="1567" t="s">
        <v>392</v>
      </c>
      <c r="C28" s="1567"/>
      <c r="D28" s="78">
        <f>SUM(D14,D16,D18,D20,D24)</f>
        <v>0</v>
      </c>
    </row>
    <row r="29" spans="1:6" ht="30" customHeight="1">
      <c r="A29" s="1541"/>
      <c r="B29" s="1567"/>
      <c r="C29" s="1567"/>
      <c r="D29" s="206"/>
    </row>
    <row r="30" spans="1:6" ht="18.75" customHeight="1">
      <c r="A30" s="85"/>
      <c r="B30" s="86"/>
      <c r="C30" s="86"/>
      <c r="D30" s="87"/>
    </row>
    <row r="31" spans="1:6" ht="28" customHeight="1">
      <c r="A31" s="85"/>
      <c r="B31" s="86"/>
      <c r="C31" s="110"/>
      <c r="D31" s="87"/>
    </row>
    <row r="32" spans="1:6" ht="28" customHeight="1">
      <c r="A32" s="108" t="s">
        <v>408</v>
      </c>
      <c r="B32" s="124" t="str">
        <f>IF('Sch-1'!B247=0,"", 'Sch-1'!B247)</f>
        <v>--</v>
      </c>
      <c r="C32" s="110" t="s">
        <v>410</v>
      </c>
      <c r="D32" s="120" t="str">
        <f>IF('Sch-1'!M248=0,"",'Sch-1'!M248)</f>
        <v/>
      </c>
      <c r="F32" s="111"/>
    </row>
    <row r="33" spans="1:6" ht="28" customHeight="1">
      <c r="A33" s="108" t="s">
        <v>409</v>
      </c>
      <c r="B33" s="124" t="str">
        <f>IF('Sch-1'!B248=0,"", 'Sch-1'!B248)</f>
        <v/>
      </c>
      <c r="C33" s="110" t="s">
        <v>411</v>
      </c>
      <c r="D33" s="120" t="str">
        <f>IF('Sch-1'!M249=0,"",'Sch-1'!M249)</f>
        <v/>
      </c>
      <c r="F33" s="173"/>
    </row>
    <row r="34" spans="1:6" ht="28" customHeight="1">
      <c r="A34" s="97"/>
      <c r="B34" s="96"/>
      <c r="C34" s="110"/>
      <c r="F34" s="173"/>
    </row>
    <row r="35" spans="1:6" ht="30" customHeight="1">
      <c r="A35" s="97"/>
      <c r="B35" s="96"/>
      <c r="C35" s="110"/>
      <c r="D35" s="97"/>
      <c r="F35" s="111"/>
    </row>
    <row r="36" spans="1:6" ht="30" customHeight="1">
      <c r="A36" s="55"/>
      <c r="B36" s="55"/>
      <c r="C36" s="61"/>
      <c r="E36" s="62"/>
    </row>
  </sheetData>
  <sheetProtection algorithmName="SHA-512" hashValue="S3MjK7MUCToXjqEfmNGfhPbSrPltb68/avZxgh+gcTBF5gsX04/EWhYCVtUsF0u8qhXAhe2U42otq9zVnyJ8ag==" saltValue="m959fC6oMfNiKGQeXghqYg==" spinCount="100000" sheet="1" formatColumns="0" formatRows="0" selectLockedCells="1"/>
  <customSheetViews>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fitToHeight="0" orientation="portrait" r:id="rId26"/>
  <headerFooter alignWithMargins="0">
    <oddFooter>&amp;R&amp;"Book Antiqua,Bold"&amp;10Schedule-6/ Page &amp;P of &amp;N</oddFooter>
  </headerFooter>
  <drawing r:id="rId2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tabSelected="1" view="pageBreakPreview" zoomScaleNormal="100" zoomScaleSheetLayoutView="100" workbookViewId="0">
      <selection activeCell="D24" sqref="D24"/>
    </sheetView>
  </sheetViews>
  <sheetFormatPr defaultColWidth="10" defaultRowHeight="15.5"/>
  <cols>
    <col min="1" max="1" width="10.6328125" style="44" customWidth="1"/>
    <col min="2" max="2" width="27.453125" style="44" customWidth="1"/>
    <col min="3" max="3" width="21" style="44" customWidth="1"/>
    <col min="4" max="4" width="34.36328125" style="44" customWidth="1"/>
    <col min="5" max="16384" width="10" style="41"/>
  </cols>
  <sheetData>
    <row r="1" spans="1:6" ht="18" customHeight="1">
      <c r="A1" s="89" t="str">
        <f>Cover!B3</f>
        <v>Specification No.: 5002001880/SUB-STATION(EXCLUDIN/DOM/A02-CC CS -3</v>
      </c>
      <c r="B1" s="90"/>
      <c r="C1" s="92"/>
      <c r="D1" s="93" t="s">
        <v>67</v>
      </c>
    </row>
    <row r="2" spans="1:6" ht="18" customHeight="1">
      <c r="A2" s="72"/>
      <c r="B2" s="96"/>
      <c r="C2" s="98"/>
      <c r="D2" s="98"/>
    </row>
    <row r="3" spans="1:6" ht="68.25" customHeight="1">
      <c r="A3" s="1568"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68"/>
      <c r="C3" s="1568"/>
      <c r="D3" s="1568"/>
      <c r="E3" s="56"/>
      <c r="F3" s="56"/>
    </row>
    <row r="4" spans="1:6" ht="22" customHeight="1">
      <c r="A4" s="1538" t="s">
        <v>386</v>
      </c>
      <c r="B4" s="1538"/>
      <c r="C4" s="1538"/>
      <c r="D4" s="1538"/>
    </row>
    <row r="5" spans="1:6" ht="18" customHeight="1">
      <c r="A5" s="43"/>
    </row>
    <row r="6" spans="1:6" ht="18" customHeight="1">
      <c r="A6" s="33" t="str">
        <f>'Sch-1'!A6</f>
        <v>Bidder’s Name and Address (Lead Partner) :</v>
      </c>
      <c r="D6" s="68" t="s">
        <v>398</v>
      </c>
    </row>
    <row r="7" spans="1:6" ht="36" customHeight="1">
      <c r="A7" s="1564" t="str">
        <f>'Sch-1'!A7</f>
        <v/>
      </c>
      <c r="B7" s="1564"/>
      <c r="C7" s="1564"/>
      <c r="D7" s="69" t="str">
        <f>'Sch-1'!M7</f>
        <v>Contracts Services, 3rd Floor</v>
      </c>
    </row>
    <row r="8" spans="1:6" ht="18" customHeight="1">
      <c r="A8" s="45" t="s">
        <v>414</v>
      </c>
      <c r="B8" s="1537" t="str">
        <f>IF('Sch-1'!C8=0, "", 'Sch-1'!C8)</f>
        <v xml:space="preserve">…….. …….. …….. …….. …….. …….. </v>
      </c>
      <c r="C8" s="1537"/>
      <c r="D8" s="69" t="str">
        <f>'Sch-1'!M8</f>
        <v>Power Grid Corporation of India Ltd.,</v>
      </c>
    </row>
    <row r="9" spans="1:6" ht="18" customHeight="1">
      <c r="A9" s="45" t="s">
        <v>415</v>
      </c>
      <c r="B9" s="1537" t="str">
        <f>IF('Sch-1'!C9=0, "", 'Sch-1'!C9)</f>
        <v xml:space="preserve">…….. …….. …….. …….. …….. …….. </v>
      </c>
      <c r="C9" s="1537"/>
      <c r="D9" s="69" t="str">
        <f>'Sch-1'!M9</f>
        <v>"Saudamini", Plot No.-2</v>
      </c>
    </row>
    <row r="10" spans="1:6" ht="18" customHeight="1">
      <c r="A10" s="46"/>
      <c r="B10" s="1537" t="str">
        <f>IF('Sch-1'!C10=0, "", 'Sch-1'!C10)</f>
        <v xml:space="preserve">…….. …….. …….. …….. …….. …….. </v>
      </c>
      <c r="C10" s="1537"/>
      <c r="D10" s="69" t="str">
        <f>'Sch-1'!M10</f>
        <v xml:space="preserve">Sector-29, </v>
      </c>
    </row>
    <row r="11" spans="1:6" ht="18" customHeight="1">
      <c r="A11" s="46"/>
      <c r="B11" s="1537" t="str">
        <f>IF('Sch-1'!C11=0, "", 'Sch-1'!C11)</f>
        <v xml:space="preserve">…….. …….. …….. …….. …….. …….. </v>
      </c>
      <c r="C11" s="1537"/>
      <c r="D11" s="69" t="str">
        <f>'Sch-1'!M11</f>
        <v>Gurgaon (Haryana) - 122001</v>
      </c>
    </row>
    <row r="12" spans="1:6" ht="18" customHeight="1">
      <c r="A12" s="57"/>
      <c r="B12" s="57"/>
      <c r="C12" s="57"/>
      <c r="D12" s="70"/>
    </row>
    <row r="13" spans="1:6" ht="22" customHeight="1">
      <c r="A13" s="58" t="s">
        <v>380</v>
      </c>
      <c r="B13" s="1535" t="s">
        <v>370</v>
      </c>
      <c r="C13" s="1536"/>
      <c r="D13" s="59" t="s">
        <v>382</v>
      </c>
    </row>
    <row r="14" spans="1:6" ht="22" customHeight="1">
      <c r="A14" s="48" t="s">
        <v>383</v>
      </c>
      <c r="B14" s="1563" t="s">
        <v>417</v>
      </c>
      <c r="C14" s="1563"/>
      <c r="D14" s="77">
        <f>'Sch-1'!N239*(1-Discount!K18)+(1-Discount!K23)*'Sch-1'!N240</f>
        <v>0</v>
      </c>
    </row>
    <row r="15" spans="1:6" ht="35.15" customHeight="1">
      <c r="A15" s="60"/>
      <c r="B15" s="1565" t="s">
        <v>387</v>
      </c>
      <c r="C15" s="1562"/>
      <c r="D15" s="50"/>
    </row>
    <row r="16" spans="1:6" ht="22" customHeight="1">
      <c r="A16" s="48" t="s">
        <v>384</v>
      </c>
      <c r="B16" s="1563" t="s">
        <v>418</v>
      </c>
      <c r="C16" s="1563"/>
      <c r="D16" s="77">
        <f>'Sch-6'!D16*(1-Discount!K19)</f>
        <v>0</v>
      </c>
    </row>
    <row r="17" spans="1:6" ht="35.15" customHeight="1">
      <c r="A17" s="60"/>
      <c r="B17" s="1561" t="s">
        <v>531</v>
      </c>
      <c r="C17" s="1562"/>
      <c r="D17" s="50"/>
    </row>
    <row r="18" spans="1:6" ht="22" customHeight="1">
      <c r="A18" s="48" t="s">
        <v>385</v>
      </c>
      <c r="B18" s="1563" t="s">
        <v>419</v>
      </c>
      <c r="C18" s="1563"/>
      <c r="D18" s="77">
        <f>'Sch-6'!D18*(1-Discount!K20)</f>
        <v>0</v>
      </c>
    </row>
    <row r="19" spans="1:6" ht="30" customHeight="1">
      <c r="A19" s="60"/>
      <c r="B19" s="1565" t="s">
        <v>388</v>
      </c>
      <c r="C19" s="1562"/>
      <c r="D19" s="50"/>
    </row>
    <row r="20" spans="1:6" ht="22" customHeight="1">
      <c r="A20" s="48" t="s">
        <v>559</v>
      </c>
      <c r="B20" s="1563" t="s">
        <v>560</v>
      </c>
      <c r="C20" s="1563"/>
      <c r="D20" s="293">
        <f>'Sch-6'!D20*(1-Discount!K21)</f>
        <v>0</v>
      </c>
    </row>
    <row r="21" spans="1:6" ht="30" customHeight="1">
      <c r="A21" s="60"/>
      <c r="B21" s="1565" t="s">
        <v>389</v>
      </c>
      <c r="C21" s="1562"/>
      <c r="D21" s="50"/>
    </row>
    <row r="22" spans="1:6" ht="22" hidden="1" customHeight="1">
      <c r="A22" s="48" t="s">
        <v>539</v>
      </c>
      <c r="B22" s="1563" t="s">
        <v>538</v>
      </c>
      <c r="C22" s="1563"/>
      <c r="D22" s="293">
        <f>'Sch-6'!D22*(1-Discount!K22)</f>
        <v>0</v>
      </c>
    </row>
    <row r="23" spans="1:6" ht="38.25" hidden="1" customHeight="1">
      <c r="A23" s="60"/>
      <c r="B23" s="1561" t="s">
        <v>532</v>
      </c>
      <c r="C23" s="1562"/>
      <c r="D23" s="50"/>
    </row>
    <row r="24" spans="1:6" ht="30" customHeight="1">
      <c r="A24" s="48">
        <v>5</v>
      </c>
      <c r="B24" s="1563" t="s">
        <v>434</v>
      </c>
      <c r="C24" s="1563"/>
      <c r="D24" s="77">
        <f>'Sch-5 Dis'!D18</f>
        <v>0</v>
      </c>
    </row>
    <row r="25" spans="1:6" ht="51" customHeight="1">
      <c r="A25" s="60"/>
      <c r="B25" s="1565" t="s">
        <v>390</v>
      </c>
      <c r="C25" s="1562"/>
      <c r="D25" s="292"/>
    </row>
    <row r="26" spans="1:6" ht="22" customHeight="1">
      <c r="A26" s="48" t="s">
        <v>391</v>
      </c>
      <c r="B26" s="1563" t="s">
        <v>435</v>
      </c>
      <c r="C26" s="1563"/>
      <c r="D26" s="293">
        <f>'Sch-6'!D26*(1-Discount!K23)</f>
        <v>0</v>
      </c>
    </row>
    <row r="27" spans="1:6" ht="35.15" customHeight="1">
      <c r="A27" s="60"/>
      <c r="B27" s="1565" t="s">
        <v>69</v>
      </c>
      <c r="C27" s="1562"/>
      <c r="D27" s="50"/>
    </row>
    <row r="28" spans="1:6" ht="28.5" customHeight="1">
      <c r="A28" s="1541"/>
      <c r="B28" s="1567" t="s">
        <v>392</v>
      </c>
      <c r="C28" s="1567"/>
      <c r="D28" s="78">
        <f>SUM(D14,D16,D18,D20,D24)</f>
        <v>0</v>
      </c>
    </row>
    <row r="29" spans="1:6" ht="25.5" customHeight="1">
      <c r="A29" s="1541"/>
      <c r="B29" s="1567"/>
      <c r="C29" s="1567"/>
      <c r="D29" s="206"/>
    </row>
    <row r="30" spans="1:6" ht="18.75" customHeight="1">
      <c r="A30" s="85"/>
      <c r="B30" s="86"/>
      <c r="C30" s="86"/>
      <c r="D30" s="87"/>
    </row>
    <row r="31" spans="1:6" ht="28" customHeight="1">
      <c r="A31" s="85"/>
      <c r="B31" s="86"/>
      <c r="C31" s="110"/>
      <c r="D31" s="87"/>
    </row>
    <row r="32" spans="1:6" ht="28" customHeight="1">
      <c r="A32" s="108" t="s">
        <v>408</v>
      </c>
      <c r="B32" s="124" t="str">
        <f>IF('Sch-1'!B247=0,"", 'Sch-1'!B247)</f>
        <v>--</v>
      </c>
      <c r="C32" s="110" t="s">
        <v>410</v>
      </c>
      <c r="D32" s="120" t="str">
        <f>IF('Sch-1'!M248=0,"",'Sch-1'!M248)</f>
        <v/>
      </c>
      <c r="F32" s="111"/>
    </row>
    <row r="33" spans="1:6" ht="28" customHeight="1">
      <c r="A33" s="108" t="s">
        <v>409</v>
      </c>
      <c r="B33" s="124" t="str">
        <f>IF('Sch-1'!B248=0,"", 'Sch-1'!B248)</f>
        <v/>
      </c>
      <c r="C33" s="110" t="s">
        <v>411</v>
      </c>
      <c r="D33" s="120" t="str">
        <f>IF('Sch-1'!M249=0,"",'Sch-1'!M249)</f>
        <v/>
      </c>
      <c r="F33" s="173"/>
    </row>
    <row r="34" spans="1:6" ht="28" customHeight="1">
      <c r="A34" s="97"/>
      <c r="B34" s="96"/>
      <c r="C34" s="110"/>
      <c r="F34" s="173"/>
    </row>
    <row r="35" spans="1:6" ht="30" customHeight="1">
      <c r="A35" s="97"/>
      <c r="B35" s="96"/>
      <c r="C35" s="110"/>
      <c r="D35" s="97"/>
      <c r="F35" s="111"/>
    </row>
    <row r="36" spans="1:6" ht="30" customHeight="1">
      <c r="A36" s="55"/>
      <c r="B36" s="55"/>
      <c r="C36" s="61"/>
      <c r="E36" s="62"/>
    </row>
  </sheetData>
  <sheetProtection algorithmName="SHA-512" hashValue="TRQAXZli2r2qSyDdR2EOFuDoREISBOiH7+m55m0thlDU2gY1vM4qVqT6YxN+lh9ECbs+/rGuj3xeDq+XiV7uTA==" saltValue="rKz0UBU5OYCOyrYP9mSXJw==" spinCount="100000" sheet="1" formatColumns="0" formatRows="0" selectLockedCells="1"/>
  <customSheetViews>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30" type="noConversion"/>
  <printOptions horizontalCentered="1"/>
  <pageMargins left="0.5" right="0.38" top="0.56999999999999995" bottom="0.48" header="0.38" footer="0.24"/>
  <pageSetup paperSize="9" fitToHeight="0" orientation="portrait" r:id="rId23"/>
  <headerFooter alignWithMargins="0">
    <oddFooter>&amp;R&amp;"Book Antiqua,Bold"&amp;10Schedule-6/ Page &amp;P of &amp;N</oddFooter>
  </headerFooter>
  <drawing r:id="rId2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13" zoomScale="70" zoomScaleNormal="100" zoomScaleSheetLayoutView="70" workbookViewId="0">
      <selection activeCell="B16" sqref="B16:N16"/>
    </sheetView>
  </sheetViews>
  <sheetFormatPr defaultColWidth="9" defaultRowHeight="14.5"/>
  <cols>
    <col min="1" max="8" width="11.36328125" style="470" customWidth="1"/>
    <col min="9" max="9" width="31.36328125" style="471" customWidth="1"/>
    <col min="10" max="10" width="7.6328125" style="471" customWidth="1"/>
    <col min="11" max="11" width="10.26953125" style="471" customWidth="1"/>
    <col min="12" max="12" width="15.36328125" style="471" customWidth="1"/>
    <col min="13" max="13" width="15.7265625" style="471" customWidth="1"/>
    <col min="14" max="14" width="23.6328125" style="296" customWidth="1"/>
    <col min="15" max="15" width="9" style="462" customWidth="1"/>
    <col min="16" max="16" width="0" style="203" hidden="1" customWidth="1"/>
    <col min="17" max="17" width="18.453125" style="203" hidden="1" customWidth="1"/>
    <col min="18" max="18" width="34.26953125" style="203" hidden="1" customWidth="1"/>
    <col min="19" max="32" width="9" style="203"/>
    <col min="33" max="33" width="0" style="254" hidden="1" customWidth="1"/>
    <col min="34" max="34" width="13.90625" style="254" hidden="1" customWidth="1"/>
    <col min="35" max="35" width="13.6328125" style="254" hidden="1" customWidth="1"/>
    <col min="36" max="36" width="21.36328125" style="203" hidden="1" customWidth="1"/>
    <col min="37" max="37" width="12" style="203" hidden="1" customWidth="1"/>
    <col min="38" max="39" width="0" style="203" hidden="1" customWidth="1"/>
    <col min="40" max="44" width="9" style="203"/>
    <col min="45" max="48" width="9" style="207"/>
    <col min="49" max="16384" width="9" style="463"/>
  </cols>
  <sheetData>
    <row r="1" spans="1:48" ht="18" customHeight="1">
      <c r="A1" s="89" t="str">
        <f>Cover!B3</f>
        <v>Specification No.: 5002001880/SUB-STATION(EXCLUDIN/DOM/A02-CC CS -3</v>
      </c>
      <c r="B1" s="89"/>
      <c r="C1" s="89"/>
      <c r="D1" s="89"/>
      <c r="E1" s="89"/>
      <c r="F1" s="89"/>
      <c r="G1" s="89"/>
      <c r="H1" s="89"/>
      <c r="I1" s="90"/>
      <c r="J1" s="91"/>
      <c r="K1" s="91"/>
      <c r="L1" s="91"/>
      <c r="M1" s="93" t="s">
        <v>444</v>
      </c>
    </row>
    <row r="2" spans="1:48" ht="3" customHeight="1">
      <c r="A2" s="464"/>
      <c r="B2" s="464"/>
      <c r="C2" s="464"/>
      <c r="D2" s="464"/>
      <c r="E2" s="464"/>
      <c r="F2" s="464"/>
      <c r="G2" s="464"/>
      <c r="H2" s="464"/>
      <c r="I2" s="465"/>
      <c r="J2" s="466"/>
      <c r="K2" s="466"/>
      <c r="L2" s="466"/>
      <c r="M2" s="466"/>
    </row>
    <row r="3" spans="1:48" ht="96.75" customHeight="1">
      <c r="A3" s="1569"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69"/>
      <c r="C3" s="1569"/>
      <c r="D3" s="1569"/>
      <c r="E3" s="1569"/>
      <c r="F3" s="1569"/>
      <c r="G3" s="1569"/>
      <c r="H3" s="1569"/>
      <c r="I3" s="1569"/>
      <c r="J3" s="1569"/>
      <c r="K3" s="1569"/>
      <c r="L3" s="1569"/>
      <c r="M3" s="1569"/>
      <c r="N3" s="1569"/>
      <c r="AG3" s="260" t="s">
        <v>344</v>
      </c>
      <c r="AI3" s="250">
        <f>IF(ISERROR(#REF!/('Sch-6'!D14+'Sch-6'!D16+'Sch-6'!D18)),0,#REF!/( 'Sch-6'!D14+'Sch-6'!D16+'Sch-6'!D18))</f>
        <v>0</v>
      </c>
    </row>
    <row r="4" spans="1:48" ht="22" customHeight="1">
      <c r="A4" s="1523" t="s">
        <v>24</v>
      </c>
      <c r="B4" s="1523"/>
      <c r="C4" s="1523"/>
      <c r="D4" s="1523"/>
      <c r="E4" s="1523"/>
      <c r="F4" s="1523"/>
      <c r="G4" s="1523"/>
      <c r="H4" s="1523"/>
      <c r="I4" s="1523"/>
      <c r="J4" s="1523"/>
      <c r="K4" s="1523"/>
      <c r="L4" s="1523"/>
      <c r="M4" s="1523"/>
      <c r="N4" s="1523"/>
      <c r="AG4" s="260" t="s">
        <v>345</v>
      </c>
      <c r="AI4" s="250" t="e">
        <f>#REF!</f>
        <v>#REF!</v>
      </c>
    </row>
    <row r="5" spans="1:48" ht="18.649999999999999" customHeight="1">
      <c r="A5" s="76"/>
      <c r="B5" s="76"/>
      <c r="C5" s="76"/>
      <c r="D5" s="76"/>
      <c r="E5" s="76"/>
      <c r="F5" s="76"/>
      <c r="G5" s="76"/>
      <c r="H5" s="76"/>
      <c r="I5" s="117"/>
      <c r="J5" s="117"/>
      <c r="K5" s="117"/>
      <c r="L5" s="117"/>
      <c r="M5" s="117"/>
      <c r="AG5" s="260" t="s">
        <v>352</v>
      </c>
      <c r="AI5" s="250">
        <f>IF(ISERROR(#REF!/#REF!),0,#REF! /#REF!)</f>
        <v>0</v>
      </c>
    </row>
    <row r="6" spans="1:48" ht="28" customHeight="1">
      <c r="A6" s="33" t="str">
        <f>'Sch-1'!A6</f>
        <v>Bidder’s Name and Address (Lead Partner) :</v>
      </c>
      <c r="B6" s="33"/>
      <c r="C6" s="33"/>
      <c r="D6" s="33"/>
      <c r="E6" s="33"/>
      <c r="F6" s="33"/>
      <c r="G6" s="33"/>
      <c r="H6" s="33"/>
      <c r="I6" s="44"/>
      <c r="J6" s="44"/>
      <c r="K6" s="661" t="s">
        <v>398</v>
      </c>
      <c r="M6" s="44"/>
      <c r="N6" s="297"/>
      <c r="AG6" s="260" t="s">
        <v>353</v>
      </c>
      <c r="AI6" s="250" t="e">
        <f>#REF!</f>
        <v>#REF!</v>
      </c>
    </row>
    <row r="7" spans="1:48" ht="36" customHeight="1">
      <c r="A7" s="1573" t="str">
        <f>'Sch-1'!A7</f>
        <v/>
      </c>
      <c r="B7" s="1573"/>
      <c r="C7" s="1573"/>
      <c r="D7" s="1573"/>
      <c r="E7" s="1573"/>
      <c r="F7" s="1573"/>
      <c r="G7" s="1573"/>
      <c r="H7" s="1573"/>
      <c r="I7" s="1573"/>
      <c r="J7" s="1573"/>
      <c r="K7" s="99" t="str">
        <f>'Sch-1'!M7</f>
        <v>Contracts Services, 3rd Floor</v>
      </c>
      <c r="M7" s="573"/>
      <c r="N7" s="297"/>
      <c r="AG7" s="260" t="s">
        <v>348</v>
      </c>
      <c r="AI7" s="250" t="e">
        <f>SUM(AI3:AI6)</f>
        <v>#REF!</v>
      </c>
    </row>
    <row r="8" spans="1:48" ht="28" customHeight="1">
      <c r="A8" s="45" t="s">
        <v>414</v>
      </c>
      <c r="B8" s="45"/>
      <c r="C8" s="45"/>
      <c r="D8" s="45"/>
      <c r="E8" s="45"/>
      <c r="F8" s="45"/>
      <c r="G8" s="45"/>
      <c r="H8" s="45"/>
      <c r="I8" s="1537" t="str">
        <f>IF('Sch-1'!C8=0, "", 'Sch-1'!C8)</f>
        <v xml:space="preserve">…….. …….. …….. …….. …….. …….. </v>
      </c>
      <c r="J8" s="1537"/>
      <c r="K8" s="99" t="str">
        <f>'Sch-1'!M8</f>
        <v>Power Grid Corporation of India Ltd.,</v>
      </c>
      <c r="M8" s="571"/>
      <c r="N8" s="297"/>
    </row>
    <row r="9" spans="1:48" ht="28" customHeight="1">
      <c r="A9" s="45" t="s">
        <v>415</v>
      </c>
      <c r="B9" s="45"/>
      <c r="C9" s="45"/>
      <c r="D9" s="45"/>
      <c r="E9" s="45"/>
      <c r="F9" s="45"/>
      <c r="G9" s="45"/>
      <c r="H9" s="45"/>
      <c r="I9" s="1537" t="str">
        <f>IF('Sch-1'!C9=0, "", 'Sch-1'!C9)</f>
        <v xml:space="preserve">…….. …….. …….. …….. …….. …….. </v>
      </c>
      <c r="J9" s="1537"/>
      <c r="K9" s="99" t="str">
        <f>'Sch-1'!M9</f>
        <v>"Saudamini", Plot No.-2</v>
      </c>
      <c r="M9" s="571"/>
      <c r="N9" s="297"/>
    </row>
    <row r="10" spans="1:48" ht="28" customHeight="1">
      <c r="A10" s="467"/>
      <c r="B10" s="467"/>
      <c r="C10" s="467"/>
      <c r="D10" s="467"/>
      <c r="E10" s="467"/>
      <c r="F10" s="467"/>
      <c r="G10" s="467"/>
      <c r="H10" s="467"/>
      <c r="I10" s="1572" t="str">
        <f>IF('Sch-1'!C10=0, "", 'Sch-1'!C10)</f>
        <v xml:space="preserve">…….. …….. …….. …….. …….. …….. </v>
      </c>
      <c r="J10" s="1572"/>
      <c r="K10" s="99" t="str">
        <f>'Sch-1'!M10</f>
        <v xml:space="preserve">Sector-29, </v>
      </c>
      <c r="M10" s="468"/>
      <c r="N10" s="297"/>
      <c r="AG10" s="260" t="s">
        <v>278</v>
      </c>
      <c r="AI10" s="262">
        <f>'Sch-1'!AA10</f>
        <v>0</v>
      </c>
    </row>
    <row r="11" spans="1:48" ht="28" customHeight="1">
      <c r="A11" s="467"/>
      <c r="B11" s="467"/>
      <c r="C11" s="467"/>
      <c r="D11" s="467"/>
      <c r="E11" s="467"/>
      <c r="F11" s="467"/>
      <c r="G11" s="467"/>
      <c r="H11" s="467"/>
      <c r="I11" s="1572" t="str">
        <f>IF('Sch-1'!C11=0, "", 'Sch-1'!C11)</f>
        <v xml:space="preserve">…….. …….. …….. …….. …….. …….. </v>
      </c>
      <c r="J11" s="1572"/>
      <c r="K11" s="99" t="str">
        <f>'Sch-1'!M11</f>
        <v>Gurgaon (Haryana) - 122001</v>
      </c>
      <c r="M11" s="468"/>
      <c r="N11" s="297"/>
      <c r="AG11" s="260"/>
      <c r="AI11" s="250"/>
    </row>
    <row r="12" spans="1:48" ht="7.5" customHeight="1">
      <c r="A12" s="467"/>
      <c r="B12" s="467"/>
      <c r="C12" s="467"/>
      <c r="D12" s="467"/>
      <c r="E12" s="467"/>
      <c r="F12" s="467"/>
      <c r="G12" s="467"/>
      <c r="H12" s="467"/>
      <c r="I12" s="468"/>
      <c r="J12" s="468"/>
      <c r="K12" s="468"/>
      <c r="L12" s="468"/>
      <c r="M12" s="468"/>
      <c r="N12" s="766"/>
      <c r="O12" s="767"/>
      <c r="P12" s="767"/>
      <c r="Q12" s="767"/>
      <c r="R12" s="767"/>
      <c r="S12" s="767"/>
      <c r="T12" s="767"/>
      <c r="AG12" s="260"/>
      <c r="AI12" s="250"/>
    </row>
    <row r="13" spans="1:48" ht="28" customHeight="1" thickBot="1">
      <c r="A13" s="1574" t="s">
        <v>476</v>
      </c>
      <c r="B13" s="1574"/>
      <c r="C13" s="1574"/>
      <c r="D13" s="1574"/>
      <c r="E13" s="1574"/>
      <c r="F13" s="1574"/>
      <c r="G13" s="1574"/>
      <c r="H13" s="1574"/>
      <c r="I13" s="1574"/>
      <c r="J13" s="1574"/>
      <c r="K13" s="1574"/>
      <c r="L13" s="1574"/>
      <c r="M13" s="1574"/>
      <c r="N13" s="768"/>
      <c r="O13" s="767"/>
      <c r="P13" s="767"/>
      <c r="Q13" s="767"/>
      <c r="R13" s="767"/>
      <c r="S13" s="767"/>
      <c r="T13" s="767"/>
      <c r="AJ13" s="254"/>
    </row>
    <row r="14" spans="1:48" ht="165">
      <c r="A14" s="990" t="s">
        <v>436</v>
      </c>
      <c r="B14" s="991" t="s">
        <v>516</v>
      </c>
      <c r="C14" s="991" t="s">
        <v>527</v>
      </c>
      <c r="D14" s="992" t="s">
        <v>528</v>
      </c>
      <c r="E14" s="968" t="s">
        <v>487</v>
      </c>
      <c r="F14" s="968" t="s">
        <v>515</v>
      </c>
      <c r="G14" s="968" t="s">
        <v>488</v>
      </c>
      <c r="H14" s="968" t="s">
        <v>514</v>
      </c>
      <c r="I14" s="993" t="s">
        <v>374</v>
      </c>
      <c r="J14" s="993" t="s">
        <v>355</v>
      </c>
      <c r="K14" s="993" t="s">
        <v>356</v>
      </c>
      <c r="L14" s="993" t="s">
        <v>64</v>
      </c>
      <c r="M14" s="994" t="s">
        <v>375</v>
      </c>
      <c r="N14" s="976" t="s">
        <v>512</v>
      </c>
      <c r="O14" s="767"/>
      <c r="P14" s="767"/>
      <c r="Q14" s="923" t="s">
        <v>547</v>
      </c>
      <c r="R14" s="923" t="s">
        <v>496</v>
      </c>
      <c r="S14" s="767"/>
      <c r="T14" s="767"/>
      <c r="AH14" s="1575" t="s">
        <v>279</v>
      </c>
      <c r="AI14" s="1575"/>
      <c r="AJ14" s="294" t="s">
        <v>287</v>
      </c>
      <c r="AK14" s="1575" t="s">
        <v>280</v>
      </c>
      <c r="AL14" s="1575"/>
    </row>
    <row r="15" spans="1:48" s="941" customFormat="1" ht="15.5">
      <c r="A15" s="995">
        <v>1</v>
      </c>
      <c r="B15" s="995">
        <v>2</v>
      </c>
      <c r="C15" s="995">
        <v>3</v>
      </c>
      <c r="D15" s="995">
        <v>4</v>
      </c>
      <c r="E15" s="996">
        <v>5</v>
      </c>
      <c r="F15" s="996">
        <v>6</v>
      </c>
      <c r="G15" s="996">
        <v>7</v>
      </c>
      <c r="H15" s="996">
        <v>8</v>
      </c>
      <c r="I15" s="993">
        <v>9</v>
      </c>
      <c r="J15" s="993">
        <v>10</v>
      </c>
      <c r="K15" s="993">
        <v>11</v>
      </c>
      <c r="L15" s="993">
        <v>12</v>
      </c>
      <c r="M15" s="994" t="s">
        <v>529</v>
      </c>
      <c r="N15" s="983">
        <v>14</v>
      </c>
      <c r="O15" s="937"/>
      <c r="P15" s="937"/>
      <c r="Q15" s="813"/>
      <c r="R15" s="906"/>
      <c r="S15" s="937"/>
      <c r="T15" s="937"/>
      <c r="U15" s="938"/>
      <c r="V15" s="938"/>
      <c r="W15" s="938"/>
      <c r="X15" s="938"/>
      <c r="Y15" s="938"/>
      <c r="Z15" s="938"/>
      <c r="AA15" s="938"/>
      <c r="AB15" s="938"/>
      <c r="AC15" s="938"/>
      <c r="AD15" s="938"/>
      <c r="AE15" s="938"/>
      <c r="AF15" s="938"/>
      <c r="AG15" s="939"/>
      <c r="AH15" s="920"/>
      <c r="AI15" s="920"/>
      <c r="AJ15" s="294"/>
      <c r="AK15" s="920"/>
      <c r="AL15" s="920"/>
      <c r="AM15" s="938"/>
      <c r="AN15" s="938"/>
      <c r="AO15" s="938"/>
      <c r="AP15" s="938"/>
      <c r="AQ15" s="938"/>
      <c r="AR15" s="938"/>
      <c r="AS15" s="940"/>
      <c r="AT15" s="940"/>
      <c r="AU15" s="940"/>
      <c r="AV15" s="940"/>
    </row>
    <row r="16" spans="1:48" s="941" customFormat="1" ht="15.5">
      <c r="A16" s="1006" t="s">
        <v>342</v>
      </c>
      <c r="B16" s="1584"/>
      <c r="C16" s="1585"/>
      <c r="D16" s="1585"/>
      <c r="E16" s="1585"/>
      <c r="F16" s="1585"/>
      <c r="G16" s="1585"/>
      <c r="H16" s="1585"/>
      <c r="I16" s="1585"/>
      <c r="J16" s="1585"/>
      <c r="K16" s="1585"/>
      <c r="L16" s="1585"/>
      <c r="M16" s="1585"/>
      <c r="N16" s="1586"/>
      <c r="O16" s="937"/>
      <c r="P16" s="937"/>
      <c r="Q16" s="813"/>
      <c r="R16" s="906"/>
      <c r="S16" s="937"/>
      <c r="T16" s="937"/>
      <c r="U16" s="938"/>
      <c r="V16" s="938"/>
      <c r="W16" s="938"/>
      <c r="X16" s="938"/>
      <c r="Y16" s="938"/>
      <c r="Z16" s="938"/>
      <c r="AA16" s="938"/>
      <c r="AB16" s="938"/>
      <c r="AC16" s="938"/>
      <c r="AD16" s="938"/>
      <c r="AE16" s="938"/>
      <c r="AF16" s="938"/>
      <c r="AG16" s="939"/>
      <c r="AH16" s="920"/>
      <c r="AI16" s="920"/>
      <c r="AJ16" s="294"/>
      <c r="AK16" s="920"/>
      <c r="AL16" s="920"/>
      <c r="AM16" s="938"/>
      <c r="AN16" s="938"/>
      <c r="AO16" s="938"/>
      <c r="AP16" s="938"/>
      <c r="AQ16" s="938"/>
      <c r="AR16" s="938"/>
      <c r="AS16" s="940"/>
      <c r="AT16" s="940"/>
      <c r="AU16" s="940"/>
      <c r="AV16" s="940"/>
    </row>
    <row r="17" spans="1:48" s="577" customFormat="1" ht="15.5" hidden="1">
      <c r="A17" s="797">
        <v>1</v>
      </c>
      <c r="B17" s="961"/>
      <c r="C17" s="961"/>
      <c r="D17" s="961"/>
      <c r="E17" s="797"/>
      <c r="F17" s="905"/>
      <c r="G17" s="877"/>
      <c r="H17" s="907"/>
      <c r="I17" s="798"/>
      <c r="J17" s="669"/>
      <c r="K17" s="670"/>
      <c r="L17" s="666"/>
      <c r="M17" s="665" t="str">
        <f>IF(L17=0, "Included", IF(ISERROR(K17*L17), L17, K17*L17))</f>
        <v>Included</v>
      </c>
      <c r="N17" s="999">
        <f>R17</f>
        <v>0</v>
      </c>
      <c r="O17" s="686"/>
      <c r="P17" s="686"/>
      <c r="Q17" s="813">
        <f>IF(M17="Included",0,M17)</f>
        <v>0</v>
      </c>
      <c r="R17" s="906">
        <f>IF(H17="", G17*Q17,H17*Q17)</f>
        <v>0</v>
      </c>
      <c r="S17" s="686"/>
      <c r="T17" s="686"/>
    </row>
    <row r="18" spans="1:48" s="577" customFormat="1" ht="15.5" hidden="1">
      <c r="A18" s="797">
        <v>2</v>
      </c>
      <c r="B18" s="961"/>
      <c r="C18" s="961"/>
      <c r="D18" s="961"/>
      <c r="E18" s="797"/>
      <c r="F18" s="905"/>
      <c r="G18" s="877"/>
      <c r="H18" s="907"/>
      <c r="I18" s="798"/>
      <c r="J18" s="669"/>
      <c r="K18" s="670"/>
      <c r="L18" s="666"/>
      <c r="M18" s="665" t="str">
        <f>IF(L18=0, "Included", IF(ISERROR(K18*L18), L18, K18*L18))</f>
        <v>Included</v>
      </c>
      <c r="N18" s="999">
        <f>R18</f>
        <v>0</v>
      </c>
      <c r="O18" s="686"/>
      <c r="P18" s="686"/>
      <c r="Q18" s="813">
        <f>IF(M18="Included",0,M18)</f>
        <v>0</v>
      </c>
      <c r="R18" s="906">
        <f>IF(H18="", G18*Q18,H18*Q18)</f>
        <v>0</v>
      </c>
      <c r="S18" s="686"/>
      <c r="T18" s="686"/>
    </row>
    <row r="19" spans="1:48" ht="45" customHeight="1">
      <c r="A19" s="467"/>
      <c r="B19" s="467"/>
      <c r="C19" s="467"/>
      <c r="D19" s="467"/>
      <c r="E19" s="467"/>
      <c r="F19" s="1525" t="s">
        <v>555</v>
      </c>
      <c r="G19" s="1525"/>
      <c r="H19" s="1525"/>
      <c r="I19" s="1525"/>
      <c r="J19" s="1525"/>
      <c r="K19" s="1525"/>
      <c r="L19" s="1525"/>
      <c r="M19" s="468"/>
      <c r="N19" s="766"/>
      <c r="O19" s="767"/>
      <c r="P19" s="767"/>
      <c r="Q19" s="767"/>
      <c r="R19" s="767"/>
      <c r="S19" s="767"/>
      <c r="T19" s="767"/>
      <c r="AG19" s="260"/>
      <c r="AI19" s="250"/>
    </row>
    <row r="20" spans="1:48" s="577" customFormat="1" ht="24.75" customHeight="1">
      <c r="A20" s="1578"/>
      <c r="B20" s="1579"/>
      <c r="C20" s="1579"/>
      <c r="D20" s="1579"/>
      <c r="E20" s="1579"/>
      <c r="F20" s="1579"/>
      <c r="G20" s="1579"/>
      <c r="H20" s="1580"/>
      <c r="I20" s="1000" t="s">
        <v>475</v>
      </c>
      <c r="J20" s="1000"/>
      <c r="K20" s="1000"/>
      <c r="L20" s="1000"/>
      <c r="M20" s="1001">
        <f>SUM(M17:M18)</f>
        <v>0</v>
      </c>
      <c r="N20" s="1002"/>
      <c r="O20" s="686"/>
      <c r="P20" s="686"/>
      <c r="Q20" s="686"/>
      <c r="R20" s="686"/>
      <c r="S20" s="686"/>
      <c r="T20" s="686"/>
    </row>
    <row r="21" spans="1:48" ht="36" customHeight="1">
      <c r="A21" s="1581"/>
      <c r="B21" s="1582"/>
      <c r="C21" s="1582"/>
      <c r="D21" s="1582"/>
      <c r="E21" s="1582"/>
      <c r="F21" s="1582"/>
      <c r="G21" s="1582"/>
      <c r="H21" s="1583"/>
      <c r="I21" s="1003" t="s">
        <v>512</v>
      </c>
      <c r="J21" s="1003"/>
      <c r="K21" s="1003"/>
      <c r="L21" s="1003"/>
      <c r="M21" s="1003"/>
      <c r="N21" s="1001">
        <f>SUM(N17:N18)</f>
        <v>0</v>
      </c>
      <c r="O21" s="767"/>
      <c r="P21" s="767"/>
      <c r="Q21" s="767"/>
      <c r="R21" s="767"/>
      <c r="S21" s="767"/>
      <c r="T21" s="767"/>
      <c r="AH21" s="263"/>
      <c r="AI21" s="263"/>
      <c r="AJ21" s="254"/>
      <c r="AK21" s="263"/>
      <c r="AL21" s="263"/>
      <c r="AM21" s="463"/>
      <c r="AN21" s="463"/>
      <c r="AO21" s="463"/>
      <c r="AP21" s="463"/>
      <c r="AQ21" s="463"/>
      <c r="AR21" s="463"/>
      <c r="AS21" s="463"/>
      <c r="AT21" s="463"/>
      <c r="AU21" s="463"/>
      <c r="AV21" s="463"/>
    </row>
    <row r="22" spans="1:48" ht="19.5" customHeight="1">
      <c r="A22" s="469"/>
      <c r="B22" s="469"/>
      <c r="C22" s="469"/>
      <c r="D22" s="469"/>
      <c r="E22" s="469"/>
      <c r="F22" s="469"/>
      <c r="G22" s="469"/>
      <c r="H22" s="469"/>
      <c r="I22" s="469"/>
      <c r="J22" s="1576"/>
      <c r="K22" s="1576"/>
      <c r="L22" s="1576"/>
      <c r="M22" s="1576"/>
      <c r="AH22" s="295"/>
      <c r="AI22" s="264"/>
      <c r="AJ22" s="254"/>
      <c r="AM22" s="463"/>
      <c r="AN22" s="463"/>
      <c r="AO22" s="463"/>
      <c r="AP22" s="463"/>
      <c r="AQ22" s="463"/>
      <c r="AR22" s="463"/>
      <c r="AS22" s="463"/>
      <c r="AT22" s="463"/>
      <c r="AU22" s="463"/>
      <c r="AV22" s="463"/>
    </row>
    <row r="23" spans="1:48" ht="19.5" customHeight="1">
      <c r="A23" s="108" t="s">
        <v>408</v>
      </c>
      <c r="B23" s="108"/>
      <c r="C23" s="108"/>
      <c r="D23" s="108"/>
      <c r="E23" s="124" t="str">
        <f>'Sch-1'!B247</f>
        <v>--</v>
      </c>
      <c r="F23" s="108"/>
      <c r="G23" s="108"/>
      <c r="H23" s="108"/>
      <c r="J23" s="1576" t="str">
        <f>"Printed Name   : " &amp; 'Sch-1'!M248</f>
        <v xml:space="preserve">Printed Name   : </v>
      </c>
      <c r="K23" s="1576"/>
      <c r="L23" s="1576"/>
      <c r="M23" s="1576"/>
      <c r="AJ23" s="254"/>
      <c r="AM23" s="463"/>
      <c r="AN23" s="463"/>
      <c r="AO23" s="463"/>
      <c r="AP23" s="463"/>
      <c r="AQ23" s="463"/>
      <c r="AR23" s="463"/>
      <c r="AS23" s="463"/>
      <c r="AT23" s="463"/>
      <c r="AU23" s="463"/>
      <c r="AV23" s="463"/>
    </row>
    <row r="24" spans="1:48" ht="27.75" customHeight="1">
      <c r="A24" s="108" t="s">
        <v>409</v>
      </c>
      <c r="B24" s="108"/>
      <c r="C24" s="108"/>
      <c r="D24" s="108"/>
      <c r="E24" s="120" t="str">
        <f>'Sch-1'!B248</f>
        <v/>
      </c>
      <c r="F24" s="108"/>
      <c r="G24" s="108"/>
      <c r="H24" s="108"/>
      <c r="J24" s="1576" t="str">
        <f>"Designation      : " &amp; 'Sch-1'!M249</f>
        <v xml:space="preserve">Designation      : </v>
      </c>
      <c r="K24" s="1576"/>
      <c r="L24" s="1576"/>
      <c r="M24" s="1576"/>
      <c r="AJ24" s="254"/>
      <c r="AM24" s="463"/>
      <c r="AN24" s="463"/>
      <c r="AO24" s="463"/>
      <c r="AP24" s="463"/>
      <c r="AQ24" s="463"/>
      <c r="AR24" s="463"/>
      <c r="AS24" s="463"/>
      <c r="AT24" s="463"/>
      <c r="AU24" s="463"/>
      <c r="AV24" s="463"/>
    </row>
    <row r="25" spans="1:48" ht="36.75" customHeight="1">
      <c r="A25" s="121" t="s">
        <v>68</v>
      </c>
      <c r="B25" s="121"/>
      <c r="C25" s="121"/>
      <c r="D25" s="121"/>
      <c r="E25" s="1577" t="s">
        <v>377</v>
      </c>
      <c r="F25" s="1577"/>
      <c r="G25" s="1577"/>
      <c r="H25" s="1577"/>
      <c r="I25" s="1577"/>
      <c r="J25" s="1577"/>
      <c r="K25" s="1577"/>
      <c r="L25" s="1577"/>
      <c r="M25" s="1577"/>
      <c r="AM25" s="463"/>
      <c r="AN25" s="463"/>
      <c r="AO25" s="463"/>
      <c r="AP25" s="463"/>
      <c r="AQ25" s="463"/>
      <c r="AR25" s="463"/>
      <c r="AS25" s="463"/>
      <c r="AT25" s="463"/>
      <c r="AU25" s="463"/>
      <c r="AV25" s="463"/>
    </row>
    <row r="26" spans="1:48" ht="31.5" customHeight="1">
      <c r="N26" s="299"/>
      <c r="AM26" s="463"/>
      <c r="AN26" s="463"/>
      <c r="AO26" s="463"/>
      <c r="AP26" s="463"/>
      <c r="AQ26" s="463"/>
      <c r="AR26" s="463"/>
      <c r="AS26" s="463"/>
      <c r="AT26" s="463"/>
      <c r="AU26" s="463"/>
      <c r="AV26" s="463"/>
    </row>
    <row r="95" spans="1:15" s="254" customFormat="1">
      <c r="A95" s="234"/>
      <c r="B95" s="234"/>
      <c r="C95" s="234"/>
      <c r="D95" s="234"/>
      <c r="E95" s="234"/>
      <c r="F95" s="234"/>
      <c r="G95" s="234"/>
      <c r="H95" s="234"/>
      <c r="I95" s="239"/>
      <c r="J95" s="239"/>
      <c r="K95" s="239"/>
      <c r="L95" s="239"/>
      <c r="M95" s="239"/>
      <c r="N95" s="300"/>
      <c r="O95" s="472"/>
    </row>
    <row r="96" spans="1:15" s="254" customFormat="1">
      <c r="A96" s="234"/>
      <c r="B96" s="234"/>
      <c r="C96" s="234"/>
      <c r="D96" s="234"/>
      <c r="E96" s="234"/>
      <c r="F96" s="234"/>
      <c r="G96" s="234"/>
      <c r="H96" s="234"/>
      <c r="I96" s="239"/>
      <c r="J96" s="239"/>
      <c r="K96" s="239"/>
      <c r="L96" s="239"/>
      <c r="M96" s="239"/>
      <c r="N96" s="300"/>
      <c r="O96" s="472"/>
    </row>
    <row r="97" spans="1:38" s="254" customFormat="1">
      <c r="A97" s="234"/>
      <c r="B97" s="234"/>
      <c r="C97" s="234"/>
      <c r="D97" s="234"/>
      <c r="E97" s="234"/>
      <c r="F97" s="234"/>
      <c r="G97" s="234"/>
      <c r="H97" s="234"/>
      <c r="I97" s="239"/>
      <c r="J97" s="239"/>
      <c r="K97" s="239"/>
      <c r="L97" s="239"/>
      <c r="M97" s="239"/>
      <c r="N97" s="300"/>
      <c r="O97" s="472"/>
    </row>
    <row r="98" spans="1:38" s="311" customFormat="1" hidden="1">
      <c r="A98" s="210" t="str">
        <f>A1</f>
        <v>Specification No.: 5002001880/SUB-STATION(EXCLUDIN/DOM/A02-CC CS -3</v>
      </c>
      <c r="B98" s="210"/>
      <c r="C98" s="210"/>
      <c r="D98" s="210"/>
      <c r="E98" s="210"/>
      <c r="F98" s="210"/>
      <c r="G98" s="210"/>
      <c r="H98" s="210"/>
      <c r="I98" s="108"/>
      <c r="J98" s="209"/>
      <c r="K98" s="209"/>
      <c r="L98" s="209"/>
      <c r="M98" s="209"/>
      <c r="N98" s="208"/>
    </row>
    <row r="99" spans="1:38" s="311" customFormat="1" hidden="1">
      <c r="A99" s="72"/>
      <c r="B99" s="72"/>
      <c r="C99" s="72"/>
      <c r="D99" s="72"/>
      <c r="E99" s="72"/>
      <c r="F99" s="72"/>
      <c r="G99" s="72"/>
      <c r="H99" s="72"/>
      <c r="I99" s="96"/>
      <c r="J99" s="97"/>
      <c r="K99" s="97"/>
      <c r="L99" s="97"/>
      <c r="M99" s="97"/>
      <c r="N99" s="208"/>
    </row>
    <row r="100" spans="1:38" s="311" customFormat="1" ht="35.25" hidden="1" customHeight="1">
      <c r="A100" s="1570" t="str">
        <f>A3</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100" s="1570"/>
      <c r="C100" s="1570"/>
      <c r="D100" s="1570"/>
      <c r="E100" s="1570"/>
      <c r="F100" s="1570"/>
      <c r="G100" s="1570"/>
      <c r="H100" s="1570"/>
      <c r="I100" s="1570">
        <f>I3</f>
        <v>0</v>
      </c>
      <c r="J100" s="1570">
        <f>J3</f>
        <v>0</v>
      </c>
      <c r="K100" s="1570"/>
      <c r="L100" s="1570"/>
      <c r="M100" s="1570"/>
      <c r="N100" s="208"/>
    </row>
    <row r="101" spans="1:38" s="311" customFormat="1" hidden="1">
      <c r="A101" s="1571" t="str">
        <f>A4</f>
        <v>(SCHEDULE OF RATES AND PRICES )</v>
      </c>
      <c r="B101" s="1571"/>
      <c r="C101" s="1571"/>
      <c r="D101" s="1571"/>
      <c r="E101" s="1571"/>
      <c r="F101" s="1571"/>
      <c r="G101" s="1571"/>
      <c r="H101" s="1571"/>
      <c r="I101" s="1571">
        <f>I4</f>
        <v>0</v>
      </c>
      <c r="J101" s="1571">
        <f>J4</f>
        <v>0</v>
      </c>
      <c r="K101" s="1571"/>
      <c r="L101" s="1571"/>
      <c r="M101" s="1571"/>
      <c r="N101" s="208"/>
    </row>
    <row r="102" spans="1:38" s="311" customFormat="1" hidden="1">
      <c r="A102" s="365"/>
      <c r="B102" s="365"/>
      <c r="C102" s="365"/>
      <c r="D102" s="365"/>
      <c r="E102" s="365"/>
      <c r="F102" s="365"/>
      <c r="G102" s="365"/>
      <c r="H102" s="365"/>
      <c r="I102" s="366"/>
      <c r="J102" s="366"/>
      <c r="K102" s="366"/>
      <c r="L102" s="366"/>
      <c r="M102" s="366"/>
      <c r="N102" s="208"/>
    </row>
    <row r="103" spans="1:38" s="311" customFormat="1" hidden="1">
      <c r="A103" s="116" t="str">
        <f>A6</f>
        <v>Bidder’s Name and Address (Lead Partner) :</v>
      </c>
      <c r="B103" s="116"/>
      <c r="C103" s="116"/>
      <c r="D103" s="116"/>
      <c r="E103" s="116"/>
      <c r="F103" s="116"/>
      <c r="G103" s="116"/>
      <c r="H103" s="116"/>
      <c r="I103" s="367"/>
      <c r="J103" s="367"/>
      <c r="K103" s="367"/>
      <c r="L103" s="367"/>
      <c r="M103" s="367"/>
      <c r="N103" s="208"/>
    </row>
    <row r="104" spans="1:38" s="311" customFormat="1" hidden="1">
      <c r="A104" s="1573" t="str">
        <f>A7</f>
        <v/>
      </c>
      <c r="B104" s="1573"/>
      <c r="C104" s="1573"/>
      <c r="D104" s="1573"/>
      <c r="E104" s="1573"/>
      <c r="F104" s="1573"/>
      <c r="G104" s="1573"/>
      <c r="H104" s="1573"/>
      <c r="I104" s="1573">
        <f t="shared" ref="I104:J108" si="0">I7</f>
        <v>0</v>
      </c>
      <c r="J104" s="1573">
        <f t="shared" si="0"/>
        <v>0</v>
      </c>
      <c r="K104" s="573"/>
      <c r="L104" s="573"/>
      <c r="M104" s="573"/>
      <c r="N104" s="208"/>
    </row>
    <row r="105" spans="1:38" s="311" customFormat="1" hidden="1">
      <c r="A105" s="368" t="str">
        <f>A8</f>
        <v>Name     :</v>
      </c>
      <c r="B105" s="368"/>
      <c r="C105" s="368"/>
      <c r="D105" s="368"/>
      <c r="E105" s="368"/>
      <c r="F105" s="368"/>
      <c r="G105" s="368"/>
      <c r="H105" s="368"/>
      <c r="I105" s="1588" t="str">
        <f t="shared" si="0"/>
        <v xml:space="preserve">…….. …….. …….. …….. …….. …….. </v>
      </c>
      <c r="J105" s="1588">
        <f t="shared" si="0"/>
        <v>0</v>
      </c>
      <c r="K105" s="572"/>
      <c r="L105" s="572"/>
      <c r="M105" s="572"/>
      <c r="N105" s="208"/>
    </row>
    <row r="106" spans="1:38" s="311" customFormat="1" hidden="1">
      <c r="A106" s="368" t="str">
        <f>A9</f>
        <v>Address :</v>
      </c>
      <c r="B106" s="368"/>
      <c r="C106" s="368"/>
      <c r="D106" s="368"/>
      <c r="E106" s="368"/>
      <c r="F106" s="368"/>
      <c r="G106" s="368"/>
      <c r="H106" s="368"/>
      <c r="I106" s="1588" t="str">
        <f t="shared" si="0"/>
        <v xml:space="preserve">…….. …….. …….. …….. …….. …….. </v>
      </c>
      <c r="J106" s="1588">
        <f t="shared" si="0"/>
        <v>0</v>
      </c>
      <c r="K106" s="572"/>
      <c r="L106" s="572"/>
      <c r="M106" s="572"/>
      <c r="N106" s="208"/>
    </row>
    <row r="107" spans="1:38" s="311" customFormat="1" hidden="1">
      <c r="A107" s="369"/>
      <c r="B107" s="369"/>
      <c r="C107" s="369"/>
      <c r="D107" s="369"/>
      <c r="E107" s="369"/>
      <c r="F107" s="369"/>
      <c r="G107" s="369"/>
      <c r="H107" s="369"/>
      <c r="I107" s="1588" t="str">
        <f t="shared" si="0"/>
        <v xml:space="preserve">…….. …….. …….. …….. …….. …….. </v>
      </c>
      <c r="J107" s="1588">
        <f t="shared" si="0"/>
        <v>0</v>
      </c>
      <c r="K107" s="572"/>
      <c r="L107" s="572"/>
      <c r="M107" s="572"/>
      <c r="N107" s="208"/>
    </row>
    <row r="108" spans="1:38" s="311" customFormat="1" hidden="1">
      <c r="A108" s="369"/>
      <c r="B108" s="369"/>
      <c r="C108" s="369"/>
      <c r="D108" s="369"/>
      <c r="E108" s="369"/>
      <c r="F108" s="369"/>
      <c r="G108" s="369"/>
      <c r="H108" s="369"/>
      <c r="I108" s="1588" t="str">
        <f t="shared" si="0"/>
        <v xml:space="preserve">…….. …….. …….. …….. …….. …….. </v>
      </c>
      <c r="J108" s="1588">
        <f t="shared" si="0"/>
        <v>0</v>
      </c>
      <c r="K108" s="572"/>
      <c r="L108" s="572"/>
      <c r="M108" s="572"/>
      <c r="N108" s="208"/>
    </row>
    <row r="109" spans="1:38" s="311" customFormat="1" hidden="1">
      <c r="A109" s="356"/>
      <c r="B109" s="356"/>
      <c r="C109" s="356"/>
      <c r="D109" s="356"/>
      <c r="E109" s="356"/>
      <c r="F109" s="356"/>
      <c r="G109" s="356"/>
      <c r="H109" s="356"/>
      <c r="I109" s="75"/>
      <c r="J109" s="75"/>
      <c r="K109" s="75"/>
      <c r="L109" s="75"/>
      <c r="M109" s="75"/>
      <c r="N109" s="208"/>
    </row>
    <row r="110" spans="1:38" s="311" customFormat="1" ht="33.75" hidden="1" customHeight="1">
      <c r="A110" s="370" t="str">
        <f>A14</f>
        <v>SL. NO.</v>
      </c>
      <c r="B110" s="370"/>
      <c r="C110" s="370"/>
      <c r="D110" s="370"/>
      <c r="E110" s="370"/>
      <c r="F110" s="370"/>
      <c r="G110" s="370"/>
      <c r="H110" s="370"/>
      <c r="I110" s="371" t="str">
        <f>I14</f>
        <v>Description of Test</v>
      </c>
      <c r="J110" s="1590" t="e">
        <f>#REF!</f>
        <v>#REF!</v>
      </c>
      <c r="K110" s="1590"/>
      <c r="L110" s="1590"/>
      <c r="M110" s="1590"/>
      <c r="N110" s="208"/>
      <c r="AH110" s="1590"/>
      <c r="AI110" s="1590"/>
      <c r="AK110" s="1590"/>
      <c r="AL110" s="1590"/>
    </row>
    <row r="111" spans="1:38" s="311" customFormat="1" hidden="1">
      <c r="A111" s="366" t="e">
        <f>#REF!</f>
        <v>#REF!</v>
      </c>
      <c r="B111" s="366"/>
      <c r="C111" s="366"/>
      <c r="D111" s="366"/>
      <c r="E111" s="366"/>
      <c r="F111" s="366"/>
      <c r="G111" s="366"/>
      <c r="H111" s="366"/>
      <c r="I111" s="366" t="e">
        <f>#REF!</f>
        <v>#REF!</v>
      </c>
      <c r="J111" s="1589" t="e">
        <f>#REF!</f>
        <v>#REF!</v>
      </c>
      <c r="K111" s="1589"/>
      <c r="L111" s="1589"/>
      <c r="M111" s="1589"/>
      <c r="N111" s="208"/>
      <c r="AH111" s="1589"/>
      <c r="AI111" s="1589"/>
      <c r="AK111" s="1589"/>
      <c r="AL111" s="1589"/>
    </row>
    <row r="112" spans="1:38" s="311" customFormat="1" hidden="1">
      <c r="A112" s="373" t="e">
        <f>#REF!</f>
        <v>#REF!</v>
      </c>
      <c r="B112" s="373"/>
      <c r="C112" s="373"/>
      <c r="D112" s="373"/>
      <c r="E112" s="373"/>
      <c r="F112" s="373"/>
      <c r="G112" s="373"/>
      <c r="H112" s="373"/>
      <c r="I112" s="374" t="e">
        <f>#REF!</f>
        <v>#REF!</v>
      </c>
      <c r="J112" s="1589"/>
      <c r="K112" s="1589"/>
      <c r="L112" s="1589"/>
      <c r="M112" s="1589"/>
      <c r="N112" s="208"/>
      <c r="AH112" s="1589"/>
      <c r="AI112" s="1589"/>
      <c r="AK112" s="1589"/>
      <c r="AL112" s="1589"/>
    </row>
    <row r="113" spans="1:38" s="311" customFormat="1" hidden="1">
      <c r="A113" s="375" t="e">
        <f>#REF!</f>
        <v>#REF!</v>
      </c>
      <c r="B113" s="375"/>
      <c r="C113" s="375"/>
      <c r="D113" s="375"/>
      <c r="E113" s="375"/>
      <c r="F113" s="375"/>
      <c r="G113" s="375"/>
      <c r="H113" s="375"/>
      <c r="I113" s="376" t="e">
        <f>#REF!</f>
        <v>#REF!</v>
      </c>
      <c r="J113" s="1587" t="e">
        <f>#REF!</f>
        <v>#REF!</v>
      </c>
      <c r="K113" s="1587"/>
      <c r="L113" s="1587"/>
      <c r="M113" s="1587"/>
      <c r="N113" s="378"/>
      <c r="AH113" s="377"/>
      <c r="AI113" s="377"/>
      <c r="AK113" s="377"/>
      <c r="AL113" s="377"/>
    </row>
    <row r="114" spans="1:38" s="311" customFormat="1" hidden="1">
      <c r="A114" s="375" t="e">
        <f>#REF!</f>
        <v>#REF!</v>
      </c>
      <c r="B114" s="375"/>
      <c r="C114" s="375"/>
      <c r="D114" s="375"/>
      <c r="E114" s="375"/>
      <c r="F114" s="375"/>
      <c r="G114" s="375"/>
      <c r="H114" s="375"/>
      <c r="I114" s="376" t="e">
        <f>#REF!</f>
        <v>#REF!</v>
      </c>
      <c r="J114" s="1587" t="e">
        <f>#REF!</f>
        <v>#REF!</v>
      </c>
      <c r="K114" s="1587"/>
      <c r="L114" s="1587"/>
      <c r="M114" s="1587"/>
      <c r="N114" s="378"/>
      <c r="AH114" s="379"/>
      <c r="AI114" s="379"/>
      <c r="AK114" s="377"/>
      <c r="AL114" s="379"/>
    </row>
    <row r="115" spans="1:38" s="311" customFormat="1" ht="20.149999999999999" hidden="1" customHeight="1">
      <c r="A115" s="380"/>
      <c r="B115" s="380"/>
      <c r="C115" s="380"/>
      <c r="D115" s="380"/>
      <c r="E115" s="380"/>
      <c r="F115" s="380"/>
      <c r="G115" s="380"/>
      <c r="H115" s="380"/>
      <c r="I115" s="374" t="e">
        <f>#REF!</f>
        <v>#REF!</v>
      </c>
      <c r="J115" s="1587" t="e">
        <f>#REF!</f>
        <v>#REF!</v>
      </c>
      <c r="K115" s="1587"/>
      <c r="L115" s="1587"/>
      <c r="M115" s="1587"/>
      <c r="N115" s="208"/>
      <c r="AH115" s="379"/>
      <c r="AI115" s="379"/>
      <c r="AK115" s="379"/>
      <c r="AL115" s="379"/>
    </row>
    <row r="116" spans="1:38" s="311" customFormat="1" hidden="1">
      <c r="A116" s="373" t="e">
        <f>#REF!</f>
        <v>#REF!</v>
      </c>
      <c r="B116" s="373"/>
      <c r="C116" s="373"/>
      <c r="D116" s="373"/>
      <c r="E116" s="373"/>
      <c r="F116" s="373"/>
      <c r="G116" s="373"/>
      <c r="H116" s="373"/>
      <c r="I116" s="374" t="e">
        <f>#REF!</f>
        <v>#REF!</v>
      </c>
      <c r="J116" s="1587"/>
      <c r="K116" s="1587"/>
      <c r="L116" s="1587"/>
      <c r="M116" s="1587"/>
      <c r="N116" s="208"/>
      <c r="AH116" s="1587"/>
      <c r="AI116" s="1587"/>
      <c r="AK116" s="1587"/>
      <c r="AL116" s="1587"/>
    </row>
    <row r="117" spans="1:38" s="311" customFormat="1" hidden="1">
      <c r="A117" s="381" t="e">
        <f>#REF!</f>
        <v>#REF!</v>
      </c>
      <c r="B117" s="381"/>
      <c r="C117" s="381"/>
      <c r="D117" s="381"/>
      <c r="E117" s="381"/>
      <c r="F117" s="381"/>
      <c r="G117" s="381"/>
      <c r="H117" s="381"/>
      <c r="I117" s="374" t="e">
        <f>#REF!</f>
        <v>#REF!</v>
      </c>
      <c r="J117" s="1587"/>
      <c r="K117" s="1587"/>
      <c r="L117" s="1587"/>
      <c r="M117" s="1587"/>
      <c r="N117" s="208"/>
      <c r="AH117" s="1587"/>
      <c r="AI117" s="1587"/>
      <c r="AK117" s="1587"/>
      <c r="AL117" s="1587"/>
    </row>
    <row r="118" spans="1:38" s="311" customFormat="1" hidden="1">
      <c r="A118" s="382" t="e">
        <f>#REF!</f>
        <v>#REF!</v>
      </c>
      <c r="B118" s="382"/>
      <c r="C118" s="382"/>
      <c r="D118" s="382"/>
      <c r="E118" s="382"/>
      <c r="F118" s="382"/>
      <c r="G118" s="382"/>
      <c r="H118" s="382"/>
      <c r="I118" s="374" t="e">
        <f>#REF!</f>
        <v>#REF!</v>
      </c>
      <c r="J118" s="1587"/>
      <c r="K118" s="1587"/>
      <c r="L118" s="1587"/>
      <c r="M118" s="1587"/>
      <c r="N118" s="208"/>
      <c r="AH118" s="1587"/>
      <c r="AI118" s="1587"/>
      <c r="AK118" s="1587"/>
      <c r="AL118" s="1587"/>
    </row>
    <row r="119" spans="1:38" s="311" customFormat="1" hidden="1">
      <c r="A119" s="375" t="e">
        <f>#REF!</f>
        <v>#REF!</v>
      </c>
      <c r="B119" s="375"/>
      <c r="C119" s="375"/>
      <c r="D119" s="375"/>
      <c r="E119" s="375"/>
      <c r="F119" s="375"/>
      <c r="G119" s="375"/>
      <c r="H119" s="375"/>
      <c r="I119" s="376" t="e">
        <f>#REF!</f>
        <v>#REF!</v>
      </c>
      <c r="J119" s="1587" t="e">
        <f>#REF!</f>
        <v>#REF!</v>
      </c>
      <c r="K119" s="1587"/>
      <c r="L119" s="1587"/>
      <c r="M119" s="1587"/>
      <c r="N119" s="378"/>
      <c r="AH119" s="379"/>
      <c r="AI119" s="379"/>
      <c r="AK119" s="377"/>
      <c r="AL119" s="379"/>
    </row>
    <row r="120" spans="1:38" s="311" customFormat="1" hidden="1">
      <c r="A120" s="375" t="e">
        <f>#REF!</f>
        <v>#REF!</v>
      </c>
      <c r="B120" s="375"/>
      <c r="C120" s="375"/>
      <c r="D120" s="375"/>
      <c r="E120" s="375"/>
      <c r="F120" s="375"/>
      <c r="G120" s="375"/>
      <c r="H120" s="375"/>
      <c r="I120" s="376" t="e">
        <f>#REF!</f>
        <v>#REF!</v>
      </c>
      <c r="J120" s="1587" t="e">
        <f>#REF!</f>
        <v>#REF!</v>
      </c>
      <c r="K120" s="1587"/>
      <c r="L120" s="1587"/>
      <c r="M120" s="1587"/>
      <c r="N120" s="378"/>
      <c r="AH120" s="379"/>
      <c r="AI120" s="379"/>
      <c r="AK120" s="377"/>
      <c r="AL120" s="379"/>
    </row>
    <row r="121" spans="1:38" s="311" customFormat="1" hidden="1">
      <c r="A121" s="375" t="e">
        <f>#REF!</f>
        <v>#REF!</v>
      </c>
      <c r="B121" s="375"/>
      <c r="C121" s="375"/>
      <c r="D121" s="375"/>
      <c r="E121" s="375"/>
      <c r="F121" s="375"/>
      <c r="G121" s="375"/>
      <c r="H121" s="375"/>
      <c r="I121" s="376" t="e">
        <f>#REF!</f>
        <v>#REF!</v>
      </c>
      <c r="J121" s="1587" t="e">
        <f>#REF!</f>
        <v>#REF!</v>
      </c>
      <c r="K121" s="1587"/>
      <c r="L121" s="1587"/>
      <c r="M121" s="1587"/>
      <c r="N121" s="378"/>
      <c r="AH121" s="379"/>
      <c r="AI121" s="379"/>
      <c r="AK121" s="377"/>
      <c r="AL121" s="379"/>
    </row>
    <row r="122" spans="1:38" s="311" customFormat="1" hidden="1">
      <c r="A122" s="375" t="e">
        <f>#REF!</f>
        <v>#REF!</v>
      </c>
      <c r="B122" s="375"/>
      <c r="C122" s="375"/>
      <c r="D122" s="375"/>
      <c r="E122" s="375"/>
      <c r="F122" s="375"/>
      <c r="G122" s="375"/>
      <c r="H122" s="375"/>
      <c r="I122" s="376" t="e">
        <f>#REF!</f>
        <v>#REF!</v>
      </c>
      <c r="J122" s="1587" t="e">
        <f>#REF!</f>
        <v>#REF!</v>
      </c>
      <c r="K122" s="1587"/>
      <c r="L122" s="1587"/>
      <c r="M122" s="1587"/>
      <c r="N122" s="378"/>
      <c r="AH122" s="379"/>
      <c r="AI122" s="379"/>
      <c r="AK122" s="377"/>
      <c r="AL122" s="379"/>
    </row>
    <row r="123" spans="1:38" s="311" customFormat="1" hidden="1">
      <c r="A123" s="375"/>
      <c r="B123" s="375"/>
      <c r="C123" s="375"/>
      <c r="D123" s="375"/>
      <c r="E123" s="375"/>
      <c r="F123" s="375"/>
      <c r="G123" s="375"/>
      <c r="H123" s="375"/>
      <c r="I123" s="374" t="e">
        <f>#REF!</f>
        <v>#REF!</v>
      </c>
      <c r="J123" s="1587" t="e">
        <f>#REF!</f>
        <v>#REF!</v>
      </c>
      <c r="K123" s="1587"/>
      <c r="L123" s="1587"/>
      <c r="M123" s="1587"/>
      <c r="N123" s="378"/>
      <c r="AH123" s="379"/>
      <c r="AI123" s="379"/>
      <c r="AK123" s="379"/>
      <c r="AL123" s="379"/>
    </row>
    <row r="124" spans="1:38" s="311" customFormat="1" ht="20.149999999999999" hidden="1" customHeight="1">
      <c r="A124" s="382" t="e">
        <f>#REF!</f>
        <v>#REF!</v>
      </c>
      <c r="B124" s="382"/>
      <c r="C124" s="382"/>
      <c r="D124" s="382"/>
      <c r="E124" s="382"/>
      <c r="F124" s="382"/>
      <c r="G124" s="382"/>
      <c r="H124" s="382"/>
      <c r="I124" s="374" t="e">
        <f>#REF!</f>
        <v>#REF!</v>
      </c>
      <c r="J124" s="1587"/>
      <c r="K124" s="1587"/>
      <c r="L124" s="1587"/>
      <c r="M124" s="1587"/>
      <c r="N124" s="378"/>
      <c r="AH124" s="379"/>
      <c r="AI124" s="379"/>
      <c r="AK124" s="379"/>
      <c r="AL124" s="379"/>
    </row>
    <row r="125" spans="1:38" s="311" customFormat="1" hidden="1">
      <c r="A125" s="375" t="e">
        <f>#REF!</f>
        <v>#REF!</v>
      </c>
      <c r="B125" s="375"/>
      <c r="C125" s="375"/>
      <c r="D125" s="375"/>
      <c r="E125" s="375"/>
      <c r="F125" s="375"/>
      <c r="G125" s="375"/>
      <c r="H125" s="375"/>
      <c r="I125" s="376" t="e">
        <f>#REF!</f>
        <v>#REF!</v>
      </c>
      <c r="J125" s="1587" t="e">
        <f>#REF!</f>
        <v>#REF!</v>
      </c>
      <c r="K125" s="1587"/>
      <c r="L125" s="1587"/>
      <c r="M125" s="1587"/>
      <c r="N125" s="378"/>
      <c r="AH125" s="379"/>
      <c r="AI125" s="379"/>
      <c r="AK125" s="377"/>
      <c r="AL125" s="379"/>
    </row>
    <row r="126" spans="1:38" s="311" customFormat="1" hidden="1">
      <c r="A126" s="375" t="e">
        <f>#REF!</f>
        <v>#REF!</v>
      </c>
      <c r="B126" s="375"/>
      <c r="C126" s="375"/>
      <c r="D126" s="375"/>
      <c r="E126" s="375"/>
      <c r="F126" s="375"/>
      <c r="G126" s="375"/>
      <c r="H126" s="375"/>
      <c r="I126" s="376" t="e">
        <f>#REF!</f>
        <v>#REF!</v>
      </c>
      <c r="J126" s="1587" t="e">
        <f>#REF!</f>
        <v>#REF!</v>
      </c>
      <c r="K126" s="1587"/>
      <c r="L126" s="1587"/>
      <c r="M126" s="1587"/>
      <c r="N126" s="378"/>
      <c r="AH126" s="379"/>
      <c r="AI126" s="379"/>
      <c r="AK126" s="377"/>
      <c r="AL126" s="379"/>
    </row>
    <row r="127" spans="1:38" s="311" customFormat="1" ht="20.149999999999999" hidden="1" customHeight="1">
      <c r="A127" s="375" t="e">
        <f>#REF!</f>
        <v>#REF!</v>
      </c>
      <c r="B127" s="375"/>
      <c r="C127" s="375"/>
      <c r="D127" s="375"/>
      <c r="E127" s="375"/>
      <c r="F127" s="375"/>
      <c r="G127" s="375"/>
      <c r="H127" s="375"/>
      <c r="I127" s="376" t="e">
        <f>#REF!</f>
        <v>#REF!</v>
      </c>
      <c r="J127" s="1587" t="e">
        <f>#REF!</f>
        <v>#REF!</v>
      </c>
      <c r="K127" s="1587"/>
      <c r="L127" s="1587"/>
      <c r="M127" s="1587"/>
      <c r="N127" s="378"/>
      <c r="AH127" s="379"/>
      <c r="AI127" s="379"/>
      <c r="AK127" s="377"/>
      <c r="AL127" s="379"/>
    </row>
    <row r="128" spans="1:38" s="311" customFormat="1" hidden="1">
      <c r="A128" s="375" t="e">
        <f>#REF!</f>
        <v>#REF!</v>
      </c>
      <c r="B128" s="375"/>
      <c r="C128" s="375"/>
      <c r="D128" s="375"/>
      <c r="E128" s="375"/>
      <c r="F128" s="375"/>
      <c r="G128" s="375"/>
      <c r="H128" s="375"/>
      <c r="I128" s="376" t="e">
        <f>#REF!</f>
        <v>#REF!</v>
      </c>
      <c r="J128" s="1587" t="e">
        <f>#REF!</f>
        <v>#REF!</v>
      </c>
      <c r="K128" s="1587"/>
      <c r="L128" s="1587"/>
      <c r="M128" s="1587"/>
      <c r="N128" s="378"/>
      <c r="AH128" s="379"/>
      <c r="AI128" s="379"/>
      <c r="AK128" s="377"/>
      <c r="AL128" s="379"/>
    </row>
    <row r="129" spans="1:38" s="312" customFormat="1" ht="20.149999999999999" hidden="1" customHeight="1">
      <c r="A129" s="383"/>
      <c r="B129" s="383"/>
      <c r="C129" s="383"/>
      <c r="D129" s="383"/>
      <c r="E129" s="383"/>
      <c r="F129" s="383"/>
      <c r="G129" s="383"/>
      <c r="H129" s="383"/>
      <c r="I129" s="374" t="e">
        <f>#REF!</f>
        <v>#REF!</v>
      </c>
      <c r="J129" s="1587" t="e">
        <f>#REF!</f>
        <v>#REF!</v>
      </c>
      <c r="K129" s="1587"/>
      <c r="L129" s="1587"/>
      <c r="M129" s="1587"/>
      <c r="N129" s="378"/>
      <c r="AH129" s="379"/>
      <c r="AI129" s="379"/>
      <c r="AK129" s="379"/>
      <c r="AL129" s="379"/>
    </row>
    <row r="130" spans="1:38" s="311" customFormat="1" ht="24" hidden="1" customHeight="1">
      <c r="A130" s="382" t="e">
        <f>#REF!</f>
        <v>#REF!</v>
      </c>
      <c r="B130" s="382"/>
      <c r="C130" s="382"/>
      <c r="D130" s="382"/>
      <c r="E130" s="382"/>
      <c r="F130" s="382"/>
      <c r="G130" s="382"/>
      <c r="H130" s="382"/>
      <c r="I130" s="374" t="e">
        <f>#REF!</f>
        <v>#REF!</v>
      </c>
      <c r="J130" s="1587"/>
      <c r="K130" s="1587"/>
      <c r="L130" s="1587"/>
      <c r="M130" s="1587"/>
      <c r="N130" s="378"/>
      <c r="AH130" s="379"/>
      <c r="AI130" s="379"/>
      <c r="AK130" s="379"/>
      <c r="AL130" s="379"/>
    </row>
    <row r="131" spans="1:38" s="311" customFormat="1" hidden="1">
      <c r="A131" s="375" t="e">
        <f>#REF!</f>
        <v>#REF!</v>
      </c>
      <c r="B131" s="375"/>
      <c r="C131" s="375"/>
      <c r="D131" s="375"/>
      <c r="E131" s="375"/>
      <c r="F131" s="375"/>
      <c r="G131" s="375"/>
      <c r="H131" s="375"/>
      <c r="I131" s="376" t="e">
        <f>#REF!</f>
        <v>#REF!</v>
      </c>
      <c r="J131" s="1587" t="e">
        <f>#REF!</f>
        <v>#REF!</v>
      </c>
      <c r="K131" s="1587"/>
      <c r="L131" s="1587"/>
      <c r="M131" s="1587"/>
      <c r="N131" s="378"/>
      <c r="AH131" s="379"/>
      <c r="AI131" s="379"/>
      <c r="AK131" s="377"/>
      <c r="AL131" s="379"/>
    </row>
    <row r="132" spans="1:38" s="311" customFormat="1" hidden="1">
      <c r="A132" s="375" t="e">
        <f>#REF!</f>
        <v>#REF!</v>
      </c>
      <c r="B132" s="375"/>
      <c r="C132" s="375"/>
      <c r="D132" s="375"/>
      <c r="E132" s="375"/>
      <c r="F132" s="375"/>
      <c r="G132" s="375"/>
      <c r="H132" s="375"/>
      <c r="I132" s="376" t="e">
        <f>#REF!</f>
        <v>#REF!</v>
      </c>
      <c r="J132" s="1587" t="e">
        <f>#REF!</f>
        <v>#REF!</v>
      </c>
      <c r="K132" s="1587"/>
      <c r="L132" s="1587"/>
      <c r="M132" s="1587"/>
      <c r="N132" s="378"/>
      <c r="AH132" s="379"/>
      <c r="AI132" s="379"/>
      <c r="AK132" s="377"/>
      <c r="AL132" s="379"/>
    </row>
    <row r="133" spans="1:38" s="311" customFormat="1" ht="33" hidden="1" customHeight="1">
      <c r="A133" s="375" t="e">
        <f>#REF!</f>
        <v>#REF!</v>
      </c>
      <c r="B133" s="375"/>
      <c r="C133" s="375"/>
      <c r="D133" s="375"/>
      <c r="E133" s="375"/>
      <c r="F133" s="375"/>
      <c r="G133" s="375"/>
      <c r="H133" s="375"/>
      <c r="I133" s="376" t="e">
        <f>#REF!</f>
        <v>#REF!</v>
      </c>
      <c r="J133" s="1587" t="e">
        <f>#REF!</f>
        <v>#REF!</v>
      </c>
      <c r="K133" s="1587"/>
      <c r="L133" s="1587"/>
      <c r="M133" s="1587"/>
      <c r="N133" s="378"/>
      <c r="AH133" s="379"/>
      <c r="AI133" s="379"/>
      <c r="AK133" s="377"/>
      <c r="AL133" s="379"/>
    </row>
    <row r="134" spans="1:38" s="312" customFormat="1" ht="20.149999999999999" hidden="1" customHeight="1">
      <c r="A134" s="375"/>
      <c r="B134" s="375"/>
      <c r="C134" s="375"/>
      <c r="D134" s="375"/>
      <c r="E134" s="375"/>
      <c r="F134" s="375"/>
      <c r="G134" s="375"/>
      <c r="H134" s="375"/>
      <c r="I134" s="374" t="e">
        <f>#REF!</f>
        <v>#REF!</v>
      </c>
      <c r="J134" s="1587" t="e">
        <f>#REF!</f>
        <v>#REF!</v>
      </c>
      <c r="K134" s="1587"/>
      <c r="L134" s="1587"/>
      <c r="M134" s="1587"/>
      <c r="N134" s="378"/>
      <c r="AH134" s="379"/>
      <c r="AI134" s="379"/>
      <c r="AK134" s="379"/>
      <c r="AL134" s="379"/>
    </row>
    <row r="135" spans="1:38" s="311" customFormat="1" ht="20.149999999999999" hidden="1" customHeight="1">
      <c r="A135" s="382" t="e">
        <f>#REF!</f>
        <v>#REF!</v>
      </c>
      <c r="B135" s="382"/>
      <c r="C135" s="382"/>
      <c r="D135" s="382"/>
      <c r="E135" s="382"/>
      <c r="F135" s="382"/>
      <c r="G135" s="382"/>
      <c r="H135" s="382"/>
      <c r="I135" s="374" t="e">
        <f>#REF!</f>
        <v>#REF!</v>
      </c>
      <c r="J135" s="1587"/>
      <c r="K135" s="1587"/>
      <c r="L135" s="1587"/>
      <c r="M135" s="1587"/>
      <c r="N135" s="378"/>
      <c r="AH135" s="379"/>
      <c r="AI135" s="379"/>
      <c r="AK135" s="379"/>
      <c r="AL135" s="379"/>
    </row>
    <row r="136" spans="1:38" s="311" customFormat="1" hidden="1">
      <c r="A136" s="375" t="e">
        <f>#REF!</f>
        <v>#REF!</v>
      </c>
      <c r="B136" s="375"/>
      <c r="C136" s="375"/>
      <c r="D136" s="375"/>
      <c r="E136" s="375"/>
      <c r="F136" s="375"/>
      <c r="G136" s="375"/>
      <c r="H136" s="375"/>
      <c r="I136" s="376" t="e">
        <f>#REF!</f>
        <v>#REF!</v>
      </c>
      <c r="J136" s="1587" t="e">
        <f>#REF!</f>
        <v>#REF!</v>
      </c>
      <c r="K136" s="1587"/>
      <c r="L136" s="1587"/>
      <c r="M136" s="1587"/>
      <c r="N136" s="378"/>
      <c r="AH136" s="379"/>
      <c r="AI136" s="379"/>
      <c r="AK136" s="377"/>
      <c r="AL136" s="379"/>
    </row>
    <row r="137" spans="1:38" s="311" customFormat="1" hidden="1">
      <c r="A137" s="375" t="e">
        <f>#REF!</f>
        <v>#REF!</v>
      </c>
      <c r="B137" s="375"/>
      <c r="C137" s="375"/>
      <c r="D137" s="375"/>
      <c r="E137" s="375"/>
      <c r="F137" s="375"/>
      <c r="G137" s="375"/>
      <c r="H137" s="375"/>
      <c r="I137" s="376" t="e">
        <f>#REF!</f>
        <v>#REF!</v>
      </c>
      <c r="J137" s="1587" t="e">
        <f>#REF!</f>
        <v>#REF!</v>
      </c>
      <c r="K137" s="1587"/>
      <c r="L137" s="1587"/>
      <c r="M137" s="1587"/>
      <c r="N137" s="378"/>
      <c r="AH137" s="379"/>
      <c r="AI137" s="379"/>
      <c r="AK137" s="377"/>
      <c r="AL137" s="379"/>
    </row>
    <row r="138" spans="1:38" s="311" customFormat="1" hidden="1">
      <c r="A138" s="375" t="e">
        <f>#REF!</f>
        <v>#REF!</v>
      </c>
      <c r="B138" s="375"/>
      <c r="C138" s="375"/>
      <c r="D138" s="375"/>
      <c r="E138" s="375"/>
      <c r="F138" s="375"/>
      <c r="G138" s="375"/>
      <c r="H138" s="375"/>
      <c r="I138" s="376" t="e">
        <f>#REF!</f>
        <v>#REF!</v>
      </c>
      <c r="J138" s="1587" t="e">
        <f>#REF!</f>
        <v>#REF!</v>
      </c>
      <c r="K138" s="1587"/>
      <c r="L138" s="1587"/>
      <c r="M138" s="1587"/>
      <c r="N138" s="378"/>
      <c r="AH138" s="379"/>
      <c r="AI138" s="379"/>
      <c r="AK138" s="377"/>
      <c r="AL138" s="379"/>
    </row>
    <row r="139" spans="1:38" s="311" customFormat="1" hidden="1">
      <c r="A139" s="375"/>
      <c r="B139" s="375"/>
      <c r="C139" s="375"/>
      <c r="D139" s="375"/>
      <c r="E139" s="375"/>
      <c r="F139" s="375"/>
      <c r="G139" s="375"/>
      <c r="H139" s="375"/>
      <c r="I139" s="374" t="e">
        <f>#REF!</f>
        <v>#REF!</v>
      </c>
      <c r="J139" s="1587" t="e">
        <f>#REF!</f>
        <v>#REF!</v>
      </c>
      <c r="K139" s="1587"/>
      <c r="L139" s="1587"/>
      <c r="M139" s="1587"/>
      <c r="N139" s="378"/>
      <c r="AH139" s="379"/>
      <c r="AI139" s="379"/>
      <c r="AK139" s="379"/>
      <c r="AL139" s="379"/>
    </row>
    <row r="140" spans="1:38" s="311" customFormat="1" ht="20.149999999999999" hidden="1" customHeight="1">
      <c r="A140" s="382" t="e">
        <f>#REF!</f>
        <v>#REF!</v>
      </c>
      <c r="B140" s="382"/>
      <c r="C140" s="382"/>
      <c r="D140" s="382"/>
      <c r="E140" s="382"/>
      <c r="F140" s="382"/>
      <c r="G140" s="382"/>
      <c r="H140" s="382"/>
      <c r="I140" s="374" t="e">
        <f>#REF!</f>
        <v>#REF!</v>
      </c>
      <c r="J140" s="1587"/>
      <c r="K140" s="1587"/>
      <c r="L140" s="1587"/>
      <c r="M140" s="1587"/>
      <c r="N140" s="378"/>
      <c r="AH140" s="379"/>
      <c r="AI140" s="379"/>
      <c r="AK140" s="379"/>
      <c r="AL140" s="379"/>
    </row>
    <row r="141" spans="1:38" s="311" customFormat="1" hidden="1">
      <c r="A141" s="375" t="e">
        <f>#REF!</f>
        <v>#REF!</v>
      </c>
      <c r="B141" s="375"/>
      <c r="C141" s="375"/>
      <c r="D141" s="375"/>
      <c r="E141" s="375"/>
      <c r="F141" s="375"/>
      <c r="G141" s="375"/>
      <c r="H141" s="375"/>
      <c r="I141" s="376" t="e">
        <f>#REF!</f>
        <v>#REF!</v>
      </c>
      <c r="J141" s="1587" t="e">
        <f>#REF!</f>
        <v>#REF!</v>
      </c>
      <c r="K141" s="1587"/>
      <c r="L141" s="1587"/>
      <c r="M141" s="1587"/>
      <c r="N141" s="378"/>
      <c r="AH141" s="379"/>
      <c r="AI141" s="379"/>
      <c r="AK141" s="377"/>
      <c r="AL141" s="379"/>
    </row>
    <row r="142" spans="1:38" s="311" customFormat="1" hidden="1">
      <c r="A142" s="375" t="e">
        <f>#REF!</f>
        <v>#REF!</v>
      </c>
      <c r="B142" s="375"/>
      <c r="C142" s="375"/>
      <c r="D142" s="375"/>
      <c r="E142" s="375"/>
      <c r="F142" s="375"/>
      <c r="G142" s="375"/>
      <c r="H142" s="375"/>
      <c r="I142" s="376" t="e">
        <f>#REF!</f>
        <v>#REF!</v>
      </c>
      <c r="J142" s="1587" t="e">
        <f>#REF!</f>
        <v>#REF!</v>
      </c>
      <c r="K142" s="1587"/>
      <c r="L142" s="1587"/>
      <c r="M142" s="1587"/>
      <c r="N142" s="378"/>
      <c r="AH142" s="379"/>
      <c r="AI142" s="379"/>
      <c r="AK142" s="377"/>
      <c r="AL142" s="379"/>
    </row>
    <row r="143" spans="1:38" s="311" customFormat="1" hidden="1">
      <c r="A143" s="375" t="e">
        <f>#REF!</f>
        <v>#REF!</v>
      </c>
      <c r="B143" s="375"/>
      <c r="C143" s="375"/>
      <c r="D143" s="375"/>
      <c r="E143" s="375"/>
      <c r="F143" s="375"/>
      <c r="G143" s="375"/>
      <c r="H143" s="375"/>
      <c r="I143" s="376" t="e">
        <f>#REF!</f>
        <v>#REF!</v>
      </c>
      <c r="J143" s="1587" t="e">
        <f>#REF!</f>
        <v>#REF!</v>
      </c>
      <c r="K143" s="1587"/>
      <c r="L143" s="1587"/>
      <c r="M143" s="1587"/>
      <c r="N143" s="378"/>
      <c r="AH143" s="379"/>
      <c r="AI143" s="379"/>
      <c r="AK143" s="377"/>
      <c r="AL143" s="379"/>
    </row>
    <row r="144" spans="1:38" s="311" customFormat="1" hidden="1">
      <c r="A144" s="375" t="e">
        <f>#REF!</f>
        <v>#REF!</v>
      </c>
      <c r="B144" s="375"/>
      <c r="C144" s="375"/>
      <c r="D144" s="375"/>
      <c r="E144" s="375"/>
      <c r="F144" s="375"/>
      <c r="G144" s="375"/>
      <c r="H144" s="375"/>
      <c r="I144" s="376" t="e">
        <f>#REF!</f>
        <v>#REF!</v>
      </c>
      <c r="J144" s="1587" t="e">
        <f>#REF!</f>
        <v>#REF!</v>
      </c>
      <c r="K144" s="1587"/>
      <c r="L144" s="1587"/>
      <c r="M144" s="1587"/>
      <c r="N144" s="378"/>
      <c r="AH144" s="379"/>
      <c r="AI144" s="379"/>
      <c r="AK144" s="377"/>
      <c r="AL144" s="379"/>
    </row>
    <row r="145" spans="1:38" s="312" customFormat="1" ht="20.149999999999999" hidden="1" customHeight="1">
      <c r="A145" s="375"/>
      <c r="B145" s="375"/>
      <c r="C145" s="375"/>
      <c r="D145" s="375"/>
      <c r="E145" s="375"/>
      <c r="F145" s="375"/>
      <c r="G145" s="375"/>
      <c r="H145" s="375"/>
      <c r="I145" s="374" t="e">
        <f>#REF!</f>
        <v>#REF!</v>
      </c>
      <c r="J145" s="1587" t="e">
        <f>#REF!</f>
        <v>#REF!</v>
      </c>
      <c r="K145" s="1587"/>
      <c r="L145" s="1587"/>
      <c r="M145" s="1587"/>
      <c r="N145" s="378"/>
      <c r="AH145" s="379"/>
      <c r="AI145" s="379"/>
      <c r="AK145" s="379"/>
      <c r="AL145" s="379"/>
    </row>
    <row r="146" spans="1:38" s="311" customFormat="1" ht="20.149999999999999" hidden="1" customHeight="1">
      <c r="A146" s="384"/>
      <c r="B146" s="384"/>
      <c r="C146" s="384"/>
      <c r="D146" s="384"/>
      <c r="E146" s="384"/>
      <c r="F146" s="384"/>
      <c r="G146" s="384"/>
      <c r="H146" s="384"/>
      <c r="I146" s="374" t="e">
        <f>#REF!</f>
        <v>#REF!</v>
      </c>
      <c r="J146" s="1587" t="e">
        <f>#REF!</f>
        <v>#REF!</v>
      </c>
      <c r="K146" s="1587"/>
      <c r="L146" s="1587"/>
      <c r="M146" s="1587"/>
      <c r="N146" s="378"/>
      <c r="AH146" s="379"/>
      <c r="AI146" s="379"/>
      <c r="AK146" s="379"/>
      <c r="AL146" s="379"/>
    </row>
    <row r="147" spans="1:38" s="311" customFormat="1" hidden="1">
      <c r="A147" s="384"/>
      <c r="B147" s="384"/>
      <c r="C147" s="384"/>
      <c r="D147" s="384"/>
      <c r="E147" s="384"/>
      <c r="F147" s="384"/>
      <c r="G147" s="384"/>
      <c r="H147" s="384"/>
      <c r="I147" s="374"/>
      <c r="J147" s="1587"/>
      <c r="K147" s="1587"/>
      <c r="L147" s="1587"/>
      <c r="M147" s="1587"/>
      <c r="N147" s="378"/>
      <c r="AH147" s="379"/>
      <c r="AI147" s="379"/>
      <c r="AK147" s="379"/>
      <c r="AL147" s="379"/>
    </row>
    <row r="148" spans="1:38" s="311" customFormat="1" ht="20.149999999999999" hidden="1" customHeight="1">
      <c r="A148" s="381" t="e">
        <f>#REF!</f>
        <v>#REF!</v>
      </c>
      <c r="B148" s="381"/>
      <c r="C148" s="381"/>
      <c r="D148" s="381"/>
      <c r="E148" s="381"/>
      <c r="F148" s="381"/>
      <c r="G148" s="381"/>
      <c r="H148" s="381"/>
      <c r="I148" s="374" t="e">
        <f>#REF!</f>
        <v>#REF!</v>
      </c>
      <c r="J148" s="1587"/>
      <c r="K148" s="1587"/>
      <c r="L148" s="1587"/>
      <c r="M148" s="1587"/>
      <c r="N148" s="378"/>
      <c r="AH148" s="379"/>
      <c r="AI148" s="379"/>
      <c r="AK148" s="379"/>
      <c r="AL148" s="379"/>
    </row>
    <row r="149" spans="1:38" s="311" customFormat="1" ht="30" hidden="1" customHeight="1">
      <c r="A149" s="382" t="e">
        <f>#REF!</f>
        <v>#REF!</v>
      </c>
      <c r="B149" s="382"/>
      <c r="C149" s="382"/>
      <c r="D149" s="382"/>
      <c r="E149" s="382"/>
      <c r="F149" s="382"/>
      <c r="G149" s="382"/>
      <c r="H149" s="382"/>
      <c r="I149" s="374" t="e">
        <f>#REF!</f>
        <v>#REF!</v>
      </c>
      <c r="J149" s="1587"/>
      <c r="K149" s="1587"/>
      <c r="L149" s="1587"/>
      <c r="M149" s="1587"/>
      <c r="N149" s="378"/>
      <c r="AH149" s="379"/>
      <c r="AI149" s="379"/>
      <c r="AK149" s="379"/>
      <c r="AL149" s="379"/>
    </row>
    <row r="150" spans="1:38" s="311" customFormat="1" hidden="1">
      <c r="A150" s="375" t="e">
        <f>#REF!</f>
        <v>#REF!</v>
      </c>
      <c r="B150" s="375"/>
      <c r="C150" s="375"/>
      <c r="D150" s="375"/>
      <c r="E150" s="375"/>
      <c r="F150" s="375"/>
      <c r="G150" s="375"/>
      <c r="H150" s="375"/>
      <c r="I150" s="376" t="e">
        <f>#REF!</f>
        <v>#REF!</v>
      </c>
      <c r="J150" s="1587" t="e">
        <f>#REF!</f>
        <v>#REF!</v>
      </c>
      <c r="K150" s="1587"/>
      <c r="L150" s="1587"/>
      <c r="M150" s="1587"/>
      <c r="N150" s="378"/>
      <c r="AH150" s="379"/>
      <c r="AI150" s="379"/>
      <c r="AK150" s="377"/>
      <c r="AL150" s="379"/>
    </row>
    <row r="151" spans="1:38" s="311" customFormat="1" hidden="1">
      <c r="A151" s="375" t="e">
        <f>#REF!</f>
        <v>#REF!</v>
      </c>
      <c r="B151" s="375"/>
      <c r="C151" s="375"/>
      <c r="D151" s="375"/>
      <c r="E151" s="375"/>
      <c r="F151" s="375"/>
      <c r="G151" s="375"/>
      <c r="H151" s="375"/>
      <c r="I151" s="376" t="e">
        <f>#REF!</f>
        <v>#REF!</v>
      </c>
      <c r="J151" s="1587" t="e">
        <f>#REF!</f>
        <v>#REF!</v>
      </c>
      <c r="K151" s="1587"/>
      <c r="L151" s="1587"/>
      <c r="M151" s="1587"/>
      <c r="N151" s="378"/>
      <c r="AH151" s="379"/>
      <c r="AI151" s="379"/>
      <c r="AK151" s="377"/>
      <c r="AL151" s="379"/>
    </row>
    <row r="152" spans="1:38" s="311" customFormat="1" hidden="1">
      <c r="A152" s="375" t="e">
        <f>#REF!</f>
        <v>#REF!</v>
      </c>
      <c r="B152" s="375"/>
      <c r="C152" s="375"/>
      <c r="D152" s="375"/>
      <c r="E152" s="375"/>
      <c r="F152" s="375"/>
      <c r="G152" s="375"/>
      <c r="H152" s="375"/>
      <c r="I152" s="376" t="e">
        <f>#REF!</f>
        <v>#REF!</v>
      </c>
      <c r="J152" s="1587" t="e">
        <f>#REF!</f>
        <v>#REF!</v>
      </c>
      <c r="K152" s="1587"/>
      <c r="L152" s="1587"/>
      <c r="M152" s="1587"/>
      <c r="N152" s="378"/>
      <c r="AH152" s="379"/>
      <c r="AI152" s="379"/>
      <c r="AK152" s="377"/>
      <c r="AL152" s="379"/>
    </row>
    <row r="153" spans="1:38" s="311" customFormat="1" ht="20.149999999999999" hidden="1" customHeight="1">
      <c r="A153" s="385"/>
      <c r="B153" s="385"/>
      <c r="C153" s="385"/>
      <c r="D153" s="385"/>
      <c r="E153" s="385"/>
      <c r="F153" s="385"/>
      <c r="G153" s="385"/>
      <c r="H153" s="385"/>
      <c r="I153" s="374" t="e">
        <f>#REF!</f>
        <v>#REF!</v>
      </c>
      <c r="J153" s="1587" t="e">
        <f>#REF!</f>
        <v>#REF!</v>
      </c>
      <c r="K153" s="1587"/>
      <c r="L153" s="1587"/>
      <c r="M153" s="1587"/>
      <c r="N153" s="378"/>
      <c r="AH153" s="379"/>
      <c r="AI153" s="379"/>
      <c r="AK153" s="379"/>
      <c r="AL153" s="379"/>
    </row>
    <row r="154" spans="1:38" s="311" customFormat="1" ht="20.149999999999999" hidden="1" customHeight="1">
      <c r="A154" s="384"/>
      <c r="B154" s="384"/>
      <c r="C154" s="384"/>
      <c r="D154" s="384"/>
      <c r="E154" s="384"/>
      <c r="F154" s="384"/>
      <c r="G154" s="384"/>
      <c r="H154" s="384"/>
      <c r="I154" s="374" t="e">
        <f>#REF!</f>
        <v>#REF!</v>
      </c>
      <c r="J154" s="1587" t="e">
        <f>#REF!</f>
        <v>#REF!</v>
      </c>
      <c r="K154" s="1587"/>
      <c r="L154" s="1587"/>
      <c r="M154" s="1587"/>
      <c r="N154" s="378"/>
      <c r="AH154" s="379"/>
      <c r="AI154" s="379"/>
      <c r="AK154" s="379"/>
      <c r="AL154" s="379"/>
    </row>
    <row r="155" spans="1:38" s="311" customFormat="1" ht="20.149999999999999" hidden="1" customHeight="1">
      <c r="A155" s="373" t="e">
        <f>#REF!</f>
        <v>#REF!</v>
      </c>
      <c r="B155" s="373"/>
      <c r="C155" s="373"/>
      <c r="D155" s="373"/>
      <c r="E155" s="373"/>
      <c r="F155" s="373"/>
      <c r="G155" s="373"/>
      <c r="H155" s="373"/>
      <c r="I155" s="374" t="e">
        <f>#REF!</f>
        <v>#REF!</v>
      </c>
      <c r="J155" s="1587"/>
      <c r="K155" s="1587"/>
      <c r="L155" s="1587"/>
      <c r="M155" s="1587"/>
      <c r="N155" s="378"/>
      <c r="AH155" s="379"/>
      <c r="AI155" s="379"/>
      <c r="AK155" s="379"/>
      <c r="AL155" s="379"/>
    </row>
    <row r="156" spans="1:38" s="311" customFormat="1" ht="30" hidden="1" customHeight="1">
      <c r="A156" s="381" t="e">
        <f>#REF!</f>
        <v>#REF!</v>
      </c>
      <c r="B156" s="381"/>
      <c r="C156" s="381"/>
      <c r="D156" s="381"/>
      <c r="E156" s="381"/>
      <c r="F156" s="381"/>
      <c r="G156" s="381"/>
      <c r="H156" s="381"/>
      <c r="I156" s="374" t="e">
        <f>#REF!</f>
        <v>#REF!</v>
      </c>
      <c r="J156" s="1587"/>
      <c r="K156" s="1587"/>
      <c r="L156" s="1587"/>
      <c r="M156" s="1587"/>
      <c r="N156" s="378"/>
      <c r="AH156" s="379"/>
      <c r="AI156" s="379"/>
      <c r="AK156" s="379"/>
      <c r="AL156" s="379"/>
    </row>
    <row r="157" spans="1:38" s="311" customFormat="1" ht="20.149999999999999" hidden="1" customHeight="1">
      <c r="A157" s="375" t="e">
        <f>#REF!</f>
        <v>#REF!</v>
      </c>
      <c r="B157" s="375"/>
      <c r="C157" s="375"/>
      <c r="D157" s="375"/>
      <c r="E157" s="375"/>
      <c r="F157" s="375"/>
      <c r="G157" s="375"/>
      <c r="H157" s="375"/>
      <c r="I157" s="376" t="e">
        <f>#REF!</f>
        <v>#REF!</v>
      </c>
      <c r="J157" s="1587" t="e">
        <f>#REF!</f>
        <v>#REF!</v>
      </c>
      <c r="K157" s="1587"/>
      <c r="L157" s="1587"/>
      <c r="M157" s="1587"/>
      <c r="N157" s="378"/>
      <c r="AH157" s="379"/>
      <c r="AI157" s="379"/>
      <c r="AK157" s="377"/>
      <c r="AL157" s="379"/>
    </row>
    <row r="158" spans="1:38" s="311" customFormat="1" ht="20.149999999999999" hidden="1" customHeight="1">
      <c r="A158" s="375" t="e">
        <f>#REF!</f>
        <v>#REF!</v>
      </c>
      <c r="B158" s="375"/>
      <c r="C158" s="375"/>
      <c r="D158" s="375"/>
      <c r="E158" s="375"/>
      <c r="F158" s="375"/>
      <c r="G158" s="375"/>
      <c r="H158" s="375"/>
      <c r="I158" s="376" t="e">
        <f>#REF!</f>
        <v>#REF!</v>
      </c>
      <c r="J158" s="1587" t="e">
        <f>#REF!</f>
        <v>#REF!</v>
      </c>
      <c r="K158" s="1587"/>
      <c r="L158" s="1587"/>
      <c r="M158" s="1587"/>
      <c r="N158" s="378"/>
      <c r="AH158" s="379"/>
      <c r="AI158" s="379"/>
      <c r="AK158" s="377"/>
      <c r="AL158" s="379"/>
    </row>
    <row r="159" spans="1:38" s="311" customFormat="1" ht="20.149999999999999" hidden="1" customHeight="1">
      <c r="A159" s="375" t="e">
        <f>#REF!</f>
        <v>#REF!</v>
      </c>
      <c r="B159" s="375"/>
      <c r="C159" s="375"/>
      <c r="D159" s="375"/>
      <c r="E159" s="375"/>
      <c r="F159" s="375"/>
      <c r="G159" s="375"/>
      <c r="H159" s="375"/>
      <c r="I159" s="376" t="e">
        <f>#REF!</f>
        <v>#REF!</v>
      </c>
      <c r="J159" s="1587" t="e">
        <f>#REF!</f>
        <v>#REF!</v>
      </c>
      <c r="K159" s="1587"/>
      <c r="L159" s="1587"/>
      <c r="M159" s="1587"/>
      <c r="N159" s="378"/>
      <c r="AH159" s="379"/>
      <c r="AI159" s="379"/>
      <c r="AK159" s="377"/>
      <c r="AL159" s="379"/>
    </row>
    <row r="160" spans="1:38" s="311" customFormat="1" ht="20.149999999999999" hidden="1" customHeight="1">
      <c r="A160" s="375" t="e">
        <f>#REF!</f>
        <v>#REF!</v>
      </c>
      <c r="B160" s="375"/>
      <c r="C160" s="375"/>
      <c r="D160" s="375"/>
      <c r="E160" s="375"/>
      <c r="F160" s="375"/>
      <c r="G160" s="375"/>
      <c r="H160" s="375"/>
      <c r="I160" s="376" t="e">
        <f>#REF!</f>
        <v>#REF!</v>
      </c>
      <c r="J160" s="1587" t="e">
        <f>#REF!</f>
        <v>#REF!</v>
      </c>
      <c r="K160" s="1587"/>
      <c r="L160" s="1587"/>
      <c r="M160" s="1587"/>
      <c r="N160" s="378"/>
      <c r="AH160" s="379"/>
      <c r="AI160" s="379"/>
      <c r="AK160" s="377"/>
      <c r="AL160" s="379"/>
    </row>
    <row r="161" spans="1:38" s="311" customFormat="1" ht="20.149999999999999" hidden="1" customHeight="1">
      <c r="A161" s="375" t="e">
        <f>#REF!</f>
        <v>#REF!</v>
      </c>
      <c r="B161" s="375"/>
      <c r="C161" s="375"/>
      <c r="D161" s="375"/>
      <c r="E161" s="375"/>
      <c r="F161" s="375"/>
      <c r="G161" s="375"/>
      <c r="H161" s="375"/>
      <c r="I161" s="376" t="e">
        <f>#REF!</f>
        <v>#REF!</v>
      </c>
      <c r="J161" s="1587" t="e">
        <f>#REF!</f>
        <v>#REF!</v>
      </c>
      <c r="K161" s="1587"/>
      <c r="L161" s="1587"/>
      <c r="M161" s="1587"/>
      <c r="N161" s="378"/>
      <c r="AH161" s="379"/>
      <c r="AI161" s="379"/>
      <c r="AK161" s="377"/>
      <c r="AL161" s="379"/>
    </row>
    <row r="162" spans="1:38" s="311" customFormat="1" ht="20.149999999999999" hidden="1" customHeight="1">
      <c r="A162" s="380"/>
      <c r="B162" s="380"/>
      <c r="C162" s="380"/>
      <c r="D162" s="380"/>
      <c r="E162" s="380"/>
      <c r="F162" s="380"/>
      <c r="G162" s="380"/>
      <c r="H162" s="380"/>
      <c r="I162" s="374" t="e">
        <f>#REF!</f>
        <v>#REF!</v>
      </c>
      <c r="J162" s="1587" t="e">
        <f>#REF!</f>
        <v>#REF!</v>
      </c>
      <c r="K162" s="1587"/>
      <c r="L162" s="1587"/>
      <c r="M162" s="1587"/>
      <c r="N162" s="378"/>
      <c r="AH162" s="379"/>
      <c r="AI162" s="379"/>
      <c r="AK162" s="379"/>
      <c r="AL162" s="379"/>
    </row>
    <row r="163" spans="1:38" s="311" customFormat="1" ht="20.149999999999999" hidden="1" customHeight="1">
      <c r="A163" s="381" t="e">
        <f>#REF!</f>
        <v>#REF!</v>
      </c>
      <c r="B163" s="381"/>
      <c r="C163" s="381"/>
      <c r="D163" s="381"/>
      <c r="E163" s="381"/>
      <c r="F163" s="381"/>
      <c r="G163" s="381"/>
      <c r="H163" s="381"/>
      <c r="I163" s="374" t="e">
        <f>#REF!</f>
        <v>#REF!</v>
      </c>
      <c r="J163" s="1587"/>
      <c r="K163" s="1587"/>
      <c r="L163" s="1587"/>
      <c r="M163" s="1587"/>
      <c r="N163" s="378"/>
      <c r="AH163" s="379"/>
      <c r="AI163" s="379"/>
      <c r="AK163" s="379"/>
      <c r="AL163" s="379"/>
    </row>
    <row r="164" spans="1:38" s="311" customFormat="1" ht="20.149999999999999" hidden="1" customHeight="1">
      <c r="A164" s="375" t="e">
        <f>#REF!</f>
        <v>#REF!</v>
      </c>
      <c r="B164" s="375"/>
      <c r="C164" s="375"/>
      <c r="D164" s="375"/>
      <c r="E164" s="375"/>
      <c r="F164" s="375"/>
      <c r="G164" s="375"/>
      <c r="H164" s="375"/>
      <c r="I164" s="386" t="e">
        <f>#REF!</f>
        <v>#REF!</v>
      </c>
      <c r="J164" s="1587" t="e">
        <f>#REF!</f>
        <v>#REF!</v>
      </c>
      <c r="K164" s="1587"/>
      <c r="L164" s="1587"/>
      <c r="M164" s="1587"/>
      <c r="N164" s="378"/>
      <c r="AH164" s="379"/>
      <c r="AI164" s="379"/>
      <c r="AK164" s="377"/>
      <c r="AL164" s="379"/>
    </row>
    <row r="165" spans="1:38" s="311" customFormat="1" ht="20.149999999999999" hidden="1" customHeight="1">
      <c r="A165" s="375" t="e">
        <f>#REF!</f>
        <v>#REF!</v>
      </c>
      <c r="B165" s="375"/>
      <c r="C165" s="375"/>
      <c r="D165" s="375"/>
      <c r="E165" s="375"/>
      <c r="F165" s="375"/>
      <c r="G165" s="375"/>
      <c r="H165" s="375"/>
      <c r="I165" s="386" t="e">
        <f>#REF!</f>
        <v>#REF!</v>
      </c>
      <c r="J165" s="1587" t="e">
        <f>#REF!</f>
        <v>#REF!</v>
      </c>
      <c r="K165" s="1587"/>
      <c r="L165" s="1587"/>
      <c r="M165" s="1587"/>
      <c r="N165" s="378"/>
      <c r="AH165" s="379"/>
      <c r="AI165" s="379"/>
      <c r="AK165" s="377"/>
      <c r="AL165" s="379"/>
    </row>
    <row r="166" spans="1:38" s="311" customFormat="1" ht="20.149999999999999" hidden="1" customHeight="1">
      <c r="A166" s="375" t="e">
        <f>#REF!</f>
        <v>#REF!</v>
      </c>
      <c r="B166" s="375"/>
      <c r="C166" s="375"/>
      <c r="D166" s="375"/>
      <c r="E166" s="375"/>
      <c r="F166" s="375"/>
      <c r="G166" s="375"/>
      <c r="H166" s="375"/>
      <c r="I166" s="386" t="e">
        <f>#REF!</f>
        <v>#REF!</v>
      </c>
      <c r="J166" s="1587" t="e">
        <f>#REF!</f>
        <v>#REF!</v>
      </c>
      <c r="K166" s="1587"/>
      <c r="L166" s="1587"/>
      <c r="M166" s="1587"/>
      <c r="N166" s="378"/>
      <c r="AH166" s="379"/>
      <c r="AI166" s="379"/>
      <c r="AK166" s="377"/>
      <c r="AL166" s="379"/>
    </row>
    <row r="167" spans="1:38" s="311" customFormat="1" ht="20.149999999999999" hidden="1" customHeight="1">
      <c r="A167" s="375" t="e">
        <f>#REF!</f>
        <v>#REF!</v>
      </c>
      <c r="B167" s="375"/>
      <c r="C167" s="375"/>
      <c r="D167" s="375"/>
      <c r="E167" s="375"/>
      <c r="F167" s="375"/>
      <c r="G167" s="375"/>
      <c r="H167" s="375"/>
      <c r="I167" s="386" t="e">
        <f>#REF!</f>
        <v>#REF!</v>
      </c>
      <c r="J167" s="1587" t="e">
        <f>#REF!</f>
        <v>#REF!</v>
      </c>
      <c r="K167" s="1587"/>
      <c r="L167" s="1587"/>
      <c r="M167" s="1587"/>
      <c r="N167" s="378"/>
      <c r="AH167" s="379"/>
      <c r="AI167" s="379"/>
      <c r="AK167" s="377"/>
      <c r="AL167" s="379"/>
    </row>
    <row r="168" spans="1:38" s="311" customFormat="1" ht="20.149999999999999" hidden="1" customHeight="1">
      <c r="A168" s="375" t="e">
        <f>#REF!</f>
        <v>#REF!</v>
      </c>
      <c r="B168" s="375"/>
      <c r="C168" s="375"/>
      <c r="D168" s="375"/>
      <c r="E168" s="375"/>
      <c r="F168" s="375"/>
      <c r="G168" s="375"/>
      <c r="H168" s="375"/>
      <c r="I168" s="386" t="e">
        <f>#REF!</f>
        <v>#REF!</v>
      </c>
      <c r="J168" s="1587" t="e">
        <f>#REF!</f>
        <v>#REF!</v>
      </c>
      <c r="K168" s="1587"/>
      <c r="L168" s="1587"/>
      <c r="M168" s="1587"/>
      <c r="N168" s="378"/>
      <c r="AH168" s="379"/>
      <c r="AI168" s="379"/>
      <c r="AK168" s="377"/>
      <c r="AL168" s="379"/>
    </row>
    <row r="169" spans="1:38" s="311" customFormat="1" ht="20.149999999999999" hidden="1" customHeight="1">
      <c r="A169" s="375" t="e">
        <f>#REF!</f>
        <v>#REF!</v>
      </c>
      <c r="B169" s="375"/>
      <c r="C169" s="375"/>
      <c r="D169" s="375"/>
      <c r="E169" s="375"/>
      <c r="F169" s="375"/>
      <c r="G169" s="375"/>
      <c r="H169" s="375"/>
      <c r="I169" s="386" t="e">
        <f>#REF!</f>
        <v>#REF!</v>
      </c>
      <c r="J169" s="1587" t="e">
        <f>#REF!</f>
        <v>#REF!</v>
      </c>
      <c r="K169" s="1587"/>
      <c r="L169" s="1587"/>
      <c r="M169" s="1587"/>
      <c r="N169" s="378"/>
      <c r="AH169" s="379"/>
      <c r="AI169" s="379"/>
      <c r="AK169" s="377"/>
      <c r="AL169" s="379"/>
    </row>
    <row r="170" spans="1:38" s="311" customFormat="1" ht="20.149999999999999" hidden="1" customHeight="1">
      <c r="A170" s="387"/>
      <c r="B170" s="387"/>
      <c r="C170" s="387"/>
      <c r="D170" s="387"/>
      <c r="E170" s="387"/>
      <c r="F170" s="387"/>
      <c r="G170" s="387"/>
      <c r="H170" s="387"/>
      <c r="I170" s="374" t="e">
        <f>#REF!</f>
        <v>#REF!</v>
      </c>
      <c r="J170" s="1587" t="e">
        <f>#REF!</f>
        <v>#REF!</v>
      </c>
      <c r="K170" s="1587"/>
      <c r="L170" s="1587"/>
      <c r="M170" s="1587"/>
      <c r="N170" s="378"/>
      <c r="AH170" s="379"/>
      <c r="AI170" s="379"/>
      <c r="AK170" s="379"/>
      <c r="AL170" s="379"/>
    </row>
    <row r="171" spans="1:38" s="311" customFormat="1" ht="35.25" hidden="1" customHeight="1">
      <c r="A171" s="381" t="e">
        <f>#REF!</f>
        <v>#REF!</v>
      </c>
      <c r="B171" s="381"/>
      <c r="C171" s="381"/>
      <c r="D171" s="381"/>
      <c r="E171" s="381"/>
      <c r="F171" s="381"/>
      <c r="G171" s="381"/>
      <c r="H171" s="381"/>
      <c r="I171" s="374" t="e">
        <f>#REF!</f>
        <v>#REF!</v>
      </c>
      <c r="J171" s="1587"/>
      <c r="K171" s="1587"/>
      <c r="L171" s="1587"/>
      <c r="M171" s="1587"/>
      <c r="N171" s="378"/>
      <c r="AH171" s="379"/>
      <c r="AI171" s="379"/>
      <c r="AK171" s="379"/>
      <c r="AL171" s="379"/>
    </row>
    <row r="172" spans="1:38" s="311" customFormat="1" ht="19.5" hidden="1" customHeight="1">
      <c r="A172" s="375" t="e">
        <f>#REF!</f>
        <v>#REF!</v>
      </c>
      <c r="B172" s="375"/>
      <c r="C172" s="375"/>
      <c r="D172" s="375"/>
      <c r="E172" s="375"/>
      <c r="F172" s="375"/>
      <c r="G172" s="375"/>
      <c r="H172" s="375"/>
      <c r="I172" s="386" t="e">
        <f>#REF!</f>
        <v>#REF!</v>
      </c>
      <c r="J172" s="1587" t="e">
        <f>#REF!</f>
        <v>#REF!</v>
      </c>
      <c r="K172" s="1587"/>
      <c r="L172" s="1587"/>
      <c r="M172" s="1587"/>
      <c r="N172" s="378"/>
      <c r="AH172" s="379"/>
      <c r="AI172" s="379"/>
      <c r="AK172" s="377"/>
      <c r="AL172" s="379"/>
    </row>
    <row r="173" spans="1:38" s="311" customFormat="1" ht="19.5" hidden="1" customHeight="1">
      <c r="A173" s="375" t="e">
        <f>#REF!</f>
        <v>#REF!</v>
      </c>
      <c r="B173" s="375"/>
      <c r="C173" s="375"/>
      <c r="D173" s="375"/>
      <c r="E173" s="375"/>
      <c r="F173" s="375"/>
      <c r="G173" s="375"/>
      <c r="H173" s="375"/>
      <c r="I173" s="386" t="e">
        <f>#REF!</f>
        <v>#REF!</v>
      </c>
      <c r="J173" s="1587" t="e">
        <f>#REF!</f>
        <v>#REF!</v>
      </c>
      <c r="K173" s="1587"/>
      <c r="L173" s="1587"/>
      <c r="M173" s="1587"/>
      <c r="N173" s="378"/>
      <c r="AH173" s="379"/>
      <c r="AI173" s="379"/>
      <c r="AK173" s="377"/>
      <c r="AL173" s="379"/>
    </row>
    <row r="174" spans="1:38" s="311" customFormat="1" ht="19.5" hidden="1" customHeight="1">
      <c r="A174" s="375" t="e">
        <f>#REF!</f>
        <v>#REF!</v>
      </c>
      <c r="B174" s="375"/>
      <c r="C174" s="375"/>
      <c r="D174" s="375"/>
      <c r="E174" s="375"/>
      <c r="F174" s="375"/>
      <c r="G174" s="375"/>
      <c r="H174" s="375"/>
      <c r="I174" s="386" t="e">
        <f>#REF!</f>
        <v>#REF!</v>
      </c>
      <c r="J174" s="1587" t="e">
        <f>#REF!</f>
        <v>#REF!</v>
      </c>
      <c r="K174" s="1587"/>
      <c r="L174" s="1587"/>
      <c r="M174" s="1587"/>
      <c r="N174" s="378"/>
      <c r="AH174" s="379"/>
      <c r="AI174" s="379"/>
      <c r="AK174" s="377"/>
      <c r="AL174" s="379"/>
    </row>
    <row r="175" spans="1:38" s="311" customFormat="1" ht="19.5" hidden="1" customHeight="1">
      <c r="A175" s="375" t="e">
        <f>#REF!</f>
        <v>#REF!</v>
      </c>
      <c r="B175" s="375"/>
      <c r="C175" s="375"/>
      <c r="D175" s="375"/>
      <c r="E175" s="375"/>
      <c r="F175" s="375"/>
      <c r="G175" s="375"/>
      <c r="H175" s="375"/>
      <c r="I175" s="386" t="e">
        <f>#REF!</f>
        <v>#REF!</v>
      </c>
      <c r="J175" s="1587" t="e">
        <f>#REF!</f>
        <v>#REF!</v>
      </c>
      <c r="K175" s="1587"/>
      <c r="L175" s="1587"/>
      <c r="M175" s="1587"/>
      <c r="N175" s="378"/>
      <c r="AH175" s="379"/>
      <c r="AI175" s="379"/>
      <c r="AK175" s="377"/>
      <c r="AL175" s="379"/>
    </row>
    <row r="176" spans="1:38" s="311" customFormat="1" ht="33" hidden="1" customHeight="1">
      <c r="A176" s="375" t="e">
        <f>#REF!</f>
        <v>#REF!</v>
      </c>
      <c r="B176" s="375"/>
      <c r="C176" s="375"/>
      <c r="D176" s="375"/>
      <c r="E176" s="375"/>
      <c r="F176" s="375"/>
      <c r="G176" s="375"/>
      <c r="H176" s="375"/>
      <c r="I176" s="386" t="e">
        <f>#REF!</f>
        <v>#REF!</v>
      </c>
      <c r="J176" s="1587" t="e">
        <f>#REF!</f>
        <v>#REF!</v>
      </c>
      <c r="K176" s="1587"/>
      <c r="L176" s="1587"/>
      <c r="M176" s="1587"/>
      <c r="N176" s="378"/>
      <c r="AH176" s="379"/>
      <c r="AI176" s="379"/>
      <c r="AK176" s="377"/>
      <c r="AL176" s="379"/>
    </row>
    <row r="177" spans="1:38" s="311" customFormat="1" ht="19.5" hidden="1" customHeight="1">
      <c r="A177" s="375" t="e">
        <f>#REF!</f>
        <v>#REF!</v>
      </c>
      <c r="B177" s="375"/>
      <c r="C177" s="375"/>
      <c r="D177" s="375"/>
      <c r="E177" s="375"/>
      <c r="F177" s="375"/>
      <c r="G177" s="375"/>
      <c r="H177" s="375"/>
      <c r="I177" s="386" t="e">
        <f>#REF!</f>
        <v>#REF!</v>
      </c>
      <c r="J177" s="1587" t="e">
        <f>#REF!</f>
        <v>#REF!</v>
      </c>
      <c r="K177" s="1587"/>
      <c r="L177" s="1587"/>
      <c r="M177" s="1587"/>
      <c r="N177" s="378"/>
      <c r="AH177" s="379"/>
      <c r="AI177" s="379"/>
      <c r="AK177" s="377"/>
      <c r="AL177" s="379"/>
    </row>
    <row r="178" spans="1:38" s="311" customFormat="1" ht="19.5" hidden="1" customHeight="1">
      <c r="A178" s="375" t="e">
        <f>#REF!</f>
        <v>#REF!</v>
      </c>
      <c r="B178" s="375"/>
      <c r="C178" s="375"/>
      <c r="D178" s="375"/>
      <c r="E178" s="375"/>
      <c r="F178" s="375"/>
      <c r="G178" s="375"/>
      <c r="H178" s="375"/>
      <c r="I178" s="386" t="e">
        <f>#REF!</f>
        <v>#REF!</v>
      </c>
      <c r="J178" s="1587" t="e">
        <f>#REF!</f>
        <v>#REF!</v>
      </c>
      <c r="K178" s="1587"/>
      <c r="L178" s="1587"/>
      <c r="M178" s="1587"/>
      <c r="N178" s="378"/>
      <c r="AH178" s="379"/>
      <c r="AI178" s="379"/>
      <c r="AK178" s="377"/>
      <c r="AL178" s="379"/>
    </row>
    <row r="179" spans="1:38" s="311" customFormat="1" ht="19.5" hidden="1" customHeight="1">
      <c r="A179" s="375" t="e">
        <f>#REF!</f>
        <v>#REF!</v>
      </c>
      <c r="B179" s="375"/>
      <c r="C179" s="375"/>
      <c r="D179" s="375"/>
      <c r="E179" s="375"/>
      <c r="F179" s="375"/>
      <c r="G179" s="375"/>
      <c r="H179" s="375"/>
      <c r="I179" s="386" t="e">
        <f>#REF!</f>
        <v>#REF!</v>
      </c>
      <c r="J179" s="1587" t="e">
        <f>#REF!</f>
        <v>#REF!</v>
      </c>
      <c r="K179" s="1587"/>
      <c r="L179" s="1587"/>
      <c r="M179" s="1587"/>
      <c r="N179" s="378"/>
      <c r="AH179" s="379"/>
      <c r="AI179" s="379"/>
      <c r="AK179" s="377"/>
      <c r="AL179" s="379"/>
    </row>
    <row r="180" spans="1:38" s="311" customFormat="1" ht="19.5" hidden="1" customHeight="1">
      <c r="A180" s="375" t="e">
        <f>#REF!</f>
        <v>#REF!</v>
      </c>
      <c r="B180" s="375"/>
      <c r="C180" s="375"/>
      <c r="D180" s="375"/>
      <c r="E180" s="375"/>
      <c r="F180" s="375"/>
      <c r="G180" s="375"/>
      <c r="H180" s="375"/>
      <c r="I180" s="386" t="e">
        <f>#REF!</f>
        <v>#REF!</v>
      </c>
      <c r="J180" s="1587" t="e">
        <f>#REF!</f>
        <v>#REF!</v>
      </c>
      <c r="K180" s="1587"/>
      <c r="L180" s="1587"/>
      <c r="M180" s="1587"/>
      <c r="N180" s="378"/>
      <c r="AH180" s="379"/>
      <c r="AI180" s="379"/>
      <c r="AK180" s="377"/>
      <c r="AL180" s="379"/>
    </row>
    <row r="181" spans="1:38" s="311" customFormat="1" ht="19.5" hidden="1" customHeight="1">
      <c r="A181" s="387"/>
      <c r="B181" s="387"/>
      <c r="C181" s="387"/>
      <c r="D181" s="387"/>
      <c r="E181" s="387"/>
      <c r="F181" s="387"/>
      <c r="G181" s="387"/>
      <c r="H181" s="387"/>
      <c r="I181" s="374" t="e">
        <f>#REF!</f>
        <v>#REF!</v>
      </c>
      <c r="J181" s="1587" t="e">
        <f>#REF!</f>
        <v>#REF!</v>
      </c>
      <c r="K181" s="1587"/>
      <c r="L181" s="1587"/>
      <c r="M181" s="1587"/>
      <c r="N181" s="378"/>
      <c r="AH181" s="379"/>
      <c r="AI181" s="379"/>
      <c r="AK181" s="379"/>
      <c r="AL181" s="379"/>
    </row>
    <row r="182" spans="1:38" s="311" customFormat="1" ht="19.5" hidden="1" customHeight="1">
      <c r="A182" s="381" t="e">
        <f>#REF!</f>
        <v>#REF!</v>
      </c>
      <c r="B182" s="381"/>
      <c r="C182" s="381"/>
      <c r="D182" s="381"/>
      <c r="E182" s="381"/>
      <c r="F182" s="381"/>
      <c r="G182" s="381"/>
      <c r="H182" s="381"/>
      <c r="I182" s="374" t="e">
        <f>#REF!</f>
        <v>#REF!</v>
      </c>
      <c r="J182" s="1587"/>
      <c r="K182" s="1587"/>
      <c r="L182" s="1587"/>
      <c r="M182" s="1587"/>
      <c r="N182" s="378"/>
      <c r="AH182" s="379"/>
      <c r="AI182" s="379"/>
      <c r="AK182" s="379"/>
      <c r="AL182" s="379"/>
    </row>
    <row r="183" spans="1:38" s="311" customFormat="1" ht="19.5" hidden="1" customHeight="1">
      <c r="A183" s="375" t="e">
        <f>#REF!</f>
        <v>#REF!</v>
      </c>
      <c r="B183" s="375"/>
      <c r="C183" s="375"/>
      <c r="D183" s="375"/>
      <c r="E183" s="375"/>
      <c r="F183" s="375"/>
      <c r="G183" s="375"/>
      <c r="H183" s="375"/>
      <c r="I183" s="376" t="e">
        <f>#REF!</f>
        <v>#REF!</v>
      </c>
      <c r="J183" s="1587" t="e">
        <f>#REF!</f>
        <v>#REF!</v>
      </c>
      <c r="K183" s="1587"/>
      <c r="L183" s="1587"/>
      <c r="M183" s="1587"/>
      <c r="N183" s="378"/>
      <c r="AH183" s="379"/>
      <c r="AI183" s="379"/>
      <c r="AK183" s="377"/>
      <c r="AL183" s="379"/>
    </row>
    <row r="184" spans="1:38" s="311" customFormat="1" ht="19.5" hidden="1" customHeight="1">
      <c r="A184" s="375" t="e">
        <f>#REF!</f>
        <v>#REF!</v>
      </c>
      <c r="B184" s="375"/>
      <c r="C184" s="375"/>
      <c r="D184" s="375"/>
      <c r="E184" s="375"/>
      <c r="F184" s="375"/>
      <c r="G184" s="375"/>
      <c r="H184" s="375"/>
      <c r="I184" s="376" t="e">
        <f>#REF!</f>
        <v>#REF!</v>
      </c>
      <c r="J184" s="1587" t="e">
        <f>#REF!</f>
        <v>#REF!</v>
      </c>
      <c r="K184" s="1587"/>
      <c r="L184" s="1587"/>
      <c r="M184" s="1587"/>
      <c r="N184" s="378"/>
      <c r="AH184" s="379"/>
      <c r="AI184" s="379"/>
      <c r="AK184" s="377"/>
      <c r="AL184" s="379"/>
    </row>
    <row r="185" spans="1:38" s="311" customFormat="1" ht="19.5" hidden="1" customHeight="1">
      <c r="A185" s="375" t="e">
        <f>#REF!</f>
        <v>#REF!</v>
      </c>
      <c r="B185" s="375"/>
      <c r="C185" s="375"/>
      <c r="D185" s="375"/>
      <c r="E185" s="375"/>
      <c r="F185" s="375"/>
      <c r="G185" s="375"/>
      <c r="H185" s="375"/>
      <c r="I185" s="376" t="e">
        <f>#REF!</f>
        <v>#REF!</v>
      </c>
      <c r="J185" s="1587" t="e">
        <f>#REF!</f>
        <v>#REF!</v>
      </c>
      <c r="K185" s="1587"/>
      <c r="L185" s="1587"/>
      <c r="M185" s="1587"/>
      <c r="N185" s="378"/>
      <c r="AH185" s="379"/>
      <c r="AI185" s="379"/>
      <c r="AK185" s="377"/>
      <c r="AL185" s="379"/>
    </row>
    <row r="186" spans="1:38" s="311" customFormat="1" ht="19.5" hidden="1" customHeight="1">
      <c r="A186" s="387"/>
      <c r="B186" s="387"/>
      <c r="C186" s="387"/>
      <c r="D186" s="387"/>
      <c r="E186" s="387"/>
      <c r="F186" s="387"/>
      <c r="G186" s="387"/>
      <c r="H186" s="387"/>
      <c r="I186" s="374" t="e">
        <f>#REF!</f>
        <v>#REF!</v>
      </c>
      <c r="J186" s="1587" t="e">
        <f>#REF!</f>
        <v>#REF!</v>
      </c>
      <c r="K186" s="1587"/>
      <c r="L186" s="1587"/>
      <c r="M186" s="1587"/>
      <c r="N186" s="378"/>
      <c r="AH186" s="379"/>
      <c r="AI186" s="379"/>
      <c r="AK186" s="379"/>
      <c r="AL186" s="379"/>
    </row>
    <row r="187" spans="1:38" s="311" customFormat="1" ht="33" hidden="1" customHeight="1">
      <c r="A187" s="381" t="e">
        <f>#REF!</f>
        <v>#REF!</v>
      </c>
      <c r="B187" s="381"/>
      <c r="C187" s="381"/>
      <c r="D187" s="381"/>
      <c r="E187" s="381"/>
      <c r="F187" s="381"/>
      <c r="G187" s="381"/>
      <c r="H187" s="381"/>
      <c r="I187" s="374" t="e">
        <f>#REF!</f>
        <v>#REF!</v>
      </c>
      <c r="J187" s="1587"/>
      <c r="K187" s="1587"/>
      <c r="L187" s="1587"/>
      <c r="M187" s="1587"/>
      <c r="N187" s="378"/>
      <c r="AH187" s="379"/>
      <c r="AI187" s="379"/>
      <c r="AK187" s="379"/>
      <c r="AL187" s="379"/>
    </row>
    <row r="188" spans="1:38" s="311" customFormat="1" ht="19.5" hidden="1" customHeight="1">
      <c r="A188" s="387" t="e">
        <f>#REF!</f>
        <v>#REF!</v>
      </c>
      <c r="B188" s="387"/>
      <c r="C188" s="387"/>
      <c r="D188" s="387"/>
      <c r="E188" s="387"/>
      <c r="F188" s="387"/>
      <c r="G188" s="387"/>
      <c r="H188" s="387"/>
      <c r="I188" s="376" t="e">
        <f>#REF!</f>
        <v>#REF!</v>
      </c>
      <c r="J188" s="1587" t="e">
        <f>#REF!</f>
        <v>#REF!</v>
      </c>
      <c r="K188" s="1587"/>
      <c r="L188" s="1587"/>
      <c r="M188" s="1587"/>
      <c r="N188" s="378"/>
      <c r="AH188" s="379"/>
      <c r="AI188" s="379"/>
      <c r="AK188" s="377"/>
      <c r="AL188" s="379"/>
    </row>
    <row r="189" spans="1:38" s="311" customFormat="1" ht="19.5" hidden="1" customHeight="1">
      <c r="A189" s="387" t="e">
        <f>#REF!</f>
        <v>#REF!</v>
      </c>
      <c r="B189" s="387"/>
      <c r="C189" s="387"/>
      <c r="D189" s="387"/>
      <c r="E189" s="387"/>
      <c r="F189" s="387"/>
      <c r="G189" s="387"/>
      <c r="H189" s="387"/>
      <c r="I189" s="376" t="e">
        <f>#REF!</f>
        <v>#REF!</v>
      </c>
      <c r="J189" s="1587" t="e">
        <f>#REF!</f>
        <v>#REF!</v>
      </c>
      <c r="K189" s="1587"/>
      <c r="L189" s="1587"/>
      <c r="M189" s="1587"/>
      <c r="N189" s="378"/>
      <c r="AH189" s="379"/>
      <c r="AI189" s="379"/>
      <c r="AK189" s="377"/>
      <c r="AL189" s="379"/>
    </row>
    <row r="190" spans="1:38" s="311" customFormat="1" ht="19.5" hidden="1" customHeight="1">
      <c r="A190" s="387" t="e">
        <f>#REF!</f>
        <v>#REF!</v>
      </c>
      <c r="B190" s="387"/>
      <c r="C190" s="387"/>
      <c r="D190" s="387"/>
      <c r="E190" s="387"/>
      <c r="F190" s="387"/>
      <c r="G190" s="387"/>
      <c r="H190" s="387"/>
      <c r="I190" s="376" t="e">
        <f>#REF!</f>
        <v>#REF!</v>
      </c>
      <c r="J190" s="1587" t="e">
        <f>#REF!</f>
        <v>#REF!</v>
      </c>
      <c r="K190" s="1587"/>
      <c r="L190" s="1587"/>
      <c r="M190" s="1587"/>
      <c r="N190" s="378"/>
      <c r="AH190" s="379"/>
      <c r="AI190" s="379"/>
      <c r="AK190" s="377"/>
      <c r="AL190" s="379"/>
    </row>
    <row r="191" spans="1:38" s="311" customFormat="1" ht="19.5" hidden="1" customHeight="1">
      <c r="A191" s="387"/>
      <c r="B191" s="387"/>
      <c r="C191" s="387"/>
      <c r="D191" s="387"/>
      <c r="E191" s="387"/>
      <c r="F191" s="387"/>
      <c r="G191" s="387"/>
      <c r="H191" s="387"/>
      <c r="I191" s="374" t="e">
        <f>#REF!</f>
        <v>#REF!</v>
      </c>
      <c r="J191" s="1587" t="e">
        <f>#REF!</f>
        <v>#REF!</v>
      </c>
      <c r="K191" s="1587"/>
      <c r="L191" s="1587"/>
      <c r="M191" s="1587"/>
      <c r="N191" s="378"/>
      <c r="AH191" s="379"/>
      <c r="AI191" s="379"/>
      <c r="AK191" s="379"/>
      <c r="AL191" s="379"/>
    </row>
    <row r="192" spans="1:38" s="311" customFormat="1" ht="19.5" hidden="1" customHeight="1">
      <c r="A192" s="381" t="e">
        <f>#REF!</f>
        <v>#REF!</v>
      </c>
      <c r="B192" s="381"/>
      <c r="C192" s="381"/>
      <c r="D192" s="381"/>
      <c r="E192" s="381"/>
      <c r="F192" s="381"/>
      <c r="G192" s="381"/>
      <c r="H192" s="381"/>
      <c r="I192" s="374" t="e">
        <f>#REF!</f>
        <v>#REF!</v>
      </c>
      <c r="J192" s="1587"/>
      <c r="K192" s="1587"/>
      <c r="L192" s="1587"/>
      <c r="M192" s="1587"/>
      <c r="N192" s="378"/>
      <c r="AH192" s="379"/>
      <c r="AI192" s="379"/>
      <c r="AK192" s="379"/>
      <c r="AL192" s="379"/>
    </row>
    <row r="193" spans="1:38" s="311" customFormat="1" ht="19.5" hidden="1" customHeight="1">
      <c r="A193" s="375" t="e">
        <f>#REF!</f>
        <v>#REF!</v>
      </c>
      <c r="B193" s="375"/>
      <c r="C193" s="375"/>
      <c r="D193" s="375"/>
      <c r="E193" s="375"/>
      <c r="F193" s="375"/>
      <c r="G193" s="375"/>
      <c r="H193" s="375"/>
      <c r="I193" s="376" t="e">
        <f>#REF!</f>
        <v>#REF!</v>
      </c>
      <c r="J193" s="1587" t="e">
        <f>#REF!</f>
        <v>#REF!</v>
      </c>
      <c r="K193" s="1587"/>
      <c r="L193" s="1587"/>
      <c r="M193" s="1587"/>
      <c r="N193" s="378"/>
      <c r="AH193" s="379"/>
      <c r="AI193" s="379"/>
      <c r="AK193" s="377"/>
      <c r="AL193" s="379"/>
    </row>
    <row r="194" spans="1:38" s="311" customFormat="1" ht="19.5" hidden="1" customHeight="1">
      <c r="A194" s="375" t="e">
        <f>#REF!</f>
        <v>#REF!</v>
      </c>
      <c r="B194" s="375"/>
      <c r="C194" s="375"/>
      <c r="D194" s="375"/>
      <c r="E194" s="375"/>
      <c r="F194" s="375"/>
      <c r="G194" s="375"/>
      <c r="H194" s="375"/>
      <c r="I194" s="376" t="e">
        <f>#REF!</f>
        <v>#REF!</v>
      </c>
      <c r="J194" s="1587" t="e">
        <f>#REF!</f>
        <v>#REF!</v>
      </c>
      <c r="K194" s="1587"/>
      <c r="L194" s="1587"/>
      <c r="M194" s="1587"/>
      <c r="N194" s="378"/>
      <c r="AH194" s="379"/>
      <c r="AI194" s="379"/>
      <c r="AK194" s="377"/>
      <c r="AL194" s="379"/>
    </row>
    <row r="195" spans="1:38" s="311" customFormat="1" ht="19.5" hidden="1" customHeight="1">
      <c r="A195" s="387"/>
      <c r="B195" s="387"/>
      <c r="C195" s="387"/>
      <c r="D195" s="387"/>
      <c r="E195" s="387"/>
      <c r="F195" s="387"/>
      <c r="G195" s="387"/>
      <c r="H195" s="387"/>
      <c r="I195" s="374" t="e">
        <f>#REF!</f>
        <v>#REF!</v>
      </c>
      <c r="J195" s="1587" t="e">
        <f>#REF!</f>
        <v>#REF!</v>
      </c>
      <c r="K195" s="1587"/>
      <c r="L195" s="1587"/>
      <c r="M195" s="1587"/>
      <c r="N195" s="378"/>
      <c r="AH195" s="379"/>
      <c r="AI195" s="379"/>
      <c r="AK195" s="379"/>
      <c r="AL195" s="379"/>
    </row>
    <row r="196" spans="1:38" s="311" customFormat="1" ht="33" hidden="1" customHeight="1">
      <c r="A196" s="381" t="e">
        <f>#REF!</f>
        <v>#REF!</v>
      </c>
      <c r="B196" s="381"/>
      <c r="C196" s="381"/>
      <c r="D196" s="381"/>
      <c r="E196" s="381"/>
      <c r="F196" s="381"/>
      <c r="G196" s="381"/>
      <c r="H196" s="381"/>
      <c r="I196" s="374" t="e">
        <f>#REF!</f>
        <v>#REF!</v>
      </c>
      <c r="J196" s="1587"/>
      <c r="K196" s="1587"/>
      <c r="L196" s="1587"/>
      <c r="M196" s="1587"/>
      <c r="N196" s="378"/>
      <c r="AH196" s="379"/>
      <c r="AI196" s="379"/>
      <c r="AK196" s="379"/>
      <c r="AL196" s="379"/>
    </row>
    <row r="197" spans="1:38" s="311" customFormat="1" ht="19.5" hidden="1" customHeight="1">
      <c r="A197" s="375" t="e">
        <f>#REF!</f>
        <v>#REF!</v>
      </c>
      <c r="B197" s="375"/>
      <c r="C197" s="375"/>
      <c r="D197" s="375"/>
      <c r="E197" s="375"/>
      <c r="F197" s="375"/>
      <c r="G197" s="375"/>
      <c r="H197" s="375"/>
      <c r="I197" s="376" t="e">
        <f>#REF!</f>
        <v>#REF!</v>
      </c>
      <c r="J197" s="1587" t="e">
        <f>#REF!</f>
        <v>#REF!</v>
      </c>
      <c r="K197" s="1587"/>
      <c r="L197" s="1587"/>
      <c r="M197" s="1587"/>
      <c r="N197" s="378"/>
      <c r="AH197" s="379"/>
      <c r="AI197" s="379"/>
      <c r="AK197" s="377"/>
      <c r="AL197" s="379"/>
    </row>
    <row r="198" spans="1:38" s="311" customFormat="1" ht="19.5" hidden="1" customHeight="1">
      <c r="A198" s="375" t="e">
        <f>#REF!</f>
        <v>#REF!</v>
      </c>
      <c r="B198" s="375"/>
      <c r="C198" s="375"/>
      <c r="D198" s="375"/>
      <c r="E198" s="375"/>
      <c r="F198" s="375"/>
      <c r="G198" s="375"/>
      <c r="H198" s="375"/>
      <c r="I198" s="376" t="e">
        <f>#REF!</f>
        <v>#REF!</v>
      </c>
      <c r="J198" s="1587" t="e">
        <f>#REF!</f>
        <v>#REF!</v>
      </c>
      <c r="K198" s="1587"/>
      <c r="L198" s="1587"/>
      <c r="M198" s="1587"/>
      <c r="N198" s="378"/>
      <c r="AH198" s="379"/>
      <c r="AI198" s="379"/>
      <c r="AK198" s="377"/>
      <c r="AL198" s="379"/>
    </row>
    <row r="199" spans="1:38" s="311" customFormat="1" ht="19.5" hidden="1" customHeight="1">
      <c r="A199" s="375" t="e">
        <f>#REF!</f>
        <v>#REF!</v>
      </c>
      <c r="B199" s="375"/>
      <c r="C199" s="375"/>
      <c r="D199" s="375"/>
      <c r="E199" s="375"/>
      <c r="F199" s="375"/>
      <c r="G199" s="375"/>
      <c r="H199" s="375"/>
      <c r="I199" s="376" t="e">
        <f>#REF!</f>
        <v>#REF!</v>
      </c>
      <c r="J199" s="1587" t="e">
        <f>#REF!</f>
        <v>#REF!</v>
      </c>
      <c r="K199" s="1587"/>
      <c r="L199" s="1587"/>
      <c r="M199" s="1587"/>
      <c r="N199" s="378"/>
      <c r="AH199" s="379"/>
      <c r="AI199" s="379"/>
      <c r="AK199" s="377"/>
      <c r="AL199" s="379"/>
    </row>
    <row r="200" spans="1:38" s="311" customFormat="1" ht="19.5" hidden="1" customHeight="1">
      <c r="A200" s="375" t="e">
        <f>#REF!</f>
        <v>#REF!</v>
      </c>
      <c r="B200" s="375"/>
      <c r="C200" s="375"/>
      <c r="D200" s="375"/>
      <c r="E200" s="375"/>
      <c r="F200" s="375"/>
      <c r="G200" s="375"/>
      <c r="H200" s="375"/>
      <c r="I200" s="376" t="e">
        <f>#REF!</f>
        <v>#REF!</v>
      </c>
      <c r="J200" s="1587" t="e">
        <f>#REF!</f>
        <v>#REF!</v>
      </c>
      <c r="K200" s="1587"/>
      <c r="L200" s="1587"/>
      <c r="M200" s="1587"/>
      <c r="N200" s="378"/>
      <c r="AH200" s="379"/>
      <c r="AI200" s="379"/>
      <c r="AK200" s="377"/>
      <c r="AL200" s="379"/>
    </row>
    <row r="201" spans="1:38" s="311" customFormat="1" ht="19.5" hidden="1" customHeight="1">
      <c r="A201" s="375" t="e">
        <f>#REF!</f>
        <v>#REF!</v>
      </c>
      <c r="B201" s="375"/>
      <c r="C201" s="375"/>
      <c r="D201" s="375"/>
      <c r="E201" s="375"/>
      <c r="F201" s="375"/>
      <c r="G201" s="375"/>
      <c r="H201" s="375"/>
      <c r="I201" s="376" t="e">
        <f>#REF!</f>
        <v>#REF!</v>
      </c>
      <c r="J201" s="1587" t="e">
        <f>#REF!</f>
        <v>#REF!</v>
      </c>
      <c r="K201" s="1587"/>
      <c r="L201" s="1587"/>
      <c r="M201" s="1587"/>
      <c r="N201" s="378"/>
      <c r="AH201" s="379"/>
      <c r="AI201" s="379"/>
      <c r="AK201" s="377"/>
      <c r="AL201" s="379"/>
    </row>
    <row r="202" spans="1:38" s="311" customFormat="1" ht="19.5" hidden="1" customHeight="1">
      <c r="A202" s="375" t="e">
        <f>#REF!</f>
        <v>#REF!</v>
      </c>
      <c r="B202" s="375"/>
      <c r="C202" s="375"/>
      <c r="D202" s="375"/>
      <c r="E202" s="375"/>
      <c r="F202" s="375"/>
      <c r="G202" s="375"/>
      <c r="H202" s="375"/>
      <c r="I202" s="376" t="e">
        <f>#REF!</f>
        <v>#REF!</v>
      </c>
      <c r="J202" s="1587" t="e">
        <f>#REF!</f>
        <v>#REF!</v>
      </c>
      <c r="K202" s="1587"/>
      <c r="L202" s="1587"/>
      <c r="M202" s="1587"/>
      <c r="N202" s="378"/>
      <c r="AH202" s="379"/>
      <c r="AI202" s="379"/>
      <c r="AK202" s="377"/>
      <c r="AL202" s="379"/>
    </row>
    <row r="203" spans="1:38" s="311" customFormat="1" ht="19.5" hidden="1" customHeight="1">
      <c r="A203" s="387"/>
      <c r="B203" s="387"/>
      <c r="C203" s="387"/>
      <c r="D203" s="387"/>
      <c r="E203" s="387"/>
      <c r="F203" s="387"/>
      <c r="G203" s="387"/>
      <c r="H203" s="387"/>
      <c r="I203" s="374" t="e">
        <f>#REF!</f>
        <v>#REF!</v>
      </c>
      <c r="J203" s="1587" t="e">
        <f>#REF!</f>
        <v>#REF!</v>
      </c>
      <c r="K203" s="1587"/>
      <c r="L203" s="1587"/>
      <c r="M203" s="1587"/>
      <c r="N203" s="378"/>
      <c r="AH203" s="379"/>
      <c r="AI203" s="379"/>
      <c r="AK203" s="379"/>
      <c r="AL203" s="379"/>
    </row>
    <row r="204" spans="1:38" s="311" customFormat="1" ht="33" hidden="1" customHeight="1">
      <c r="A204" s="381" t="e">
        <f>#REF!</f>
        <v>#REF!</v>
      </c>
      <c r="B204" s="381"/>
      <c r="C204" s="381"/>
      <c r="D204" s="381"/>
      <c r="E204" s="381"/>
      <c r="F204" s="381"/>
      <c r="G204" s="381"/>
      <c r="H204" s="381"/>
      <c r="I204" s="374" t="e">
        <f>#REF!</f>
        <v>#REF!</v>
      </c>
      <c r="J204" s="1587"/>
      <c r="K204" s="1587"/>
      <c r="L204" s="1587"/>
      <c r="M204" s="1587"/>
      <c r="N204" s="378"/>
      <c r="AH204" s="379"/>
      <c r="AI204" s="379"/>
      <c r="AK204" s="379"/>
      <c r="AL204" s="379"/>
    </row>
    <row r="205" spans="1:38" s="311" customFormat="1" ht="33" hidden="1" customHeight="1">
      <c r="A205" s="375" t="e">
        <f>#REF!</f>
        <v>#REF!</v>
      </c>
      <c r="B205" s="375"/>
      <c r="C205" s="375"/>
      <c r="D205" s="375"/>
      <c r="E205" s="375"/>
      <c r="F205" s="375"/>
      <c r="G205" s="375"/>
      <c r="H205" s="375"/>
      <c r="I205" s="376" t="e">
        <f>#REF!</f>
        <v>#REF!</v>
      </c>
      <c r="J205" s="1587" t="e">
        <f>#REF!</f>
        <v>#REF!</v>
      </c>
      <c r="K205" s="1587"/>
      <c r="L205" s="1587"/>
      <c r="M205" s="1587"/>
      <c r="N205" s="378"/>
      <c r="AH205" s="379"/>
      <c r="AI205" s="379"/>
      <c r="AK205" s="377"/>
      <c r="AL205" s="379"/>
    </row>
    <row r="206" spans="1:38" s="311" customFormat="1" ht="19.5" hidden="1" customHeight="1">
      <c r="A206" s="375" t="e">
        <f>#REF!</f>
        <v>#REF!</v>
      </c>
      <c r="B206" s="375"/>
      <c r="C206" s="375"/>
      <c r="D206" s="375"/>
      <c r="E206" s="375"/>
      <c r="F206" s="375"/>
      <c r="G206" s="375"/>
      <c r="H206" s="375"/>
      <c r="I206" s="376" t="e">
        <f>#REF!</f>
        <v>#REF!</v>
      </c>
      <c r="J206" s="1587" t="e">
        <f>#REF!</f>
        <v>#REF!</v>
      </c>
      <c r="K206" s="1587"/>
      <c r="L206" s="1587"/>
      <c r="M206" s="1587"/>
      <c r="N206" s="378"/>
      <c r="AH206" s="379"/>
      <c r="AI206" s="379"/>
      <c r="AK206" s="377"/>
      <c r="AL206" s="379"/>
    </row>
    <row r="207" spans="1:38" s="311" customFormat="1" ht="19.5" hidden="1" customHeight="1">
      <c r="A207" s="375" t="e">
        <f>#REF!</f>
        <v>#REF!</v>
      </c>
      <c r="B207" s="375"/>
      <c r="C207" s="375"/>
      <c r="D207" s="375"/>
      <c r="E207" s="375"/>
      <c r="F207" s="375"/>
      <c r="G207" s="375"/>
      <c r="H207" s="375"/>
      <c r="I207" s="376" t="e">
        <f>#REF!</f>
        <v>#REF!</v>
      </c>
      <c r="J207" s="1587" t="e">
        <f>#REF!</f>
        <v>#REF!</v>
      </c>
      <c r="K207" s="1587"/>
      <c r="L207" s="1587"/>
      <c r="M207" s="1587"/>
      <c r="N207" s="378"/>
      <c r="AH207" s="379"/>
      <c r="AI207" s="379"/>
      <c r="AK207" s="377"/>
      <c r="AL207" s="379"/>
    </row>
    <row r="208" spans="1:38" s="311" customFormat="1" ht="19.5" hidden="1" customHeight="1">
      <c r="A208" s="387" t="e">
        <f>#REF!</f>
        <v>#REF!</v>
      </c>
      <c r="B208" s="387"/>
      <c r="C208" s="387"/>
      <c r="D208" s="387"/>
      <c r="E208" s="387"/>
      <c r="F208" s="387"/>
      <c r="G208" s="387"/>
      <c r="H208" s="387"/>
      <c r="I208" s="374" t="e">
        <f>#REF!</f>
        <v>#REF!</v>
      </c>
      <c r="J208" s="1587" t="e">
        <f>#REF!</f>
        <v>#REF!</v>
      </c>
      <c r="K208" s="1587"/>
      <c r="L208" s="1587"/>
      <c r="M208" s="1587"/>
      <c r="N208" s="378"/>
      <c r="AH208" s="379"/>
      <c r="AI208" s="379"/>
      <c r="AK208" s="379"/>
      <c r="AL208" s="379"/>
    </row>
    <row r="209" spans="1:38" s="311" customFormat="1" ht="33" hidden="1" customHeight="1">
      <c r="A209" s="381" t="e">
        <f>#REF!</f>
        <v>#REF!</v>
      </c>
      <c r="B209" s="381"/>
      <c r="C209" s="381"/>
      <c r="D209" s="381"/>
      <c r="E209" s="381"/>
      <c r="F209" s="381"/>
      <c r="G209" s="381"/>
      <c r="H209" s="381"/>
      <c r="I209" s="374" t="e">
        <f>#REF!</f>
        <v>#REF!</v>
      </c>
      <c r="J209" s="1587"/>
      <c r="K209" s="1587"/>
      <c r="L209" s="1587"/>
      <c r="M209" s="1587"/>
      <c r="N209" s="378"/>
      <c r="AH209" s="379"/>
      <c r="AI209" s="379"/>
      <c r="AK209" s="379"/>
      <c r="AL209" s="379"/>
    </row>
    <row r="210" spans="1:38" s="311" customFormat="1" ht="19.5" hidden="1" customHeight="1">
      <c r="A210" s="375" t="e">
        <f>#REF!</f>
        <v>#REF!</v>
      </c>
      <c r="B210" s="375"/>
      <c r="C210" s="375"/>
      <c r="D210" s="375"/>
      <c r="E210" s="375"/>
      <c r="F210" s="375"/>
      <c r="G210" s="375"/>
      <c r="H210" s="375"/>
      <c r="I210" s="376" t="e">
        <f>#REF!</f>
        <v>#REF!</v>
      </c>
      <c r="J210" s="1587" t="e">
        <f>#REF!</f>
        <v>#REF!</v>
      </c>
      <c r="K210" s="1587"/>
      <c r="L210" s="1587"/>
      <c r="M210" s="1587"/>
      <c r="N210" s="378"/>
      <c r="AH210" s="379"/>
      <c r="AI210" s="379"/>
      <c r="AK210" s="377"/>
      <c r="AL210" s="379"/>
    </row>
    <row r="211" spans="1:38" s="311" customFormat="1" ht="19.5" hidden="1" customHeight="1">
      <c r="A211" s="375" t="e">
        <f>#REF!</f>
        <v>#REF!</v>
      </c>
      <c r="B211" s="375"/>
      <c r="C211" s="375"/>
      <c r="D211" s="375"/>
      <c r="E211" s="375"/>
      <c r="F211" s="375"/>
      <c r="G211" s="375"/>
      <c r="H211" s="375"/>
      <c r="I211" s="376" t="e">
        <f>#REF!</f>
        <v>#REF!</v>
      </c>
      <c r="J211" s="1587" t="e">
        <f>#REF!</f>
        <v>#REF!</v>
      </c>
      <c r="K211" s="1587"/>
      <c r="L211" s="1587"/>
      <c r="M211" s="1587"/>
      <c r="N211" s="378"/>
      <c r="AH211" s="379"/>
      <c r="AI211" s="379"/>
      <c r="AK211" s="377"/>
      <c r="AL211" s="379"/>
    </row>
    <row r="212" spans="1:38" s="311" customFormat="1" ht="32.25" hidden="1" customHeight="1">
      <c r="A212" s="375" t="e">
        <f>#REF!</f>
        <v>#REF!</v>
      </c>
      <c r="B212" s="375"/>
      <c r="C212" s="375"/>
      <c r="D212" s="375"/>
      <c r="E212" s="375"/>
      <c r="F212" s="375"/>
      <c r="G212" s="375"/>
      <c r="H212" s="375"/>
      <c r="I212" s="376" t="e">
        <f>#REF!</f>
        <v>#REF!</v>
      </c>
      <c r="J212" s="1587" t="e">
        <f>#REF!</f>
        <v>#REF!</v>
      </c>
      <c r="K212" s="1587"/>
      <c r="L212" s="1587"/>
      <c r="M212" s="1587"/>
      <c r="N212" s="378"/>
      <c r="AH212" s="379"/>
      <c r="AI212" s="379"/>
      <c r="AK212" s="377"/>
      <c r="AL212" s="379"/>
    </row>
    <row r="213" spans="1:38" s="311" customFormat="1" ht="19.5" hidden="1" customHeight="1">
      <c r="A213" s="375" t="e">
        <f>#REF!</f>
        <v>#REF!</v>
      </c>
      <c r="B213" s="375"/>
      <c r="C213" s="375"/>
      <c r="D213" s="375"/>
      <c r="E213" s="375"/>
      <c r="F213" s="375"/>
      <c r="G213" s="375"/>
      <c r="H213" s="375"/>
      <c r="I213" s="376" t="e">
        <f>#REF!</f>
        <v>#REF!</v>
      </c>
      <c r="J213" s="1587" t="e">
        <f>#REF!</f>
        <v>#REF!</v>
      </c>
      <c r="K213" s="1587"/>
      <c r="L213" s="1587"/>
      <c r="M213" s="1587"/>
      <c r="N213" s="378"/>
      <c r="AH213" s="379"/>
      <c r="AI213" s="379"/>
      <c r="AK213" s="377"/>
      <c r="AL213" s="379"/>
    </row>
    <row r="214" spans="1:38" s="311" customFormat="1" ht="19.5" hidden="1" customHeight="1">
      <c r="A214" s="380"/>
      <c r="B214" s="380"/>
      <c r="C214" s="380"/>
      <c r="D214" s="380"/>
      <c r="E214" s="380"/>
      <c r="F214" s="380"/>
      <c r="G214" s="380"/>
      <c r="H214" s="380"/>
      <c r="I214" s="374" t="e">
        <f>#REF!</f>
        <v>#REF!</v>
      </c>
      <c r="J214" s="1587" t="e">
        <f>#REF!</f>
        <v>#REF!</v>
      </c>
      <c r="K214" s="1587"/>
      <c r="L214" s="1587"/>
      <c r="M214" s="1587"/>
      <c r="N214" s="208"/>
      <c r="AH214" s="379"/>
      <c r="AI214" s="379"/>
      <c r="AK214" s="379"/>
      <c r="AL214" s="379"/>
    </row>
    <row r="215" spans="1:38" s="311" customFormat="1" hidden="1">
      <c r="A215" s="383"/>
      <c r="B215" s="383"/>
      <c r="C215" s="383"/>
      <c r="D215" s="383"/>
      <c r="E215" s="383"/>
      <c r="F215" s="383"/>
      <c r="G215" s="383"/>
      <c r="H215" s="383"/>
      <c r="I215" s="374" t="e">
        <f>#REF!</f>
        <v>#REF!</v>
      </c>
      <c r="J215" s="1587" t="e">
        <f>#REF!</f>
        <v>#REF!</v>
      </c>
      <c r="K215" s="1587"/>
      <c r="L215" s="1587"/>
      <c r="M215" s="1587"/>
      <c r="N215" s="208"/>
      <c r="AH215" s="379"/>
      <c r="AI215" s="379"/>
      <c r="AK215" s="379"/>
      <c r="AL215" s="379"/>
    </row>
    <row r="216" spans="1:38" s="311" customFormat="1" ht="19.5" hidden="1" customHeight="1">
      <c r="A216" s="384"/>
      <c r="B216" s="384"/>
      <c r="C216" s="384"/>
      <c r="D216" s="384"/>
      <c r="E216" s="384"/>
      <c r="F216" s="384"/>
      <c r="G216" s="384"/>
      <c r="H216" s="384"/>
      <c r="I216" s="374" t="e">
        <f>#REF!</f>
        <v>#REF!</v>
      </c>
      <c r="J216" s="1587" t="e">
        <f>#REF!</f>
        <v>#REF!</v>
      </c>
      <c r="K216" s="1587"/>
      <c r="L216" s="1587"/>
      <c r="M216" s="1587"/>
      <c r="N216" s="208"/>
      <c r="AH216" s="379"/>
      <c r="AI216" s="379"/>
      <c r="AK216" s="379"/>
      <c r="AL216" s="379"/>
    </row>
    <row r="217" spans="1:38" s="254" customFormat="1">
      <c r="A217" s="265"/>
      <c r="B217" s="265"/>
      <c r="C217" s="265"/>
      <c r="D217" s="265"/>
      <c r="E217" s="265"/>
      <c r="F217" s="265"/>
      <c r="G217" s="265"/>
      <c r="H217" s="265"/>
      <c r="I217" s="266"/>
      <c r="J217" s="1575"/>
      <c r="K217" s="1575"/>
      <c r="L217" s="1575"/>
      <c r="M217" s="1575"/>
      <c r="N217" s="300"/>
      <c r="O217" s="472"/>
    </row>
    <row r="218" spans="1:38" s="254" customFormat="1">
      <c r="A218" s="234"/>
      <c r="B218" s="234"/>
      <c r="C218" s="234"/>
      <c r="D218" s="234"/>
      <c r="E218" s="234"/>
      <c r="F218" s="234"/>
      <c r="G218" s="234"/>
      <c r="H218" s="234"/>
      <c r="I218" s="239"/>
      <c r="J218" s="239"/>
      <c r="K218" s="239"/>
      <c r="L218" s="239"/>
      <c r="M218" s="239"/>
      <c r="N218" s="300"/>
      <c r="O218" s="472"/>
    </row>
    <row r="219" spans="1:38" s="254" customFormat="1">
      <c r="A219" s="234"/>
      <c r="B219" s="234"/>
      <c r="C219" s="234"/>
      <c r="D219" s="234"/>
      <c r="E219" s="234"/>
      <c r="F219" s="234"/>
      <c r="G219" s="234"/>
      <c r="H219" s="234"/>
      <c r="I219" s="239"/>
      <c r="J219" s="239"/>
      <c r="K219" s="239"/>
      <c r="L219" s="239"/>
      <c r="M219" s="239"/>
      <c r="N219" s="300"/>
      <c r="O219" s="472"/>
    </row>
  </sheetData>
  <sheetProtection password="CA62" sheet="1" formatColumns="0" formatRows="0" selectLockedCells="1"/>
  <customSheetViews>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4"/>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6"/>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0"/>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1"/>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6"/>
  <headerFooter alignWithMargins="0">
    <oddFooter>&amp;R&amp;"Book Antiqua,Bold"&amp;10Schedule-7/ Page &amp;P of &amp;N</oddFooter>
  </headerFooter>
  <colBreaks count="1" manualBreakCount="1">
    <brk id="13" max="1048575" man="1"/>
  </colBreaks>
  <drawing r:id="rId2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4.5"/>
  <cols>
    <col min="1" max="1" width="11.36328125" style="470" customWidth="1"/>
    <col min="2" max="2" width="38.08984375" style="471" customWidth="1"/>
    <col min="3" max="3" width="7.6328125" style="471" customWidth="1"/>
    <col min="4" max="4" width="10.26953125" style="471" customWidth="1"/>
    <col min="5" max="5" width="15.36328125" style="471" customWidth="1"/>
    <col min="6" max="6" width="11.36328125" style="471" customWidth="1"/>
    <col min="7" max="7" width="13.6328125" style="471" customWidth="1"/>
    <col min="8" max="8" width="20.90625" style="296" customWidth="1"/>
    <col min="9" max="12" width="9" style="462"/>
    <col min="13" max="29" width="9" style="203"/>
    <col min="30" max="30" width="0" style="254" hidden="1" customWidth="1"/>
    <col min="31" max="31" width="13.90625" style="254" hidden="1" customWidth="1"/>
    <col min="32" max="32" width="13.6328125" style="254" hidden="1" customWidth="1"/>
    <col min="33" max="33" width="21.36328125" style="203" hidden="1" customWidth="1"/>
    <col min="34" max="34" width="12" style="203" hidden="1" customWidth="1"/>
    <col min="35" max="36" width="0" style="203" hidden="1" customWidth="1"/>
    <col min="37" max="41" width="9" style="203"/>
    <col min="42" max="45" width="9" style="207"/>
    <col min="46" max="16384" width="9" style="463"/>
  </cols>
  <sheetData>
    <row r="1" spans="1:35" ht="18" customHeight="1">
      <c r="A1" s="89" t="str">
        <f>Cover!B3</f>
        <v>Specification No.: 5002001880/SUB-STATION(EXCLUDIN/DOM/A02-CC CS -3</v>
      </c>
      <c r="B1" s="90"/>
      <c r="C1" s="91"/>
      <c r="D1" s="91"/>
      <c r="E1" s="91"/>
      <c r="F1" s="91"/>
      <c r="G1" s="91"/>
    </row>
    <row r="2" spans="1:35" ht="18.649999999999999" customHeight="1">
      <c r="A2" s="464"/>
      <c r="B2" s="465"/>
      <c r="C2" s="466"/>
      <c r="D2" s="466"/>
      <c r="E2" s="466"/>
      <c r="F2" s="466"/>
      <c r="G2" s="466"/>
    </row>
    <row r="3" spans="1:35" ht="55.5" customHeight="1">
      <c r="A3" s="1570"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70"/>
      <c r="C3" s="1570"/>
      <c r="D3" s="1570"/>
      <c r="E3" s="1570"/>
      <c r="F3" s="1570"/>
      <c r="G3" s="1570"/>
      <c r="AD3" s="260" t="s">
        <v>344</v>
      </c>
      <c r="AF3" s="250">
        <f>IF(ISERROR(#REF!/('Sch-6'!D14+'Sch-6'!D16+'Sch-6'!D18)),0,#REF!/( 'Sch-6'!D14+'Sch-6'!D16+'Sch-6'!D18))</f>
        <v>0</v>
      </c>
    </row>
    <row r="4" spans="1:35" ht="22" customHeight="1">
      <c r="A4" s="1523" t="s">
        <v>421</v>
      </c>
      <c r="B4" s="1523"/>
      <c r="C4" s="1523"/>
      <c r="D4" s="1523"/>
      <c r="E4" s="1523"/>
      <c r="F4" s="1523"/>
      <c r="G4" s="1523"/>
      <c r="AD4" s="260" t="s">
        <v>345</v>
      </c>
      <c r="AF4" s="250" t="e">
        <f>#REF!</f>
        <v>#REF!</v>
      </c>
    </row>
    <row r="5" spans="1:35" ht="18.649999999999999" customHeight="1">
      <c r="A5" s="76"/>
      <c r="B5" s="117"/>
      <c r="C5" s="117"/>
      <c r="D5" s="117"/>
      <c r="E5" s="117"/>
      <c r="F5" s="117"/>
      <c r="G5" s="117"/>
      <c r="AD5" s="260" t="s">
        <v>352</v>
      </c>
      <c r="AF5" s="250">
        <f>IF(ISERROR(#REF!/#REF!),0,#REF! /#REF!)</f>
        <v>0</v>
      </c>
    </row>
    <row r="6" spans="1:35" ht="28" customHeight="1">
      <c r="A6" s="33" t="str">
        <f>'Sch-1'!A6</f>
        <v>Bidder’s Name and Address (Lead Partner) :</v>
      </c>
      <c r="B6" s="44"/>
      <c r="C6" s="44"/>
      <c r="D6" s="44"/>
      <c r="E6" s="661" t="s">
        <v>398</v>
      </c>
      <c r="F6" s="44"/>
      <c r="G6" s="67"/>
      <c r="H6" s="297"/>
      <c r="AD6" s="260" t="s">
        <v>353</v>
      </c>
      <c r="AF6" s="250" t="e">
        <f>#REF!</f>
        <v>#REF!</v>
      </c>
    </row>
    <row r="7" spans="1:35" ht="36" customHeight="1">
      <c r="A7" s="1573" t="str">
        <f>'Sch-1'!A7</f>
        <v/>
      </c>
      <c r="B7" s="1573"/>
      <c r="C7" s="1573"/>
      <c r="D7" s="573"/>
      <c r="E7" s="662" t="str">
        <f>'Sch-1'!M7</f>
        <v>Contracts Services, 3rd Floor</v>
      </c>
      <c r="F7" s="573"/>
      <c r="G7" s="66"/>
      <c r="H7" s="297"/>
      <c r="AD7" s="260" t="s">
        <v>348</v>
      </c>
      <c r="AF7" s="250" t="e">
        <f>SUM(AF3:AF6)</f>
        <v>#REF!</v>
      </c>
    </row>
    <row r="8" spans="1:35" ht="28" customHeight="1">
      <c r="A8" s="45" t="s">
        <v>414</v>
      </c>
      <c r="B8" s="1537" t="str">
        <f>IF('Sch-1'!C8=0, "", 'Sch-1'!C8)</f>
        <v xml:space="preserve">…….. …….. …….. …….. …….. …….. </v>
      </c>
      <c r="C8" s="1537"/>
      <c r="D8" s="571"/>
      <c r="E8" s="662" t="str">
        <f>'Sch-1'!M8</f>
        <v>Power Grid Corporation of India Ltd.,</v>
      </c>
      <c r="F8" s="571"/>
      <c r="G8" s="66"/>
      <c r="H8" s="297"/>
    </row>
    <row r="9" spans="1:35" ht="28" customHeight="1">
      <c r="A9" s="45" t="s">
        <v>415</v>
      </c>
      <c r="B9" s="1537" t="str">
        <f>IF('Sch-1'!C9=0, "", 'Sch-1'!C9)</f>
        <v xml:space="preserve">…….. …….. …….. …….. …….. …….. </v>
      </c>
      <c r="C9" s="1537"/>
      <c r="D9" s="571"/>
      <c r="E9" s="662" t="str">
        <f>'Sch-1'!M9</f>
        <v>"Saudamini", Plot No.-2</v>
      </c>
      <c r="F9" s="571"/>
      <c r="G9" s="66"/>
      <c r="H9" s="297"/>
    </row>
    <row r="10" spans="1:35" ht="28" customHeight="1">
      <c r="A10" s="467"/>
      <c r="B10" s="1572" t="str">
        <f>IF('Sch-1'!C10=0, "", 'Sch-1'!C10)</f>
        <v xml:space="preserve">…….. …….. …….. …….. …….. …….. </v>
      </c>
      <c r="C10" s="1572"/>
      <c r="D10" s="468"/>
      <c r="E10" s="662" t="str">
        <f>'Sch-1'!M10</f>
        <v xml:space="preserve">Sector-29, </v>
      </c>
      <c r="F10" s="468"/>
      <c r="G10" s="393"/>
      <c r="H10" s="297"/>
      <c r="AD10" s="260" t="s">
        <v>278</v>
      </c>
      <c r="AF10" s="262">
        <f>'Sch-1'!AA10</f>
        <v>0</v>
      </c>
    </row>
    <row r="11" spans="1:35" ht="28" customHeight="1">
      <c r="A11" s="467"/>
      <c r="B11" s="1572" t="str">
        <f>IF('Sch-1'!C11=0, "", 'Sch-1'!C11)</f>
        <v xml:space="preserve">…….. …….. …….. …….. …….. …….. </v>
      </c>
      <c r="C11" s="1572"/>
      <c r="D11" s="468"/>
      <c r="E11" s="662" t="str">
        <f>'Sch-1'!M11</f>
        <v>Gurgaon (Haryana) - 122001</v>
      </c>
      <c r="F11" s="468"/>
      <c r="G11" s="393"/>
      <c r="H11" s="297"/>
      <c r="AD11" s="260"/>
      <c r="AF11" s="250"/>
    </row>
    <row r="12" spans="1:35" ht="18.649999999999999" customHeight="1">
      <c r="A12" s="467"/>
      <c r="B12" s="468"/>
      <c r="C12" s="468"/>
      <c r="D12" s="468"/>
      <c r="E12" s="468"/>
      <c r="F12" s="468"/>
      <c r="G12" s="393"/>
      <c r="H12" s="297"/>
      <c r="AD12" s="260"/>
      <c r="AF12" s="250"/>
    </row>
    <row r="13" spans="1:35" ht="28" customHeight="1">
      <c r="A13" s="1574" t="s">
        <v>71</v>
      </c>
      <c r="B13" s="1574"/>
      <c r="C13" s="1574"/>
      <c r="D13" s="1574"/>
      <c r="E13" s="1574"/>
      <c r="F13" s="1574"/>
      <c r="G13" s="1591"/>
      <c r="AG13" s="254"/>
    </row>
    <row r="14" spans="1:35" ht="33.75" customHeight="1">
      <c r="A14" s="118" t="s">
        <v>436</v>
      </c>
      <c r="B14" s="645" t="s">
        <v>374</v>
      </c>
      <c r="C14" s="645" t="s">
        <v>355</v>
      </c>
      <c r="D14" s="645" t="s">
        <v>356</v>
      </c>
      <c r="E14" s="645" t="s">
        <v>64</v>
      </c>
      <c r="F14" s="119" t="s">
        <v>375</v>
      </c>
      <c r="G14" s="372"/>
      <c r="AE14" s="1575" t="s">
        <v>279</v>
      </c>
      <c r="AF14" s="1575"/>
      <c r="AG14" s="294" t="s">
        <v>287</v>
      </c>
      <c r="AH14" s="1575" t="s">
        <v>280</v>
      </c>
      <c r="AI14" s="1575"/>
    </row>
    <row r="15" spans="1:35" s="577" customFormat="1" ht="15.5">
      <c r="A15" s="667" t="s">
        <v>342</v>
      </c>
      <c r="B15" s="663" t="e">
        <f>'Sch-7'!#REF!</f>
        <v>#REF!</v>
      </c>
      <c r="C15" s="663"/>
      <c r="D15" s="663"/>
      <c r="E15" s="664"/>
      <c r="F15" s="665"/>
    </row>
    <row r="16" spans="1:35" s="577" customFormat="1" ht="15.5">
      <c r="A16" s="668" t="s">
        <v>461</v>
      </c>
      <c r="B16" s="663" t="e">
        <f>'Sch-7'!#REF!</f>
        <v>#REF!</v>
      </c>
      <c r="C16" s="663" t="e">
        <f>'Sch-7'!#REF!</f>
        <v>#REF!</v>
      </c>
      <c r="D16" s="663" t="e">
        <f>'Sch-7'!#REF!</f>
        <v>#REF!</v>
      </c>
      <c r="E16" s="664" t="e">
        <f>'Sch-7'!#REF!</f>
        <v>#REF!</v>
      </c>
      <c r="F16" s="665" t="e">
        <f>IF(E16=0, "Included", IF(ISERROR(D16*E16), E16, D16*E16))</f>
        <v>#REF!</v>
      </c>
    </row>
    <row r="17" spans="1:35" s="577" customFormat="1" ht="15.5">
      <c r="A17" s="668" t="s">
        <v>462</v>
      </c>
      <c r="B17" s="663" t="e">
        <f>'Sch-7'!#REF!</f>
        <v>#REF!</v>
      </c>
      <c r="C17" s="663" t="e">
        <f>'Sch-7'!#REF!</f>
        <v>#REF!</v>
      </c>
      <c r="D17" s="663" t="e">
        <f>'Sch-7'!#REF!</f>
        <v>#REF!</v>
      </c>
      <c r="E17" s="664" t="e">
        <f>'Sch-7'!#REF!</f>
        <v>#REF!</v>
      </c>
      <c r="F17" s="665" t="e">
        <f>IF(E17=0, "Included", IF(ISERROR(D17*E17), E17, D17*E17))</f>
        <v>#REF!</v>
      </c>
    </row>
    <row r="18" spans="1:35" s="577" customFormat="1" ht="15.5">
      <c r="A18" s="671"/>
      <c r="B18" s="673" t="s">
        <v>21</v>
      </c>
      <c r="C18" s="673"/>
      <c r="D18" s="673"/>
      <c r="E18" s="673"/>
      <c r="F18" s="674" t="e">
        <f>SUM(F16:F17)</f>
        <v>#REF!</v>
      </c>
    </row>
    <row r="19" spans="1:35" s="577" customFormat="1" ht="15.5">
      <c r="A19" s="672"/>
      <c r="B19" s="675" t="s">
        <v>22</v>
      </c>
      <c r="C19" s="675"/>
      <c r="D19" s="675"/>
      <c r="E19" s="675"/>
      <c r="F19" s="676" t="e">
        <f>F18</f>
        <v>#REF!</v>
      </c>
    </row>
    <row r="20" spans="1:35" ht="18.649999999999999" customHeight="1">
      <c r="A20" s="660"/>
      <c r="B20" s="370"/>
      <c r="C20" s="370"/>
      <c r="D20" s="370"/>
      <c r="E20" s="370"/>
      <c r="F20" s="370"/>
      <c r="G20" s="659"/>
      <c r="AE20" s="263"/>
      <c r="AF20" s="263"/>
      <c r="AG20" s="254"/>
      <c r="AH20" s="263"/>
      <c r="AI20" s="263"/>
    </row>
    <row r="21" spans="1:35" ht="30.75" customHeight="1">
      <c r="A21" s="574"/>
      <c r="B21" s="574"/>
      <c r="C21" s="574"/>
      <c r="D21" s="574"/>
      <c r="E21" s="574"/>
      <c r="F21" s="574"/>
      <c r="G21" s="574"/>
      <c r="H21" s="298"/>
      <c r="AD21" s="295" t="s">
        <v>262</v>
      </c>
      <c r="AE21" s="264" t="e">
        <f>#REF!-#REF!</f>
        <v>#REF!</v>
      </c>
      <c r="AG21" s="295" t="s">
        <v>281</v>
      </c>
      <c r="AH21" s="264" t="e">
        <f>#REF!-#REF!</f>
        <v>#REF!</v>
      </c>
      <c r="AI21" s="254"/>
    </row>
    <row r="22" spans="1:35" ht="18.649999999999999" customHeight="1">
      <c r="A22" s="1592"/>
      <c r="B22" s="1592"/>
      <c r="C22" s="1592"/>
      <c r="D22" s="1592"/>
      <c r="E22" s="1592"/>
      <c r="F22" s="1592"/>
      <c r="G22" s="1592"/>
      <c r="AD22" s="254" t="s">
        <v>287</v>
      </c>
      <c r="AE22" s="295" t="e">
        <f>IF(#REF!&gt;0,#REF!&amp; " Item(s) in Sch-3", "")</f>
        <v>#REF!</v>
      </c>
      <c r="AF22" s="264"/>
      <c r="AG22" s="254"/>
    </row>
    <row r="23" spans="1:35" ht="28" customHeight="1">
      <c r="A23" s="469"/>
      <c r="B23" s="469"/>
      <c r="C23" s="1576" t="s">
        <v>369</v>
      </c>
      <c r="D23" s="1576"/>
      <c r="E23" s="1576"/>
      <c r="F23" s="1576"/>
      <c r="G23" s="1576"/>
      <c r="AE23" s="295"/>
      <c r="AF23" s="264"/>
      <c r="AG23" s="254"/>
    </row>
    <row r="24" spans="1:35" ht="28" customHeight="1">
      <c r="A24" s="108" t="s">
        <v>408</v>
      </c>
      <c r="B24" s="124" t="str">
        <f>'Sch-1'!B247</f>
        <v>--</v>
      </c>
      <c r="C24" s="1576" t="str">
        <f>"Printed Name   : " &amp; 'Sch-1'!M248</f>
        <v xml:space="preserve">Printed Name   : </v>
      </c>
      <c r="D24" s="1576"/>
      <c r="E24" s="1576"/>
      <c r="F24" s="1576"/>
      <c r="G24" s="1576"/>
      <c r="AG24" s="254"/>
    </row>
    <row r="25" spans="1:35" ht="28" customHeight="1">
      <c r="A25" s="108" t="s">
        <v>409</v>
      </c>
      <c r="B25" s="120" t="str">
        <f>'Sch-1'!B248</f>
        <v/>
      </c>
      <c r="C25" s="1576" t="str">
        <f>"Designation      : " &amp; 'Sch-1'!M249</f>
        <v xml:space="preserve">Designation      : </v>
      </c>
      <c r="D25" s="1576"/>
      <c r="E25" s="1576"/>
      <c r="F25" s="1576"/>
      <c r="G25" s="1576"/>
      <c r="AG25" s="254"/>
    </row>
    <row r="26" spans="1:35" ht="28" customHeight="1">
      <c r="A26" s="466"/>
      <c r="B26" s="465"/>
      <c r="C26" s="1576" t="s">
        <v>312</v>
      </c>
      <c r="D26" s="1576"/>
      <c r="E26" s="1576"/>
      <c r="F26" s="1576"/>
      <c r="G26" s="1576"/>
      <c r="AG26" s="254"/>
    </row>
    <row r="27" spans="1:35" ht="28" customHeight="1">
      <c r="A27" s="466"/>
      <c r="B27" s="465"/>
      <c r="C27" s="353"/>
      <c r="D27" s="353"/>
      <c r="E27" s="353"/>
      <c r="F27" s="353"/>
      <c r="G27" s="353"/>
      <c r="AG27" s="254"/>
    </row>
    <row r="28" spans="1:35" ht="36.75" customHeight="1">
      <c r="A28" s="121" t="s">
        <v>68</v>
      </c>
      <c r="B28" s="1593" t="s">
        <v>377</v>
      </c>
      <c r="C28" s="1593"/>
      <c r="D28" s="1593"/>
      <c r="E28" s="1593"/>
      <c r="F28" s="1593"/>
      <c r="G28" s="1593"/>
    </row>
    <row r="29" spans="1:35" ht="31.5" customHeight="1">
      <c r="H29" s="299"/>
    </row>
    <row r="101" spans="1:12" s="254" customFormat="1">
      <c r="A101" s="234"/>
      <c r="B101" s="239"/>
      <c r="C101" s="239"/>
      <c r="D101" s="239"/>
      <c r="E101" s="239"/>
      <c r="F101" s="239"/>
      <c r="G101" s="239"/>
      <c r="H101" s="300"/>
      <c r="I101" s="472"/>
      <c r="J101" s="472"/>
      <c r="K101" s="472"/>
      <c r="L101" s="472"/>
    </row>
    <row r="102" spans="1:12" s="254" customFormat="1">
      <c r="A102" s="234"/>
      <c r="B102" s="239"/>
      <c r="C102" s="239"/>
      <c r="D102" s="239"/>
      <c r="E102" s="239"/>
      <c r="F102" s="239"/>
      <c r="G102" s="239"/>
      <c r="H102" s="300"/>
      <c r="I102" s="472"/>
      <c r="J102" s="472"/>
      <c r="K102" s="472"/>
      <c r="L102" s="472"/>
    </row>
    <row r="103" spans="1:12" s="254" customFormat="1">
      <c r="A103" s="234"/>
      <c r="B103" s="239"/>
      <c r="C103" s="239"/>
      <c r="D103" s="239"/>
      <c r="E103" s="239"/>
      <c r="F103" s="239"/>
      <c r="G103" s="239"/>
      <c r="H103" s="300"/>
      <c r="I103" s="472"/>
      <c r="J103" s="472"/>
      <c r="K103" s="472"/>
      <c r="L103" s="472"/>
    </row>
    <row r="104" spans="1:12" s="311" customFormat="1" hidden="1">
      <c r="A104" s="210" t="str">
        <f>A1</f>
        <v>Specification No.: 5002001880/SUB-STATION(EXCLUDIN/DOM/A02-CC CS -3</v>
      </c>
      <c r="B104" s="108"/>
      <c r="C104" s="209"/>
      <c r="D104" s="209"/>
      <c r="E104" s="209"/>
      <c r="F104" s="209"/>
      <c r="G104" s="209"/>
      <c r="H104" s="208"/>
    </row>
    <row r="105" spans="1:12" s="311" customFormat="1" hidden="1">
      <c r="A105" s="72"/>
      <c r="B105" s="96"/>
      <c r="C105" s="97"/>
      <c r="D105" s="97"/>
      <c r="E105" s="97"/>
      <c r="F105" s="97"/>
      <c r="G105" s="97"/>
      <c r="H105" s="208"/>
    </row>
    <row r="106" spans="1:12" s="311" customFormat="1" ht="35.25" hidden="1" customHeight="1">
      <c r="A106" s="1570" t="str">
        <f t="shared" ref="A106:C107" si="0">A3</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106" s="1570">
        <f t="shared" si="0"/>
        <v>0</v>
      </c>
      <c r="C106" s="1570">
        <f t="shared" si="0"/>
        <v>0</v>
      </c>
      <c r="D106" s="1570"/>
      <c r="E106" s="1570"/>
      <c r="F106" s="1570"/>
      <c r="G106" s="1570">
        <f>G3</f>
        <v>0</v>
      </c>
      <c r="H106" s="208"/>
    </row>
    <row r="107" spans="1:12" s="311" customFormat="1" hidden="1">
      <c r="A107" s="1571" t="str">
        <f t="shared" si="0"/>
        <v>(SCHEDULE OF RATES AND PRICES : TYPE TEST CHARGES)</v>
      </c>
      <c r="B107" s="1571">
        <f t="shared" si="0"/>
        <v>0</v>
      </c>
      <c r="C107" s="1571">
        <f t="shared" si="0"/>
        <v>0</v>
      </c>
      <c r="D107" s="1571"/>
      <c r="E107" s="1571"/>
      <c r="F107" s="1571"/>
      <c r="G107" s="1571">
        <f>G4</f>
        <v>0</v>
      </c>
      <c r="H107" s="208"/>
    </row>
    <row r="108" spans="1:12" s="311" customFormat="1" hidden="1">
      <c r="A108" s="365"/>
      <c r="B108" s="366"/>
      <c r="C108" s="366"/>
      <c r="D108" s="366"/>
      <c r="E108" s="366"/>
      <c r="F108" s="366"/>
      <c r="G108" s="366"/>
      <c r="H108" s="208"/>
    </row>
    <row r="109" spans="1:12" s="311" customFormat="1" hidden="1">
      <c r="A109" s="116" t="str">
        <f>A6</f>
        <v>Bidder’s Name and Address (Lead Partner) :</v>
      </c>
      <c r="B109" s="367"/>
      <c r="C109" s="367"/>
      <c r="D109" s="367"/>
      <c r="E109" s="367"/>
      <c r="F109" s="367"/>
      <c r="G109" s="67">
        <f t="shared" ref="G109:G114" si="1">G6</f>
        <v>0</v>
      </c>
      <c r="H109" s="208"/>
    </row>
    <row r="110" spans="1:12" s="311" customFormat="1" hidden="1">
      <c r="A110" s="1573" t="str">
        <f>A7</f>
        <v/>
      </c>
      <c r="B110" s="1573">
        <f t="shared" ref="B110:C114" si="2">B7</f>
        <v>0</v>
      </c>
      <c r="C110" s="1573">
        <f t="shared" si="2"/>
        <v>0</v>
      </c>
      <c r="D110" s="573"/>
      <c r="E110" s="573"/>
      <c r="F110" s="573"/>
      <c r="G110" s="354">
        <f t="shared" si="1"/>
        <v>0</v>
      </c>
      <c r="H110" s="208"/>
    </row>
    <row r="111" spans="1:12" s="311" customFormat="1" hidden="1">
      <c r="A111" s="368" t="str">
        <f>A8</f>
        <v>Name     :</v>
      </c>
      <c r="B111" s="1588" t="str">
        <f t="shared" si="2"/>
        <v xml:space="preserve">…….. …….. …….. …….. …….. …….. </v>
      </c>
      <c r="C111" s="1588">
        <f t="shared" si="2"/>
        <v>0</v>
      </c>
      <c r="D111" s="572"/>
      <c r="E111" s="572"/>
      <c r="F111" s="572"/>
      <c r="G111" s="354">
        <f t="shared" si="1"/>
        <v>0</v>
      </c>
      <c r="H111" s="208"/>
    </row>
    <row r="112" spans="1:12" s="311" customFormat="1" hidden="1">
      <c r="A112" s="368" t="str">
        <f>A9</f>
        <v>Address :</v>
      </c>
      <c r="B112" s="1588" t="str">
        <f t="shared" si="2"/>
        <v xml:space="preserve">…….. …….. …….. …….. …….. …….. </v>
      </c>
      <c r="C112" s="1588">
        <f t="shared" si="2"/>
        <v>0</v>
      </c>
      <c r="D112" s="572"/>
      <c r="E112" s="572"/>
      <c r="F112" s="572"/>
      <c r="G112" s="354">
        <f t="shared" si="1"/>
        <v>0</v>
      </c>
      <c r="H112" s="208"/>
    </row>
    <row r="113" spans="1:35" s="311" customFormat="1" hidden="1">
      <c r="A113" s="369"/>
      <c r="B113" s="1588" t="str">
        <f t="shared" si="2"/>
        <v xml:space="preserve">…….. …….. …….. …….. …….. …….. </v>
      </c>
      <c r="C113" s="1588">
        <f t="shared" si="2"/>
        <v>0</v>
      </c>
      <c r="D113" s="572"/>
      <c r="E113" s="572"/>
      <c r="F113" s="572"/>
      <c r="G113" s="354">
        <f t="shared" si="1"/>
        <v>0</v>
      </c>
      <c r="H113" s="208"/>
    </row>
    <row r="114" spans="1:35" s="311" customFormat="1" hidden="1">
      <c r="A114" s="369"/>
      <c r="B114" s="1588" t="str">
        <f t="shared" si="2"/>
        <v xml:space="preserve">…….. …….. …….. …….. …….. …….. </v>
      </c>
      <c r="C114" s="1588">
        <f t="shared" si="2"/>
        <v>0</v>
      </c>
      <c r="D114" s="572"/>
      <c r="E114" s="572"/>
      <c r="F114" s="572"/>
      <c r="G114" s="354">
        <f t="shared" si="1"/>
        <v>0</v>
      </c>
      <c r="H114" s="208"/>
    </row>
    <row r="115" spans="1:35" s="311" customFormat="1" hidden="1">
      <c r="A115" s="356"/>
      <c r="B115" s="75"/>
      <c r="C115" s="75"/>
      <c r="D115" s="75"/>
      <c r="E115" s="75"/>
      <c r="F115" s="75"/>
      <c r="G115" s="75"/>
      <c r="H115" s="208"/>
    </row>
    <row r="116" spans="1:35" s="311" customFormat="1" ht="33.75" hidden="1" customHeight="1">
      <c r="A116" s="370" t="str">
        <f>A14</f>
        <v>SL. NO.</v>
      </c>
      <c r="B116" s="371" t="str">
        <f>B14</f>
        <v>Description of Test</v>
      </c>
      <c r="C116" s="1590">
        <f>G14</f>
        <v>0</v>
      </c>
      <c r="D116" s="1590"/>
      <c r="E116" s="1590"/>
      <c r="F116" s="1590"/>
      <c r="G116" s="1590"/>
      <c r="H116" s="208"/>
      <c r="AE116" s="1590"/>
      <c r="AF116" s="1590"/>
      <c r="AH116" s="1590"/>
      <c r="AI116" s="1590"/>
    </row>
    <row r="117" spans="1:35" s="311" customFormat="1" hidden="1">
      <c r="A117" s="366" t="e">
        <f>#REF!</f>
        <v>#REF!</v>
      </c>
      <c r="B117" s="366" t="e">
        <f>#REF!</f>
        <v>#REF!</v>
      </c>
      <c r="C117" s="1589" t="e">
        <f>#REF!</f>
        <v>#REF!</v>
      </c>
      <c r="D117" s="1589"/>
      <c r="E117" s="1589"/>
      <c r="F117" s="1589"/>
      <c r="G117" s="1589"/>
      <c r="H117" s="208"/>
      <c r="AE117" s="1589"/>
      <c r="AF117" s="1589"/>
      <c r="AH117" s="1589"/>
      <c r="AI117" s="1589"/>
    </row>
    <row r="118" spans="1:35" s="311" customFormat="1" hidden="1">
      <c r="A118" s="373" t="e">
        <f>#REF!</f>
        <v>#REF!</v>
      </c>
      <c r="B118" s="374" t="e">
        <f>#REF!</f>
        <v>#REF!</v>
      </c>
      <c r="C118" s="1589"/>
      <c r="D118" s="1589"/>
      <c r="E118" s="1589"/>
      <c r="F118" s="1589"/>
      <c r="G118" s="1589"/>
      <c r="H118" s="208"/>
      <c r="AE118" s="1589"/>
      <c r="AF118" s="1589"/>
      <c r="AH118" s="1589"/>
      <c r="AI118" s="1589"/>
    </row>
    <row r="119" spans="1:35" s="311" customFormat="1" hidden="1">
      <c r="A119" s="375" t="e">
        <f>#REF!</f>
        <v>#REF!</v>
      </c>
      <c r="B119" s="376" t="e">
        <f>#REF!</f>
        <v>#REF!</v>
      </c>
      <c r="C119" s="1587" t="e">
        <f>#REF!</f>
        <v>#REF!</v>
      </c>
      <c r="D119" s="1587"/>
      <c r="E119" s="1587"/>
      <c r="F119" s="1587"/>
      <c r="G119" s="1587"/>
      <c r="H119" s="378"/>
      <c r="AE119" s="377"/>
      <c r="AF119" s="377"/>
      <c r="AH119" s="377"/>
      <c r="AI119" s="377"/>
    </row>
    <row r="120" spans="1:35" s="311" customFormat="1" hidden="1">
      <c r="A120" s="375" t="e">
        <f>#REF!</f>
        <v>#REF!</v>
      </c>
      <c r="B120" s="376" t="e">
        <f>#REF!</f>
        <v>#REF!</v>
      </c>
      <c r="C120" s="1587" t="e">
        <f>#REF!</f>
        <v>#REF!</v>
      </c>
      <c r="D120" s="1587"/>
      <c r="E120" s="1587"/>
      <c r="F120" s="1587"/>
      <c r="G120" s="1587"/>
      <c r="H120" s="378"/>
      <c r="AE120" s="379"/>
      <c r="AF120" s="379"/>
      <c r="AH120" s="377"/>
      <c r="AI120" s="379"/>
    </row>
    <row r="121" spans="1:35" s="311" customFormat="1" ht="20.149999999999999" hidden="1" customHeight="1">
      <c r="A121" s="380"/>
      <c r="B121" s="374" t="e">
        <f>#REF!</f>
        <v>#REF!</v>
      </c>
      <c r="C121" s="1587" t="e">
        <f>#REF!</f>
        <v>#REF!</v>
      </c>
      <c r="D121" s="1587"/>
      <c r="E121" s="1587"/>
      <c r="F121" s="1587"/>
      <c r="G121" s="1587"/>
      <c r="H121" s="208"/>
      <c r="AE121" s="379"/>
      <c r="AF121" s="379"/>
      <c r="AH121" s="379"/>
      <c r="AI121" s="379"/>
    </row>
    <row r="122" spans="1:35" s="311" customFormat="1" hidden="1">
      <c r="A122" s="373" t="e">
        <f>#REF!</f>
        <v>#REF!</v>
      </c>
      <c r="B122" s="374" t="e">
        <f>#REF!</f>
        <v>#REF!</v>
      </c>
      <c r="C122" s="1587"/>
      <c r="D122" s="1587"/>
      <c r="E122" s="1587"/>
      <c r="F122" s="1587"/>
      <c r="G122" s="1587"/>
      <c r="H122" s="208"/>
      <c r="AE122" s="1587"/>
      <c r="AF122" s="1587"/>
      <c r="AH122" s="1587"/>
      <c r="AI122" s="1587"/>
    </row>
    <row r="123" spans="1:35" s="311" customFormat="1" hidden="1">
      <c r="A123" s="381" t="e">
        <f>#REF!</f>
        <v>#REF!</v>
      </c>
      <c r="B123" s="374" t="e">
        <f>#REF!</f>
        <v>#REF!</v>
      </c>
      <c r="C123" s="1587"/>
      <c r="D123" s="1587"/>
      <c r="E123" s="1587"/>
      <c r="F123" s="1587"/>
      <c r="G123" s="1587"/>
      <c r="H123" s="208"/>
      <c r="AE123" s="1587"/>
      <c r="AF123" s="1587"/>
      <c r="AH123" s="1587"/>
      <c r="AI123" s="1587"/>
    </row>
    <row r="124" spans="1:35" s="311" customFormat="1" hidden="1">
      <c r="A124" s="382" t="e">
        <f>#REF!</f>
        <v>#REF!</v>
      </c>
      <c r="B124" s="374" t="e">
        <f>#REF!</f>
        <v>#REF!</v>
      </c>
      <c r="C124" s="1587"/>
      <c r="D124" s="1587"/>
      <c r="E124" s="1587"/>
      <c r="F124" s="1587"/>
      <c r="G124" s="1587"/>
      <c r="H124" s="208"/>
      <c r="AE124" s="1587"/>
      <c r="AF124" s="1587"/>
      <c r="AH124" s="1587"/>
      <c r="AI124" s="1587"/>
    </row>
    <row r="125" spans="1:35" s="311" customFormat="1" hidden="1">
      <c r="A125" s="375" t="e">
        <f>#REF!</f>
        <v>#REF!</v>
      </c>
      <c r="B125" s="376" t="e">
        <f>#REF!</f>
        <v>#REF!</v>
      </c>
      <c r="C125" s="1587" t="e">
        <f>#REF!</f>
        <v>#REF!</v>
      </c>
      <c r="D125" s="1587"/>
      <c r="E125" s="1587"/>
      <c r="F125" s="1587"/>
      <c r="G125" s="1587"/>
      <c r="H125" s="378"/>
      <c r="AE125" s="379"/>
      <c r="AF125" s="379"/>
      <c r="AH125" s="377"/>
      <c r="AI125" s="379"/>
    </row>
    <row r="126" spans="1:35" s="311" customFormat="1" hidden="1">
      <c r="A126" s="375" t="e">
        <f>#REF!</f>
        <v>#REF!</v>
      </c>
      <c r="B126" s="376" t="e">
        <f>#REF!</f>
        <v>#REF!</v>
      </c>
      <c r="C126" s="1587" t="e">
        <f>#REF!</f>
        <v>#REF!</v>
      </c>
      <c r="D126" s="1587"/>
      <c r="E126" s="1587"/>
      <c r="F126" s="1587"/>
      <c r="G126" s="1587"/>
      <c r="H126" s="378"/>
      <c r="AE126" s="379"/>
      <c r="AF126" s="379"/>
      <c r="AH126" s="377"/>
      <c r="AI126" s="379"/>
    </row>
    <row r="127" spans="1:35" s="311" customFormat="1" hidden="1">
      <c r="A127" s="375" t="e">
        <f>#REF!</f>
        <v>#REF!</v>
      </c>
      <c r="B127" s="376" t="e">
        <f>#REF!</f>
        <v>#REF!</v>
      </c>
      <c r="C127" s="1587" t="e">
        <f>#REF!</f>
        <v>#REF!</v>
      </c>
      <c r="D127" s="1587"/>
      <c r="E127" s="1587"/>
      <c r="F127" s="1587"/>
      <c r="G127" s="1587"/>
      <c r="H127" s="378"/>
      <c r="AE127" s="379"/>
      <c r="AF127" s="379"/>
      <c r="AH127" s="377"/>
      <c r="AI127" s="379"/>
    </row>
    <row r="128" spans="1:35" s="311" customFormat="1" hidden="1">
      <c r="A128" s="375" t="e">
        <f>#REF!</f>
        <v>#REF!</v>
      </c>
      <c r="B128" s="376" t="e">
        <f>#REF!</f>
        <v>#REF!</v>
      </c>
      <c r="C128" s="1587" t="e">
        <f>#REF!</f>
        <v>#REF!</v>
      </c>
      <c r="D128" s="1587"/>
      <c r="E128" s="1587"/>
      <c r="F128" s="1587"/>
      <c r="G128" s="1587"/>
      <c r="H128" s="378"/>
      <c r="AE128" s="379"/>
      <c r="AF128" s="379"/>
      <c r="AH128" s="377"/>
      <c r="AI128" s="379"/>
    </row>
    <row r="129" spans="1:35" s="311" customFormat="1" hidden="1">
      <c r="A129" s="375"/>
      <c r="B129" s="374" t="e">
        <f>#REF!</f>
        <v>#REF!</v>
      </c>
      <c r="C129" s="1587" t="e">
        <f>#REF!</f>
        <v>#REF!</v>
      </c>
      <c r="D129" s="1587"/>
      <c r="E129" s="1587"/>
      <c r="F129" s="1587"/>
      <c r="G129" s="1587"/>
      <c r="H129" s="378"/>
      <c r="AE129" s="379"/>
      <c r="AF129" s="379"/>
      <c r="AH129" s="379"/>
      <c r="AI129" s="379"/>
    </row>
    <row r="130" spans="1:35" s="311" customFormat="1" ht="20.149999999999999" hidden="1" customHeight="1">
      <c r="A130" s="382" t="e">
        <f>#REF!</f>
        <v>#REF!</v>
      </c>
      <c r="B130" s="374" t="e">
        <f>#REF!</f>
        <v>#REF!</v>
      </c>
      <c r="C130" s="1587"/>
      <c r="D130" s="1587"/>
      <c r="E130" s="1587"/>
      <c r="F130" s="1587"/>
      <c r="G130" s="1587"/>
      <c r="H130" s="378"/>
      <c r="AE130" s="379"/>
      <c r="AF130" s="379"/>
      <c r="AH130" s="379"/>
      <c r="AI130" s="379"/>
    </row>
    <row r="131" spans="1:35" s="311" customFormat="1" hidden="1">
      <c r="A131" s="375" t="e">
        <f>#REF!</f>
        <v>#REF!</v>
      </c>
      <c r="B131" s="376" t="e">
        <f>#REF!</f>
        <v>#REF!</v>
      </c>
      <c r="C131" s="1587" t="e">
        <f>#REF!</f>
        <v>#REF!</v>
      </c>
      <c r="D131" s="1587"/>
      <c r="E131" s="1587"/>
      <c r="F131" s="1587"/>
      <c r="G131" s="1587"/>
      <c r="H131" s="378"/>
      <c r="AE131" s="379"/>
      <c r="AF131" s="379"/>
      <c r="AH131" s="377"/>
      <c r="AI131" s="379"/>
    </row>
    <row r="132" spans="1:35" s="311" customFormat="1" hidden="1">
      <c r="A132" s="375" t="e">
        <f>#REF!</f>
        <v>#REF!</v>
      </c>
      <c r="B132" s="376" t="e">
        <f>#REF!</f>
        <v>#REF!</v>
      </c>
      <c r="C132" s="1587" t="e">
        <f>#REF!</f>
        <v>#REF!</v>
      </c>
      <c r="D132" s="1587"/>
      <c r="E132" s="1587"/>
      <c r="F132" s="1587"/>
      <c r="G132" s="1587"/>
      <c r="H132" s="378"/>
      <c r="AE132" s="379"/>
      <c r="AF132" s="379"/>
      <c r="AH132" s="377"/>
      <c r="AI132" s="379"/>
    </row>
    <row r="133" spans="1:35" s="311" customFormat="1" ht="20.149999999999999" hidden="1" customHeight="1">
      <c r="A133" s="375" t="e">
        <f>#REF!</f>
        <v>#REF!</v>
      </c>
      <c r="B133" s="376" t="e">
        <f>#REF!</f>
        <v>#REF!</v>
      </c>
      <c r="C133" s="1587" t="e">
        <f>#REF!</f>
        <v>#REF!</v>
      </c>
      <c r="D133" s="1587"/>
      <c r="E133" s="1587"/>
      <c r="F133" s="1587"/>
      <c r="G133" s="1587"/>
      <c r="H133" s="378"/>
      <c r="AE133" s="379"/>
      <c r="AF133" s="379"/>
      <c r="AH133" s="377"/>
      <c r="AI133" s="379"/>
    </row>
    <row r="134" spans="1:35" s="311" customFormat="1" hidden="1">
      <c r="A134" s="375" t="e">
        <f>#REF!</f>
        <v>#REF!</v>
      </c>
      <c r="B134" s="376" t="e">
        <f>#REF!</f>
        <v>#REF!</v>
      </c>
      <c r="C134" s="1587" t="e">
        <f>#REF!</f>
        <v>#REF!</v>
      </c>
      <c r="D134" s="1587"/>
      <c r="E134" s="1587"/>
      <c r="F134" s="1587"/>
      <c r="G134" s="1587"/>
      <c r="H134" s="378"/>
      <c r="AE134" s="379"/>
      <c r="AF134" s="379"/>
      <c r="AH134" s="377"/>
      <c r="AI134" s="379"/>
    </row>
    <row r="135" spans="1:35" s="312" customFormat="1" ht="20.149999999999999" hidden="1" customHeight="1">
      <c r="A135" s="383"/>
      <c r="B135" s="374" t="e">
        <f>#REF!</f>
        <v>#REF!</v>
      </c>
      <c r="C135" s="1587" t="e">
        <f>#REF!</f>
        <v>#REF!</v>
      </c>
      <c r="D135" s="1587"/>
      <c r="E135" s="1587"/>
      <c r="F135" s="1587"/>
      <c r="G135" s="1587"/>
      <c r="H135" s="378"/>
      <c r="AE135" s="379"/>
      <c r="AF135" s="379"/>
      <c r="AH135" s="379"/>
      <c r="AI135" s="379"/>
    </row>
    <row r="136" spans="1:35" s="311" customFormat="1" ht="24" hidden="1" customHeight="1">
      <c r="A136" s="382" t="e">
        <f>#REF!</f>
        <v>#REF!</v>
      </c>
      <c r="B136" s="374" t="e">
        <f>#REF!</f>
        <v>#REF!</v>
      </c>
      <c r="C136" s="1587"/>
      <c r="D136" s="1587"/>
      <c r="E136" s="1587"/>
      <c r="F136" s="1587"/>
      <c r="G136" s="1587"/>
      <c r="H136" s="378"/>
      <c r="AE136" s="379"/>
      <c r="AF136" s="379"/>
      <c r="AH136" s="379"/>
      <c r="AI136" s="379"/>
    </row>
    <row r="137" spans="1:35" s="311" customFormat="1" hidden="1">
      <c r="A137" s="375" t="e">
        <f>#REF!</f>
        <v>#REF!</v>
      </c>
      <c r="B137" s="376" t="e">
        <f>#REF!</f>
        <v>#REF!</v>
      </c>
      <c r="C137" s="1587" t="e">
        <f>#REF!</f>
        <v>#REF!</v>
      </c>
      <c r="D137" s="1587"/>
      <c r="E137" s="1587"/>
      <c r="F137" s="1587"/>
      <c r="G137" s="1587"/>
      <c r="H137" s="378"/>
      <c r="AE137" s="379"/>
      <c r="AF137" s="379"/>
      <c r="AH137" s="377"/>
      <c r="AI137" s="379"/>
    </row>
    <row r="138" spans="1:35" s="311" customFormat="1" hidden="1">
      <c r="A138" s="375" t="e">
        <f>#REF!</f>
        <v>#REF!</v>
      </c>
      <c r="B138" s="376" t="e">
        <f>#REF!</f>
        <v>#REF!</v>
      </c>
      <c r="C138" s="1587" t="e">
        <f>#REF!</f>
        <v>#REF!</v>
      </c>
      <c r="D138" s="1587"/>
      <c r="E138" s="1587"/>
      <c r="F138" s="1587"/>
      <c r="G138" s="1587"/>
      <c r="H138" s="378"/>
      <c r="AE138" s="379"/>
      <c r="AF138" s="379"/>
      <c r="AH138" s="377"/>
      <c r="AI138" s="379"/>
    </row>
    <row r="139" spans="1:35" s="311" customFormat="1" ht="33" hidden="1" customHeight="1">
      <c r="A139" s="375" t="e">
        <f>#REF!</f>
        <v>#REF!</v>
      </c>
      <c r="B139" s="376" t="e">
        <f>#REF!</f>
        <v>#REF!</v>
      </c>
      <c r="C139" s="1587" t="e">
        <f>#REF!</f>
        <v>#REF!</v>
      </c>
      <c r="D139" s="1587"/>
      <c r="E139" s="1587"/>
      <c r="F139" s="1587"/>
      <c r="G139" s="1587"/>
      <c r="H139" s="378"/>
      <c r="AE139" s="379"/>
      <c r="AF139" s="379"/>
      <c r="AH139" s="377"/>
      <c r="AI139" s="379"/>
    </row>
    <row r="140" spans="1:35" s="312" customFormat="1" ht="20.149999999999999" hidden="1" customHeight="1">
      <c r="A140" s="375"/>
      <c r="B140" s="374" t="e">
        <f>#REF!</f>
        <v>#REF!</v>
      </c>
      <c r="C140" s="1587" t="e">
        <f>#REF!</f>
        <v>#REF!</v>
      </c>
      <c r="D140" s="1587"/>
      <c r="E140" s="1587"/>
      <c r="F140" s="1587"/>
      <c r="G140" s="1587"/>
      <c r="H140" s="378"/>
      <c r="AE140" s="379"/>
      <c r="AF140" s="379"/>
      <c r="AH140" s="379"/>
      <c r="AI140" s="379"/>
    </row>
    <row r="141" spans="1:35" s="311" customFormat="1" ht="20.149999999999999" hidden="1" customHeight="1">
      <c r="A141" s="382" t="e">
        <f>#REF!</f>
        <v>#REF!</v>
      </c>
      <c r="B141" s="374" t="e">
        <f>#REF!</f>
        <v>#REF!</v>
      </c>
      <c r="C141" s="1587"/>
      <c r="D141" s="1587"/>
      <c r="E141" s="1587"/>
      <c r="F141" s="1587"/>
      <c r="G141" s="1587"/>
      <c r="H141" s="378"/>
      <c r="AE141" s="379"/>
      <c r="AF141" s="379"/>
      <c r="AH141" s="379"/>
      <c r="AI141" s="379"/>
    </row>
    <row r="142" spans="1:35" s="311" customFormat="1" hidden="1">
      <c r="A142" s="375" t="e">
        <f>#REF!</f>
        <v>#REF!</v>
      </c>
      <c r="B142" s="376" t="e">
        <f>#REF!</f>
        <v>#REF!</v>
      </c>
      <c r="C142" s="1587" t="e">
        <f>#REF!</f>
        <v>#REF!</v>
      </c>
      <c r="D142" s="1587"/>
      <c r="E142" s="1587"/>
      <c r="F142" s="1587"/>
      <c r="G142" s="1587"/>
      <c r="H142" s="378"/>
      <c r="AE142" s="379"/>
      <c r="AF142" s="379"/>
      <c r="AH142" s="377"/>
      <c r="AI142" s="379"/>
    </row>
    <row r="143" spans="1:35" s="311" customFormat="1" hidden="1">
      <c r="A143" s="375" t="e">
        <f>#REF!</f>
        <v>#REF!</v>
      </c>
      <c r="B143" s="376" t="e">
        <f>#REF!</f>
        <v>#REF!</v>
      </c>
      <c r="C143" s="1587" t="e">
        <f>#REF!</f>
        <v>#REF!</v>
      </c>
      <c r="D143" s="1587"/>
      <c r="E143" s="1587"/>
      <c r="F143" s="1587"/>
      <c r="G143" s="1587"/>
      <c r="H143" s="378"/>
      <c r="AE143" s="379"/>
      <c r="AF143" s="379"/>
      <c r="AH143" s="377"/>
      <c r="AI143" s="379"/>
    </row>
    <row r="144" spans="1:35" s="311" customFormat="1" hidden="1">
      <c r="A144" s="375" t="e">
        <f>#REF!</f>
        <v>#REF!</v>
      </c>
      <c r="B144" s="376" t="e">
        <f>#REF!</f>
        <v>#REF!</v>
      </c>
      <c r="C144" s="1587" t="e">
        <f>#REF!</f>
        <v>#REF!</v>
      </c>
      <c r="D144" s="1587"/>
      <c r="E144" s="1587"/>
      <c r="F144" s="1587"/>
      <c r="G144" s="1587"/>
      <c r="H144" s="378"/>
      <c r="AE144" s="379"/>
      <c r="AF144" s="379"/>
      <c r="AH144" s="377"/>
      <c r="AI144" s="379"/>
    </row>
    <row r="145" spans="1:35" s="311" customFormat="1" hidden="1">
      <c r="A145" s="375"/>
      <c r="B145" s="374" t="e">
        <f>#REF!</f>
        <v>#REF!</v>
      </c>
      <c r="C145" s="1587" t="e">
        <f>#REF!</f>
        <v>#REF!</v>
      </c>
      <c r="D145" s="1587"/>
      <c r="E145" s="1587"/>
      <c r="F145" s="1587"/>
      <c r="G145" s="1587"/>
      <c r="H145" s="378"/>
      <c r="AE145" s="379"/>
      <c r="AF145" s="379"/>
      <c r="AH145" s="379"/>
      <c r="AI145" s="379"/>
    </row>
    <row r="146" spans="1:35" s="311" customFormat="1" ht="20.149999999999999" hidden="1" customHeight="1">
      <c r="A146" s="382" t="e">
        <f>#REF!</f>
        <v>#REF!</v>
      </c>
      <c r="B146" s="374" t="e">
        <f>#REF!</f>
        <v>#REF!</v>
      </c>
      <c r="C146" s="1587"/>
      <c r="D146" s="1587"/>
      <c r="E146" s="1587"/>
      <c r="F146" s="1587"/>
      <c r="G146" s="1587"/>
      <c r="H146" s="378"/>
      <c r="AE146" s="379"/>
      <c r="AF146" s="379"/>
      <c r="AH146" s="379"/>
      <c r="AI146" s="379"/>
    </row>
    <row r="147" spans="1:35" s="311" customFormat="1" hidden="1">
      <c r="A147" s="375" t="e">
        <f>#REF!</f>
        <v>#REF!</v>
      </c>
      <c r="B147" s="376" t="e">
        <f>#REF!</f>
        <v>#REF!</v>
      </c>
      <c r="C147" s="1587" t="e">
        <f>#REF!</f>
        <v>#REF!</v>
      </c>
      <c r="D147" s="1587"/>
      <c r="E147" s="1587"/>
      <c r="F147" s="1587"/>
      <c r="G147" s="1587"/>
      <c r="H147" s="378"/>
      <c r="AE147" s="379"/>
      <c r="AF147" s="379"/>
      <c r="AH147" s="377"/>
      <c r="AI147" s="379"/>
    </row>
    <row r="148" spans="1:35" s="311" customFormat="1" hidden="1">
      <c r="A148" s="375" t="e">
        <f>#REF!</f>
        <v>#REF!</v>
      </c>
      <c r="B148" s="376" t="e">
        <f>#REF!</f>
        <v>#REF!</v>
      </c>
      <c r="C148" s="1587" t="e">
        <f>#REF!</f>
        <v>#REF!</v>
      </c>
      <c r="D148" s="1587"/>
      <c r="E148" s="1587"/>
      <c r="F148" s="1587"/>
      <c r="G148" s="1587"/>
      <c r="H148" s="378"/>
      <c r="AE148" s="379"/>
      <c r="AF148" s="379"/>
      <c r="AH148" s="377"/>
      <c r="AI148" s="379"/>
    </row>
    <row r="149" spans="1:35" s="311" customFormat="1" hidden="1">
      <c r="A149" s="375" t="e">
        <f>#REF!</f>
        <v>#REF!</v>
      </c>
      <c r="B149" s="376" t="e">
        <f>#REF!</f>
        <v>#REF!</v>
      </c>
      <c r="C149" s="1587" t="e">
        <f>#REF!</f>
        <v>#REF!</v>
      </c>
      <c r="D149" s="1587"/>
      <c r="E149" s="1587"/>
      <c r="F149" s="1587"/>
      <c r="G149" s="1587"/>
      <c r="H149" s="378"/>
      <c r="AE149" s="379"/>
      <c r="AF149" s="379"/>
      <c r="AH149" s="377"/>
      <c r="AI149" s="379"/>
    </row>
    <row r="150" spans="1:35" s="311" customFormat="1" hidden="1">
      <c r="A150" s="375" t="e">
        <f>#REF!</f>
        <v>#REF!</v>
      </c>
      <c r="B150" s="376" t="e">
        <f>#REF!</f>
        <v>#REF!</v>
      </c>
      <c r="C150" s="1587" t="e">
        <f>#REF!</f>
        <v>#REF!</v>
      </c>
      <c r="D150" s="1587"/>
      <c r="E150" s="1587"/>
      <c r="F150" s="1587"/>
      <c r="G150" s="1587"/>
      <c r="H150" s="378"/>
      <c r="AE150" s="379"/>
      <c r="AF150" s="379"/>
      <c r="AH150" s="377"/>
      <c r="AI150" s="379"/>
    </row>
    <row r="151" spans="1:35" s="312" customFormat="1" ht="20.149999999999999" hidden="1" customHeight="1">
      <c r="A151" s="375"/>
      <c r="B151" s="374" t="e">
        <f>#REF!</f>
        <v>#REF!</v>
      </c>
      <c r="C151" s="1587" t="e">
        <f>#REF!</f>
        <v>#REF!</v>
      </c>
      <c r="D151" s="1587"/>
      <c r="E151" s="1587"/>
      <c r="F151" s="1587"/>
      <c r="G151" s="1587"/>
      <c r="H151" s="378"/>
      <c r="AE151" s="379"/>
      <c r="AF151" s="379"/>
      <c r="AH151" s="379"/>
      <c r="AI151" s="379"/>
    </row>
    <row r="152" spans="1:35" s="311" customFormat="1" ht="20.149999999999999" hidden="1" customHeight="1">
      <c r="A152" s="384"/>
      <c r="B152" s="374" t="e">
        <f>#REF!</f>
        <v>#REF!</v>
      </c>
      <c r="C152" s="1587" t="e">
        <f>#REF!</f>
        <v>#REF!</v>
      </c>
      <c r="D152" s="1587"/>
      <c r="E152" s="1587"/>
      <c r="F152" s="1587"/>
      <c r="G152" s="1587"/>
      <c r="H152" s="378"/>
      <c r="AE152" s="379"/>
      <c r="AF152" s="379"/>
      <c r="AH152" s="379"/>
      <c r="AI152" s="379"/>
    </row>
    <row r="153" spans="1:35" s="311" customFormat="1" hidden="1">
      <c r="A153" s="384"/>
      <c r="B153" s="374"/>
      <c r="C153" s="1587"/>
      <c r="D153" s="1587"/>
      <c r="E153" s="1587"/>
      <c r="F153" s="1587"/>
      <c r="G153" s="1587"/>
      <c r="H153" s="378"/>
      <c r="AE153" s="379"/>
      <c r="AF153" s="379"/>
      <c r="AH153" s="379"/>
      <c r="AI153" s="379"/>
    </row>
    <row r="154" spans="1:35" s="311" customFormat="1" ht="20.149999999999999" hidden="1" customHeight="1">
      <c r="A154" s="381" t="e">
        <f>#REF!</f>
        <v>#REF!</v>
      </c>
      <c r="B154" s="374" t="e">
        <f>#REF!</f>
        <v>#REF!</v>
      </c>
      <c r="C154" s="1587"/>
      <c r="D154" s="1587"/>
      <c r="E154" s="1587"/>
      <c r="F154" s="1587"/>
      <c r="G154" s="1587"/>
      <c r="H154" s="378"/>
      <c r="AE154" s="379"/>
      <c r="AF154" s="379"/>
      <c r="AH154" s="379"/>
      <c r="AI154" s="379"/>
    </row>
    <row r="155" spans="1:35" s="311" customFormat="1" ht="30" hidden="1" customHeight="1">
      <c r="A155" s="382" t="e">
        <f>#REF!</f>
        <v>#REF!</v>
      </c>
      <c r="B155" s="374" t="e">
        <f>#REF!</f>
        <v>#REF!</v>
      </c>
      <c r="C155" s="1587"/>
      <c r="D155" s="1587"/>
      <c r="E155" s="1587"/>
      <c r="F155" s="1587"/>
      <c r="G155" s="1587"/>
      <c r="H155" s="378"/>
      <c r="AE155" s="379"/>
      <c r="AF155" s="379"/>
      <c r="AH155" s="379"/>
      <c r="AI155" s="379"/>
    </row>
    <row r="156" spans="1:35" s="311" customFormat="1" hidden="1">
      <c r="A156" s="375" t="e">
        <f>#REF!</f>
        <v>#REF!</v>
      </c>
      <c r="B156" s="376" t="e">
        <f>#REF!</f>
        <v>#REF!</v>
      </c>
      <c r="C156" s="1587" t="e">
        <f>#REF!</f>
        <v>#REF!</v>
      </c>
      <c r="D156" s="1587"/>
      <c r="E156" s="1587"/>
      <c r="F156" s="1587"/>
      <c r="G156" s="1587"/>
      <c r="H156" s="378"/>
      <c r="AE156" s="379"/>
      <c r="AF156" s="379"/>
      <c r="AH156" s="377"/>
      <c r="AI156" s="379"/>
    </row>
    <row r="157" spans="1:35" s="311" customFormat="1" hidden="1">
      <c r="A157" s="375" t="e">
        <f>#REF!</f>
        <v>#REF!</v>
      </c>
      <c r="B157" s="376" t="e">
        <f>#REF!</f>
        <v>#REF!</v>
      </c>
      <c r="C157" s="1587" t="e">
        <f>#REF!</f>
        <v>#REF!</v>
      </c>
      <c r="D157" s="1587"/>
      <c r="E157" s="1587"/>
      <c r="F157" s="1587"/>
      <c r="G157" s="1587"/>
      <c r="H157" s="378"/>
      <c r="AE157" s="379"/>
      <c r="AF157" s="379"/>
      <c r="AH157" s="377"/>
      <c r="AI157" s="379"/>
    </row>
    <row r="158" spans="1:35" s="311" customFormat="1" hidden="1">
      <c r="A158" s="375" t="e">
        <f>#REF!</f>
        <v>#REF!</v>
      </c>
      <c r="B158" s="376" t="e">
        <f>#REF!</f>
        <v>#REF!</v>
      </c>
      <c r="C158" s="1587" t="e">
        <f>#REF!</f>
        <v>#REF!</v>
      </c>
      <c r="D158" s="1587"/>
      <c r="E158" s="1587"/>
      <c r="F158" s="1587"/>
      <c r="G158" s="1587"/>
      <c r="H158" s="378"/>
      <c r="AE158" s="379"/>
      <c r="AF158" s="379"/>
      <c r="AH158" s="377"/>
      <c r="AI158" s="379"/>
    </row>
    <row r="159" spans="1:35" s="311" customFormat="1" ht="20.149999999999999" hidden="1" customHeight="1">
      <c r="A159" s="385"/>
      <c r="B159" s="374" t="e">
        <f>#REF!</f>
        <v>#REF!</v>
      </c>
      <c r="C159" s="1587" t="e">
        <f>#REF!</f>
        <v>#REF!</v>
      </c>
      <c r="D159" s="1587"/>
      <c r="E159" s="1587"/>
      <c r="F159" s="1587"/>
      <c r="G159" s="1587"/>
      <c r="H159" s="378"/>
      <c r="AE159" s="379"/>
      <c r="AF159" s="379"/>
      <c r="AH159" s="379"/>
      <c r="AI159" s="379"/>
    </row>
    <row r="160" spans="1:35" s="311" customFormat="1" ht="20.149999999999999" hidden="1" customHeight="1">
      <c r="A160" s="384"/>
      <c r="B160" s="374" t="e">
        <f>#REF!</f>
        <v>#REF!</v>
      </c>
      <c r="C160" s="1587" t="e">
        <f>#REF!</f>
        <v>#REF!</v>
      </c>
      <c r="D160" s="1587"/>
      <c r="E160" s="1587"/>
      <c r="F160" s="1587"/>
      <c r="G160" s="1587"/>
      <c r="H160" s="378"/>
      <c r="AE160" s="379"/>
      <c r="AF160" s="379"/>
      <c r="AH160" s="379"/>
      <c r="AI160" s="379"/>
    </row>
    <row r="161" spans="1:35" s="311" customFormat="1" ht="20.149999999999999" hidden="1" customHeight="1">
      <c r="A161" s="373" t="e">
        <f>#REF!</f>
        <v>#REF!</v>
      </c>
      <c r="B161" s="374" t="e">
        <f>#REF!</f>
        <v>#REF!</v>
      </c>
      <c r="C161" s="1587"/>
      <c r="D161" s="1587"/>
      <c r="E161" s="1587"/>
      <c r="F161" s="1587"/>
      <c r="G161" s="1587"/>
      <c r="H161" s="378"/>
      <c r="AE161" s="379"/>
      <c r="AF161" s="379"/>
      <c r="AH161" s="379"/>
      <c r="AI161" s="379"/>
    </row>
    <row r="162" spans="1:35" s="311" customFormat="1" ht="30" hidden="1" customHeight="1">
      <c r="A162" s="381" t="e">
        <f>#REF!</f>
        <v>#REF!</v>
      </c>
      <c r="B162" s="374" t="e">
        <f>#REF!</f>
        <v>#REF!</v>
      </c>
      <c r="C162" s="1587"/>
      <c r="D162" s="1587"/>
      <c r="E162" s="1587"/>
      <c r="F162" s="1587"/>
      <c r="G162" s="1587"/>
      <c r="H162" s="378"/>
      <c r="AE162" s="379"/>
      <c r="AF162" s="379"/>
      <c r="AH162" s="379"/>
      <c r="AI162" s="379"/>
    </row>
    <row r="163" spans="1:35" s="311" customFormat="1" ht="20.149999999999999" hidden="1" customHeight="1">
      <c r="A163" s="375" t="e">
        <f>#REF!</f>
        <v>#REF!</v>
      </c>
      <c r="B163" s="376" t="e">
        <f>#REF!</f>
        <v>#REF!</v>
      </c>
      <c r="C163" s="1587" t="e">
        <f>#REF!</f>
        <v>#REF!</v>
      </c>
      <c r="D163" s="1587"/>
      <c r="E163" s="1587"/>
      <c r="F163" s="1587"/>
      <c r="G163" s="1587"/>
      <c r="H163" s="378"/>
      <c r="AE163" s="379"/>
      <c r="AF163" s="379"/>
      <c r="AH163" s="377"/>
      <c r="AI163" s="379"/>
    </row>
    <row r="164" spans="1:35" s="311" customFormat="1" ht="20.149999999999999" hidden="1" customHeight="1">
      <c r="A164" s="375" t="e">
        <f>#REF!</f>
        <v>#REF!</v>
      </c>
      <c r="B164" s="376" t="e">
        <f>#REF!</f>
        <v>#REF!</v>
      </c>
      <c r="C164" s="1587" t="e">
        <f>#REF!</f>
        <v>#REF!</v>
      </c>
      <c r="D164" s="1587"/>
      <c r="E164" s="1587"/>
      <c r="F164" s="1587"/>
      <c r="G164" s="1587"/>
      <c r="H164" s="378"/>
      <c r="AE164" s="379"/>
      <c r="AF164" s="379"/>
      <c r="AH164" s="377"/>
      <c r="AI164" s="379"/>
    </row>
    <row r="165" spans="1:35" s="311" customFormat="1" ht="20.149999999999999" hidden="1" customHeight="1">
      <c r="A165" s="375" t="e">
        <f>#REF!</f>
        <v>#REF!</v>
      </c>
      <c r="B165" s="376" t="e">
        <f>#REF!</f>
        <v>#REF!</v>
      </c>
      <c r="C165" s="1587" t="e">
        <f>#REF!</f>
        <v>#REF!</v>
      </c>
      <c r="D165" s="1587"/>
      <c r="E165" s="1587"/>
      <c r="F165" s="1587"/>
      <c r="G165" s="1587"/>
      <c r="H165" s="378"/>
      <c r="AE165" s="379"/>
      <c r="AF165" s="379"/>
      <c r="AH165" s="377"/>
      <c r="AI165" s="379"/>
    </row>
    <row r="166" spans="1:35" s="311" customFormat="1" ht="20.149999999999999" hidden="1" customHeight="1">
      <c r="A166" s="375" t="e">
        <f>#REF!</f>
        <v>#REF!</v>
      </c>
      <c r="B166" s="376" t="e">
        <f>#REF!</f>
        <v>#REF!</v>
      </c>
      <c r="C166" s="1587" t="e">
        <f>#REF!</f>
        <v>#REF!</v>
      </c>
      <c r="D166" s="1587"/>
      <c r="E166" s="1587"/>
      <c r="F166" s="1587"/>
      <c r="G166" s="1587"/>
      <c r="H166" s="378"/>
      <c r="AE166" s="379"/>
      <c r="AF166" s="379"/>
      <c r="AH166" s="377"/>
      <c r="AI166" s="379"/>
    </row>
    <row r="167" spans="1:35" s="311" customFormat="1" ht="20.149999999999999" hidden="1" customHeight="1">
      <c r="A167" s="375" t="e">
        <f>#REF!</f>
        <v>#REF!</v>
      </c>
      <c r="B167" s="376" t="e">
        <f>#REF!</f>
        <v>#REF!</v>
      </c>
      <c r="C167" s="1587" t="e">
        <f>#REF!</f>
        <v>#REF!</v>
      </c>
      <c r="D167" s="1587"/>
      <c r="E167" s="1587"/>
      <c r="F167" s="1587"/>
      <c r="G167" s="1587"/>
      <c r="H167" s="378"/>
      <c r="AE167" s="379"/>
      <c r="AF167" s="379"/>
      <c r="AH167" s="377"/>
      <c r="AI167" s="379"/>
    </row>
    <row r="168" spans="1:35" s="311" customFormat="1" ht="20.149999999999999" hidden="1" customHeight="1">
      <c r="A168" s="380"/>
      <c r="B168" s="374" t="e">
        <f>#REF!</f>
        <v>#REF!</v>
      </c>
      <c r="C168" s="1587" t="e">
        <f>#REF!</f>
        <v>#REF!</v>
      </c>
      <c r="D168" s="1587"/>
      <c r="E168" s="1587"/>
      <c r="F168" s="1587"/>
      <c r="G168" s="1587"/>
      <c r="H168" s="378"/>
      <c r="AE168" s="379"/>
      <c r="AF168" s="379"/>
      <c r="AH168" s="379"/>
      <c r="AI168" s="379"/>
    </row>
    <row r="169" spans="1:35" s="311" customFormat="1" ht="20.149999999999999" hidden="1" customHeight="1">
      <c r="A169" s="381" t="e">
        <f>#REF!</f>
        <v>#REF!</v>
      </c>
      <c r="B169" s="374" t="e">
        <f>#REF!</f>
        <v>#REF!</v>
      </c>
      <c r="C169" s="1587"/>
      <c r="D169" s="1587"/>
      <c r="E169" s="1587"/>
      <c r="F169" s="1587"/>
      <c r="G169" s="1587"/>
      <c r="H169" s="378"/>
      <c r="AE169" s="379"/>
      <c r="AF169" s="379"/>
      <c r="AH169" s="379"/>
      <c r="AI169" s="379"/>
    </row>
    <row r="170" spans="1:35" s="311" customFormat="1" ht="20.149999999999999" hidden="1" customHeight="1">
      <c r="A170" s="375" t="e">
        <f>#REF!</f>
        <v>#REF!</v>
      </c>
      <c r="B170" s="386" t="e">
        <f>#REF!</f>
        <v>#REF!</v>
      </c>
      <c r="C170" s="1587" t="e">
        <f>#REF!</f>
        <v>#REF!</v>
      </c>
      <c r="D170" s="1587"/>
      <c r="E170" s="1587"/>
      <c r="F170" s="1587"/>
      <c r="G170" s="1587"/>
      <c r="H170" s="378"/>
      <c r="AE170" s="379"/>
      <c r="AF170" s="379"/>
      <c r="AH170" s="377"/>
      <c r="AI170" s="379"/>
    </row>
    <row r="171" spans="1:35" s="311" customFormat="1" ht="20.149999999999999" hidden="1" customHeight="1">
      <c r="A171" s="375" t="e">
        <f>#REF!</f>
        <v>#REF!</v>
      </c>
      <c r="B171" s="386" t="e">
        <f>#REF!</f>
        <v>#REF!</v>
      </c>
      <c r="C171" s="1587" t="e">
        <f>#REF!</f>
        <v>#REF!</v>
      </c>
      <c r="D171" s="1587"/>
      <c r="E171" s="1587"/>
      <c r="F171" s="1587"/>
      <c r="G171" s="1587"/>
      <c r="H171" s="378"/>
      <c r="AE171" s="379"/>
      <c r="AF171" s="379"/>
      <c r="AH171" s="377"/>
      <c r="AI171" s="379"/>
    </row>
    <row r="172" spans="1:35" s="311" customFormat="1" ht="20.149999999999999" hidden="1" customHeight="1">
      <c r="A172" s="375" t="e">
        <f>#REF!</f>
        <v>#REF!</v>
      </c>
      <c r="B172" s="386" t="e">
        <f>#REF!</f>
        <v>#REF!</v>
      </c>
      <c r="C172" s="1587" t="e">
        <f>#REF!</f>
        <v>#REF!</v>
      </c>
      <c r="D172" s="1587"/>
      <c r="E172" s="1587"/>
      <c r="F172" s="1587"/>
      <c r="G172" s="1587"/>
      <c r="H172" s="378"/>
      <c r="AE172" s="379"/>
      <c r="AF172" s="379"/>
      <c r="AH172" s="377"/>
      <c r="AI172" s="379"/>
    </row>
    <row r="173" spans="1:35" s="311" customFormat="1" ht="20.149999999999999" hidden="1" customHeight="1">
      <c r="A173" s="375" t="e">
        <f>#REF!</f>
        <v>#REF!</v>
      </c>
      <c r="B173" s="386" t="e">
        <f>#REF!</f>
        <v>#REF!</v>
      </c>
      <c r="C173" s="1587" t="e">
        <f>#REF!</f>
        <v>#REF!</v>
      </c>
      <c r="D173" s="1587"/>
      <c r="E173" s="1587"/>
      <c r="F173" s="1587"/>
      <c r="G173" s="1587"/>
      <c r="H173" s="378"/>
      <c r="AE173" s="379"/>
      <c r="AF173" s="379"/>
      <c r="AH173" s="377"/>
      <c r="AI173" s="379"/>
    </row>
    <row r="174" spans="1:35" s="311" customFormat="1" ht="20.149999999999999" hidden="1" customHeight="1">
      <c r="A174" s="375" t="e">
        <f>#REF!</f>
        <v>#REF!</v>
      </c>
      <c r="B174" s="386" t="e">
        <f>#REF!</f>
        <v>#REF!</v>
      </c>
      <c r="C174" s="1587" t="e">
        <f>#REF!</f>
        <v>#REF!</v>
      </c>
      <c r="D174" s="1587"/>
      <c r="E174" s="1587"/>
      <c r="F174" s="1587"/>
      <c r="G174" s="1587"/>
      <c r="H174" s="378"/>
      <c r="AE174" s="379"/>
      <c r="AF174" s="379"/>
      <c r="AH174" s="377"/>
      <c r="AI174" s="379"/>
    </row>
    <row r="175" spans="1:35" s="311" customFormat="1" ht="20.149999999999999" hidden="1" customHeight="1">
      <c r="A175" s="375" t="e">
        <f>#REF!</f>
        <v>#REF!</v>
      </c>
      <c r="B175" s="386" t="e">
        <f>#REF!</f>
        <v>#REF!</v>
      </c>
      <c r="C175" s="1587" t="e">
        <f>#REF!</f>
        <v>#REF!</v>
      </c>
      <c r="D175" s="1587"/>
      <c r="E175" s="1587"/>
      <c r="F175" s="1587"/>
      <c r="G175" s="1587"/>
      <c r="H175" s="378"/>
      <c r="AE175" s="379"/>
      <c r="AF175" s="379"/>
      <c r="AH175" s="377"/>
      <c r="AI175" s="379"/>
    </row>
    <row r="176" spans="1:35" s="311" customFormat="1" ht="20.149999999999999" hidden="1" customHeight="1">
      <c r="A176" s="387"/>
      <c r="B176" s="374" t="e">
        <f>#REF!</f>
        <v>#REF!</v>
      </c>
      <c r="C176" s="1587" t="e">
        <f>#REF!</f>
        <v>#REF!</v>
      </c>
      <c r="D176" s="1587"/>
      <c r="E176" s="1587"/>
      <c r="F176" s="1587"/>
      <c r="G176" s="1587"/>
      <c r="H176" s="378"/>
      <c r="AE176" s="379"/>
      <c r="AF176" s="379"/>
      <c r="AH176" s="379"/>
      <c r="AI176" s="379"/>
    </row>
    <row r="177" spans="1:35" s="311" customFormat="1" ht="35.25" hidden="1" customHeight="1">
      <c r="A177" s="381" t="e">
        <f>#REF!</f>
        <v>#REF!</v>
      </c>
      <c r="B177" s="374" t="e">
        <f>#REF!</f>
        <v>#REF!</v>
      </c>
      <c r="C177" s="1587"/>
      <c r="D177" s="1587"/>
      <c r="E177" s="1587"/>
      <c r="F177" s="1587"/>
      <c r="G177" s="1587"/>
      <c r="H177" s="378"/>
      <c r="AE177" s="379"/>
      <c r="AF177" s="379"/>
      <c r="AH177" s="379"/>
      <c r="AI177" s="379"/>
    </row>
    <row r="178" spans="1:35" s="311" customFormat="1" ht="19.5" hidden="1" customHeight="1">
      <c r="A178" s="375" t="e">
        <f>#REF!</f>
        <v>#REF!</v>
      </c>
      <c r="B178" s="386" t="e">
        <f>#REF!</f>
        <v>#REF!</v>
      </c>
      <c r="C178" s="1587" t="e">
        <f>#REF!</f>
        <v>#REF!</v>
      </c>
      <c r="D178" s="1587"/>
      <c r="E178" s="1587"/>
      <c r="F178" s="1587"/>
      <c r="G178" s="1587"/>
      <c r="H178" s="378"/>
      <c r="AE178" s="379"/>
      <c r="AF178" s="379"/>
      <c r="AH178" s="377"/>
      <c r="AI178" s="379"/>
    </row>
    <row r="179" spans="1:35" s="311" customFormat="1" ht="19.5" hidden="1" customHeight="1">
      <c r="A179" s="375" t="e">
        <f>#REF!</f>
        <v>#REF!</v>
      </c>
      <c r="B179" s="386" t="e">
        <f>#REF!</f>
        <v>#REF!</v>
      </c>
      <c r="C179" s="1587" t="e">
        <f>#REF!</f>
        <v>#REF!</v>
      </c>
      <c r="D179" s="1587"/>
      <c r="E179" s="1587"/>
      <c r="F179" s="1587"/>
      <c r="G179" s="1587"/>
      <c r="H179" s="378"/>
      <c r="AE179" s="379"/>
      <c r="AF179" s="379"/>
      <c r="AH179" s="377"/>
      <c r="AI179" s="379"/>
    </row>
    <row r="180" spans="1:35" s="311" customFormat="1" ht="19.5" hidden="1" customHeight="1">
      <c r="A180" s="375" t="e">
        <f>#REF!</f>
        <v>#REF!</v>
      </c>
      <c r="B180" s="386" t="e">
        <f>#REF!</f>
        <v>#REF!</v>
      </c>
      <c r="C180" s="1587" t="e">
        <f>#REF!</f>
        <v>#REF!</v>
      </c>
      <c r="D180" s="1587"/>
      <c r="E180" s="1587"/>
      <c r="F180" s="1587"/>
      <c r="G180" s="1587"/>
      <c r="H180" s="378"/>
      <c r="AE180" s="379"/>
      <c r="AF180" s="379"/>
      <c r="AH180" s="377"/>
      <c r="AI180" s="379"/>
    </row>
    <row r="181" spans="1:35" s="311" customFormat="1" ht="19.5" hidden="1" customHeight="1">
      <c r="A181" s="375" t="e">
        <f>#REF!</f>
        <v>#REF!</v>
      </c>
      <c r="B181" s="386" t="e">
        <f>#REF!</f>
        <v>#REF!</v>
      </c>
      <c r="C181" s="1587" t="e">
        <f>#REF!</f>
        <v>#REF!</v>
      </c>
      <c r="D181" s="1587"/>
      <c r="E181" s="1587"/>
      <c r="F181" s="1587"/>
      <c r="G181" s="1587"/>
      <c r="H181" s="378"/>
      <c r="AE181" s="379"/>
      <c r="AF181" s="379"/>
      <c r="AH181" s="377"/>
      <c r="AI181" s="379"/>
    </row>
    <row r="182" spans="1:35" s="311" customFormat="1" ht="33" hidden="1" customHeight="1">
      <c r="A182" s="375" t="e">
        <f>#REF!</f>
        <v>#REF!</v>
      </c>
      <c r="B182" s="386" t="e">
        <f>#REF!</f>
        <v>#REF!</v>
      </c>
      <c r="C182" s="1587" t="e">
        <f>#REF!</f>
        <v>#REF!</v>
      </c>
      <c r="D182" s="1587"/>
      <c r="E182" s="1587"/>
      <c r="F182" s="1587"/>
      <c r="G182" s="1587"/>
      <c r="H182" s="378"/>
      <c r="AE182" s="379"/>
      <c r="AF182" s="379"/>
      <c r="AH182" s="377"/>
      <c r="AI182" s="379"/>
    </row>
    <row r="183" spans="1:35" s="311" customFormat="1" ht="19.5" hidden="1" customHeight="1">
      <c r="A183" s="375" t="e">
        <f>#REF!</f>
        <v>#REF!</v>
      </c>
      <c r="B183" s="386" t="e">
        <f>#REF!</f>
        <v>#REF!</v>
      </c>
      <c r="C183" s="1587" t="e">
        <f>#REF!</f>
        <v>#REF!</v>
      </c>
      <c r="D183" s="1587"/>
      <c r="E183" s="1587"/>
      <c r="F183" s="1587"/>
      <c r="G183" s="1587"/>
      <c r="H183" s="378"/>
      <c r="AE183" s="379"/>
      <c r="AF183" s="379"/>
      <c r="AH183" s="377"/>
      <c r="AI183" s="379"/>
    </row>
    <row r="184" spans="1:35" s="311" customFormat="1" ht="19.5" hidden="1" customHeight="1">
      <c r="A184" s="375" t="e">
        <f>#REF!</f>
        <v>#REF!</v>
      </c>
      <c r="B184" s="386" t="e">
        <f>#REF!</f>
        <v>#REF!</v>
      </c>
      <c r="C184" s="1587" t="e">
        <f>#REF!</f>
        <v>#REF!</v>
      </c>
      <c r="D184" s="1587"/>
      <c r="E184" s="1587"/>
      <c r="F184" s="1587"/>
      <c r="G184" s="1587"/>
      <c r="H184" s="378"/>
      <c r="AE184" s="379"/>
      <c r="AF184" s="379"/>
      <c r="AH184" s="377"/>
      <c r="AI184" s="379"/>
    </row>
    <row r="185" spans="1:35" s="311" customFormat="1" ht="19.5" hidden="1" customHeight="1">
      <c r="A185" s="375" t="e">
        <f>#REF!</f>
        <v>#REF!</v>
      </c>
      <c r="B185" s="386" t="e">
        <f>#REF!</f>
        <v>#REF!</v>
      </c>
      <c r="C185" s="1587" t="e">
        <f>#REF!</f>
        <v>#REF!</v>
      </c>
      <c r="D185" s="1587"/>
      <c r="E185" s="1587"/>
      <c r="F185" s="1587"/>
      <c r="G185" s="1587"/>
      <c r="H185" s="378"/>
      <c r="AE185" s="379"/>
      <c r="AF185" s="379"/>
      <c r="AH185" s="377"/>
      <c r="AI185" s="379"/>
    </row>
    <row r="186" spans="1:35" s="311" customFormat="1" ht="19.5" hidden="1" customHeight="1">
      <c r="A186" s="375" t="e">
        <f>#REF!</f>
        <v>#REF!</v>
      </c>
      <c r="B186" s="386" t="e">
        <f>#REF!</f>
        <v>#REF!</v>
      </c>
      <c r="C186" s="1587" t="e">
        <f>#REF!</f>
        <v>#REF!</v>
      </c>
      <c r="D186" s="1587"/>
      <c r="E186" s="1587"/>
      <c r="F186" s="1587"/>
      <c r="G186" s="1587"/>
      <c r="H186" s="378"/>
      <c r="AE186" s="379"/>
      <c r="AF186" s="379"/>
      <c r="AH186" s="377"/>
      <c r="AI186" s="379"/>
    </row>
    <row r="187" spans="1:35" s="311" customFormat="1" ht="19.5" hidden="1" customHeight="1">
      <c r="A187" s="387"/>
      <c r="B187" s="374" t="e">
        <f>#REF!</f>
        <v>#REF!</v>
      </c>
      <c r="C187" s="1587" t="e">
        <f>#REF!</f>
        <v>#REF!</v>
      </c>
      <c r="D187" s="1587"/>
      <c r="E187" s="1587"/>
      <c r="F187" s="1587"/>
      <c r="G187" s="1587"/>
      <c r="H187" s="378"/>
      <c r="AE187" s="379"/>
      <c r="AF187" s="379"/>
      <c r="AH187" s="379"/>
      <c r="AI187" s="379"/>
    </row>
    <row r="188" spans="1:35" s="311" customFormat="1" ht="19.5" hidden="1" customHeight="1">
      <c r="A188" s="381" t="e">
        <f>#REF!</f>
        <v>#REF!</v>
      </c>
      <c r="B188" s="374" t="e">
        <f>#REF!</f>
        <v>#REF!</v>
      </c>
      <c r="C188" s="1587"/>
      <c r="D188" s="1587"/>
      <c r="E188" s="1587"/>
      <c r="F188" s="1587"/>
      <c r="G188" s="1587"/>
      <c r="H188" s="378"/>
      <c r="AE188" s="379"/>
      <c r="AF188" s="379"/>
      <c r="AH188" s="379"/>
      <c r="AI188" s="379"/>
    </row>
    <row r="189" spans="1:35" s="311" customFormat="1" ht="19.5" hidden="1" customHeight="1">
      <c r="A189" s="375" t="e">
        <f>#REF!</f>
        <v>#REF!</v>
      </c>
      <c r="B189" s="376" t="e">
        <f>#REF!</f>
        <v>#REF!</v>
      </c>
      <c r="C189" s="1587" t="e">
        <f>#REF!</f>
        <v>#REF!</v>
      </c>
      <c r="D189" s="1587"/>
      <c r="E189" s="1587"/>
      <c r="F189" s="1587"/>
      <c r="G189" s="1587"/>
      <c r="H189" s="378"/>
      <c r="AE189" s="379"/>
      <c r="AF189" s="379"/>
      <c r="AH189" s="377"/>
      <c r="AI189" s="379"/>
    </row>
    <row r="190" spans="1:35" s="311" customFormat="1" ht="19.5" hidden="1" customHeight="1">
      <c r="A190" s="375" t="e">
        <f>#REF!</f>
        <v>#REF!</v>
      </c>
      <c r="B190" s="376" t="e">
        <f>#REF!</f>
        <v>#REF!</v>
      </c>
      <c r="C190" s="1587" t="e">
        <f>#REF!</f>
        <v>#REF!</v>
      </c>
      <c r="D190" s="1587"/>
      <c r="E190" s="1587"/>
      <c r="F190" s="1587"/>
      <c r="G190" s="1587"/>
      <c r="H190" s="378"/>
      <c r="AE190" s="379"/>
      <c r="AF190" s="379"/>
      <c r="AH190" s="377"/>
      <c r="AI190" s="379"/>
    </row>
    <row r="191" spans="1:35" s="311" customFormat="1" ht="19.5" hidden="1" customHeight="1">
      <c r="A191" s="375" t="e">
        <f>#REF!</f>
        <v>#REF!</v>
      </c>
      <c r="B191" s="376" t="e">
        <f>#REF!</f>
        <v>#REF!</v>
      </c>
      <c r="C191" s="1587" t="e">
        <f>#REF!</f>
        <v>#REF!</v>
      </c>
      <c r="D191" s="1587"/>
      <c r="E191" s="1587"/>
      <c r="F191" s="1587"/>
      <c r="G191" s="1587"/>
      <c r="H191" s="378"/>
      <c r="AE191" s="379"/>
      <c r="AF191" s="379"/>
      <c r="AH191" s="377"/>
      <c r="AI191" s="379"/>
    </row>
    <row r="192" spans="1:35" s="311" customFormat="1" ht="19.5" hidden="1" customHeight="1">
      <c r="A192" s="387"/>
      <c r="B192" s="374" t="e">
        <f>#REF!</f>
        <v>#REF!</v>
      </c>
      <c r="C192" s="1587" t="e">
        <f>#REF!</f>
        <v>#REF!</v>
      </c>
      <c r="D192" s="1587"/>
      <c r="E192" s="1587"/>
      <c r="F192" s="1587"/>
      <c r="G192" s="1587"/>
      <c r="H192" s="378"/>
      <c r="AE192" s="379"/>
      <c r="AF192" s="379"/>
      <c r="AH192" s="379"/>
      <c r="AI192" s="379"/>
    </row>
    <row r="193" spans="1:35" s="311" customFormat="1" ht="33" hidden="1" customHeight="1">
      <c r="A193" s="381" t="e">
        <f>#REF!</f>
        <v>#REF!</v>
      </c>
      <c r="B193" s="374" t="e">
        <f>#REF!</f>
        <v>#REF!</v>
      </c>
      <c r="C193" s="1587"/>
      <c r="D193" s="1587"/>
      <c r="E193" s="1587"/>
      <c r="F193" s="1587"/>
      <c r="G193" s="1587"/>
      <c r="H193" s="378"/>
      <c r="AE193" s="379"/>
      <c r="AF193" s="379"/>
      <c r="AH193" s="379"/>
      <c r="AI193" s="379"/>
    </row>
    <row r="194" spans="1:35" s="311" customFormat="1" ht="19.5" hidden="1" customHeight="1">
      <c r="A194" s="387" t="e">
        <f>#REF!</f>
        <v>#REF!</v>
      </c>
      <c r="B194" s="376" t="e">
        <f>#REF!</f>
        <v>#REF!</v>
      </c>
      <c r="C194" s="1587" t="e">
        <f>#REF!</f>
        <v>#REF!</v>
      </c>
      <c r="D194" s="1587"/>
      <c r="E194" s="1587"/>
      <c r="F194" s="1587"/>
      <c r="G194" s="1587"/>
      <c r="H194" s="378"/>
      <c r="AE194" s="379"/>
      <c r="AF194" s="379"/>
      <c r="AH194" s="377"/>
      <c r="AI194" s="379"/>
    </row>
    <row r="195" spans="1:35" s="311" customFormat="1" ht="19.5" hidden="1" customHeight="1">
      <c r="A195" s="387" t="e">
        <f>#REF!</f>
        <v>#REF!</v>
      </c>
      <c r="B195" s="376" t="e">
        <f>#REF!</f>
        <v>#REF!</v>
      </c>
      <c r="C195" s="1587" t="e">
        <f>#REF!</f>
        <v>#REF!</v>
      </c>
      <c r="D195" s="1587"/>
      <c r="E195" s="1587"/>
      <c r="F195" s="1587"/>
      <c r="G195" s="1587"/>
      <c r="H195" s="378"/>
      <c r="AE195" s="379"/>
      <c r="AF195" s="379"/>
      <c r="AH195" s="377"/>
      <c r="AI195" s="379"/>
    </row>
    <row r="196" spans="1:35" s="311" customFormat="1" ht="19.5" hidden="1" customHeight="1">
      <c r="A196" s="387" t="e">
        <f>#REF!</f>
        <v>#REF!</v>
      </c>
      <c r="B196" s="376" t="e">
        <f>#REF!</f>
        <v>#REF!</v>
      </c>
      <c r="C196" s="1587" t="e">
        <f>#REF!</f>
        <v>#REF!</v>
      </c>
      <c r="D196" s="1587"/>
      <c r="E196" s="1587"/>
      <c r="F196" s="1587"/>
      <c r="G196" s="1587"/>
      <c r="H196" s="378"/>
      <c r="AE196" s="379"/>
      <c r="AF196" s="379"/>
      <c r="AH196" s="377"/>
      <c r="AI196" s="379"/>
    </row>
    <row r="197" spans="1:35" s="311" customFormat="1" ht="19.5" hidden="1" customHeight="1">
      <c r="A197" s="387"/>
      <c r="B197" s="374" t="e">
        <f>#REF!</f>
        <v>#REF!</v>
      </c>
      <c r="C197" s="1587" t="e">
        <f>#REF!</f>
        <v>#REF!</v>
      </c>
      <c r="D197" s="1587"/>
      <c r="E197" s="1587"/>
      <c r="F197" s="1587"/>
      <c r="G197" s="1587"/>
      <c r="H197" s="378"/>
      <c r="AE197" s="379"/>
      <c r="AF197" s="379"/>
      <c r="AH197" s="379"/>
      <c r="AI197" s="379"/>
    </row>
    <row r="198" spans="1:35" s="311" customFormat="1" ht="19.5" hidden="1" customHeight="1">
      <c r="A198" s="381" t="e">
        <f>#REF!</f>
        <v>#REF!</v>
      </c>
      <c r="B198" s="374" t="e">
        <f>#REF!</f>
        <v>#REF!</v>
      </c>
      <c r="C198" s="1587"/>
      <c r="D198" s="1587"/>
      <c r="E198" s="1587"/>
      <c r="F198" s="1587"/>
      <c r="G198" s="1587"/>
      <c r="H198" s="378"/>
      <c r="AE198" s="379"/>
      <c r="AF198" s="379"/>
      <c r="AH198" s="379"/>
      <c r="AI198" s="379"/>
    </row>
    <row r="199" spans="1:35" s="311" customFormat="1" ht="19.5" hidden="1" customHeight="1">
      <c r="A199" s="375" t="e">
        <f>#REF!</f>
        <v>#REF!</v>
      </c>
      <c r="B199" s="376" t="e">
        <f>#REF!</f>
        <v>#REF!</v>
      </c>
      <c r="C199" s="1587" t="e">
        <f>#REF!</f>
        <v>#REF!</v>
      </c>
      <c r="D199" s="1587"/>
      <c r="E199" s="1587"/>
      <c r="F199" s="1587"/>
      <c r="G199" s="1587"/>
      <c r="H199" s="378"/>
      <c r="AE199" s="379"/>
      <c r="AF199" s="379"/>
      <c r="AH199" s="377"/>
      <c r="AI199" s="379"/>
    </row>
    <row r="200" spans="1:35" s="311" customFormat="1" ht="19.5" hidden="1" customHeight="1">
      <c r="A200" s="375" t="e">
        <f>#REF!</f>
        <v>#REF!</v>
      </c>
      <c r="B200" s="376" t="e">
        <f>#REF!</f>
        <v>#REF!</v>
      </c>
      <c r="C200" s="1587" t="e">
        <f>#REF!</f>
        <v>#REF!</v>
      </c>
      <c r="D200" s="1587"/>
      <c r="E200" s="1587"/>
      <c r="F200" s="1587"/>
      <c r="G200" s="1587"/>
      <c r="H200" s="378"/>
      <c r="AE200" s="379"/>
      <c r="AF200" s="379"/>
      <c r="AH200" s="377"/>
      <c r="AI200" s="379"/>
    </row>
    <row r="201" spans="1:35" s="311" customFormat="1" ht="19.5" hidden="1" customHeight="1">
      <c r="A201" s="387"/>
      <c r="B201" s="374" t="e">
        <f>#REF!</f>
        <v>#REF!</v>
      </c>
      <c r="C201" s="1587" t="e">
        <f>#REF!</f>
        <v>#REF!</v>
      </c>
      <c r="D201" s="1587"/>
      <c r="E201" s="1587"/>
      <c r="F201" s="1587"/>
      <c r="G201" s="1587"/>
      <c r="H201" s="378"/>
      <c r="AE201" s="379"/>
      <c r="AF201" s="379"/>
      <c r="AH201" s="379"/>
      <c r="AI201" s="379"/>
    </row>
    <row r="202" spans="1:35" s="311" customFormat="1" ht="33" hidden="1" customHeight="1">
      <c r="A202" s="381" t="e">
        <f>#REF!</f>
        <v>#REF!</v>
      </c>
      <c r="B202" s="374" t="e">
        <f>#REF!</f>
        <v>#REF!</v>
      </c>
      <c r="C202" s="1587"/>
      <c r="D202" s="1587"/>
      <c r="E202" s="1587"/>
      <c r="F202" s="1587"/>
      <c r="G202" s="1587"/>
      <c r="H202" s="378"/>
      <c r="AE202" s="379"/>
      <c r="AF202" s="379"/>
      <c r="AH202" s="379"/>
      <c r="AI202" s="379"/>
    </row>
    <row r="203" spans="1:35" s="311" customFormat="1" ht="19.5" hidden="1" customHeight="1">
      <c r="A203" s="375" t="e">
        <f>#REF!</f>
        <v>#REF!</v>
      </c>
      <c r="B203" s="376" t="e">
        <f>#REF!</f>
        <v>#REF!</v>
      </c>
      <c r="C203" s="1587" t="e">
        <f>#REF!</f>
        <v>#REF!</v>
      </c>
      <c r="D203" s="1587"/>
      <c r="E203" s="1587"/>
      <c r="F203" s="1587"/>
      <c r="G203" s="1587"/>
      <c r="H203" s="378"/>
      <c r="AE203" s="379"/>
      <c r="AF203" s="379"/>
      <c r="AH203" s="377"/>
      <c r="AI203" s="379"/>
    </row>
    <row r="204" spans="1:35" s="311" customFormat="1" ht="19.5" hidden="1" customHeight="1">
      <c r="A204" s="375" t="e">
        <f>#REF!</f>
        <v>#REF!</v>
      </c>
      <c r="B204" s="376" t="e">
        <f>#REF!</f>
        <v>#REF!</v>
      </c>
      <c r="C204" s="1587" t="e">
        <f>#REF!</f>
        <v>#REF!</v>
      </c>
      <c r="D204" s="1587"/>
      <c r="E204" s="1587"/>
      <c r="F204" s="1587"/>
      <c r="G204" s="1587"/>
      <c r="H204" s="378"/>
      <c r="AE204" s="379"/>
      <c r="AF204" s="379"/>
      <c r="AH204" s="377"/>
      <c r="AI204" s="379"/>
    </row>
    <row r="205" spans="1:35" s="311" customFormat="1" ht="19.5" hidden="1" customHeight="1">
      <c r="A205" s="375" t="e">
        <f>#REF!</f>
        <v>#REF!</v>
      </c>
      <c r="B205" s="376" t="e">
        <f>#REF!</f>
        <v>#REF!</v>
      </c>
      <c r="C205" s="1587" t="e">
        <f>#REF!</f>
        <v>#REF!</v>
      </c>
      <c r="D205" s="1587"/>
      <c r="E205" s="1587"/>
      <c r="F205" s="1587"/>
      <c r="G205" s="1587"/>
      <c r="H205" s="378"/>
      <c r="AE205" s="379"/>
      <c r="AF205" s="379"/>
      <c r="AH205" s="377"/>
      <c r="AI205" s="379"/>
    </row>
    <row r="206" spans="1:35" s="311" customFormat="1" ht="19.5" hidden="1" customHeight="1">
      <c r="A206" s="375" t="e">
        <f>#REF!</f>
        <v>#REF!</v>
      </c>
      <c r="B206" s="376" t="e">
        <f>#REF!</f>
        <v>#REF!</v>
      </c>
      <c r="C206" s="1587" t="e">
        <f>#REF!</f>
        <v>#REF!</v>
      </c>
      <c r="D206" s="1587"/>
      <c r="E206" s="1587"/>
      <c r="F206" s="1587"/>
      <c r="G206" s="1587"/>
      <c r="H206" s="378"/>
      <c r="AE206" s="379"/>
      <c r="AF206" s="379"/>
      <c r="AH206" s="377"/>
      <c r="AI206" s="379"/>
    </row>
    <row r="207" spans="1:35" s="311" customFormat="1" ht="19.5" hidden="1" customHeight="1">
      <c r="A207" s="375" t="e">
        <f>#REF!</f>
        <v>#REF!</v>
      </c>
      <c r="B207" s="376" t="e">
        <f>#REF!</f>
        <v>#REF!</v>
      </c>
      <c r="C207" s="1587" t="e">
        <f>#REF!</f>
        <v>#REF!</v>
      </c>
      <c r="D207" s="1587"/>
      <c r="E207" s="1587"/>
      <c r="F207" s="1587"/>
      <c r="G207" s="1587"/>
      <c r="H207" s="378"/>
      <c r="AE207" s="379"/>
      <c r="AF207" s="379"/>
      <c r="AH207" s="377"/>
      <c r="AI207" s="379"/>
    </row>
    <row r="208" spans="1:35" s="311" customFormat="1" ht="19.5" hidden="1" customHeight="1">
      <c r="A208" s="375" t="e">
        <f>#REF!</f>
        <v>#REF!</v>
      </c>
      <c r="B208" s="376" t="e">
        <f>#REF!</f>
        <v>#REF!</v>
      </c>
      <c r="C208" s="1587" t="e">
        <f>#REF!</f>
        <v>#REF!</v>
      </c>
      <c r="D208" s="1587"/>
      <c r="E208" s="1587"/>
      <c r="F208" s="1587"/>
      <c r="G208" s="1587"/>
      <c r="H208" s="378"/>
      <c r="AE208" s="379"/>
      <c r="AF208" s="379"/>
      <c r="AH208" s="377"/>
      <c r="AI208" s="379"/>
    </row>
    <row r="209" spans="1:35" s="311" customFormat="1" ht="19.5" hidden="1" customHeight="1">
      <c r="A209" s="387"/>
      <c r="B209" s="374" t="e">
        <f>#REF!</f>
        <v>#REF!</v>
      </c>
      <c r="C209" s="1587" t="e">
        <f>#REF!</f>
        <v>#REF!</v>
      </c>
      <c r="D209" s="1587"/>
      <c r="E209" s="1587"/>
      <c r="F209" s="1587"/>
      <c r="G209" s="1587"/>
      <c r="H209" s="378"/>
      <c r="AE209" s="379"/>
      <c r="AF209" s="379"/>
      <c r="AH209" s="379"/>
      <c r="AI209" s="379"/>
    </row>
    <row r="210" spans="1:35" s="311" customFormat="1" ht="33" hidden="1" customHeight="1">
      <c r="A210" s="381" t="e">
        <f>#REF!</f>
        <v>#REF!</v>
      </c>
      <c r="B210" s="374" t="e">
        <f>#REF!</f>
        <v>#REF!</v>
      </c>
      <c r="C210" s="1587"/>
      <c r="D210" s="1587"/>
      <c r="E210" s="1587"/>
      <c r="F210" s="1587"/>
      <c r="G210" s="1587"/>
      <c r="H210" s="378"/>
      <c r="AE210" s="379"/>
      <c r="AF210" s="379"/>
      <c r="AH210" s="379"/>
      <c r="AI210" s="379"/>
    </row>
    <row r="211" spans="1:35" s="311" customFormat="1" ht="33" hidden="1" customHeight="1">
      <c r="A211" s="375" t="e">
        <f>#REF!</f>
        <v>#REF!</v>
      </c>
      <c r="B211" s="376" t="e">
        <f>#REF!</f>
        <v>#REF!</v>
      </c>
      <c r="C211" s="1587" t="e">
        <f>#REF!</f>
        <v>#REF!</v>
      </c>
      <c r="D211" s="1587"/>
      <c r="E211" s="1587"/>
      <c r="F211" s="1587"/>
      <c r="G211" s="1587"/>
      <c r="H211" s="378"/>
      <c r="AE211" s="379"/>
      <c r="AF211" s="379"/>
      <c r="AH211" s="377"/>
      <c r="AI211" s="379"/>
    </row>
    <row r="212" spans="1:35" s="311" customFormat="1" ht="19.5" hidden="1" customHeight="1">
      <c r="A212" s="375" t="e">
        <f>#REF!</f>
        <v>#REF!</v>
      </c>
      <c r="B212" s="376" t="e">
        <f>#REF!</f>
        <v>#REF!</v>
      </c>
      <c r="C212" s="1587" t="e">
        <f>#REF!</f>
        <v>#REF!</v>
      </c>
      <c r="D212" s="1587"/>
      <c r="E212" s="1587"/>
      <c r="F212" s="1587"/>
      <c r="G212" s="1587"/>
      <c r="H212" s="378"/>
      <c r="AE212" s="379"/>
      <c r="AF212" s="379"/>
      <c r="AH212" s="377"/>
      <c r="AI212" s="379"/>
    </row>
    <row r="213" spans="1:35" s="311" customFormat="1" ht="19.5" hidden="1" customHeight="1">
      <c r="A213" s="375" t="e">
        <f>#REF!</f>
        <v>#REF!</v>
      </c>
      <c r="B213" s="376" t="e">
        <f>#REF!</f>
        <v>#REF!</v>
      </c>
      <c r="C213" s="1587" t="e">
        <f>#REF!</f>
        <v>#REF!</v>
      </c>
      <c r="D213" s="1587"/>
      <c r="E213" s="1587"/>
      <c r="F213" s="1587"/>
      <c r="G213" s="1587"/>
      <c r="H213" s="378"/>
      <c r="AE213" s="379"/>
      <c r="AF213" s="379"/>
      <c r="AH213" s="377"/>
      <c r="AI213" s="379"/>
    </row>
    <row r="214" spans="1:35" s="311" customFormat="1" ht="19.5" hidden="1" customHeight="1">
      <c r="A214" s="387" t="e">
        <f>#REF!</f>
        <v>#REF!</v>
      </c>
      <c r="B214" s="374" t="e">
        <f>#REF!</f>
        <v>#REF!</v>
      </c>
      <c r="C214" s="1587" t="e">
        <f>#REF!</f>
        <v>#REF!</v>
      </c>
      <c r="D214" s="1587"/>
      <c r="E214" s="1587"/>
      <c r="F214" s="1587"/>
      <c r="G214" s="1587"/>
      <c r="H214" s="378"/>
      <c r="AE214" s="379"/>
      <c r="AF214" s="379"/>
      <c r="AH214" s="379"/>
      <c r="AI214" s="379"/>
    </row>
    <row r="215" spans="1:35" s="311" customFormat="1" ht="33" hidden="1" customHeight="1">
      <c r="A215" s="381" t="e">
        <f>#REF!</f>
        <v>#REF!</v>
      </c>
      <c r="B215" s="374" t="e">
        <f>#REF!</f>
        <v>#REF!</v>
      </c>
      <c r="C215" s="1587"/>
      <c r="D215" s="1587"/>
      <c r="E215" s="1587"/>
      <c r="F215" s="1587"/>
      <c r="G215" s="1587"/>
      <c r="H215" s="378"/>
      <c r="AE215" s="379"/>
      <c r="AF215" s="379"/>
      <c r="AH215" s="379"/>
      <c r="AI215" s="379"/>
    </row>
    <row r="216" spans="1:35" s="311" customFormat="1" ht="19.5" hidden="1" customHeight="1">
      <c r="A216" s="375" t="e">
        <f>#REF!</f>
        <v>#REF!</v>
      </c>
      <c r="B216" s="376" t="e">
        <f>#REF!</f>
        <v>#REF!</v>
      </c>
      <c r="C216" s="1587" t="e">
        <f>#REF!</f>
        <v>#REF!</v>
      </c>
      <c r="D216" s="1587"/>
      <c r="E216" s="1587"/>
      <c r="F216" s="1587"/>
      <c r="G216" s="1587"/>
      <c r="H216" s="378"/>
      <c r="AE216" s="379"/>
      <c r="AF216" s="379"/>
      <c r="AH216" s="377"/>
      <c r="AI216" s="379"/>
    </row>
    <row r="217" spans="1:35" s="311" customFormat="1" ht="19.5" hidden="1" customHeight="1">
      <c r="A217" s="375" t="e">
        <f>#REF!</f>
        <v>#REF!</v>
      </c>
      <c r="B217" s="376" t="e">
        <f>#REF!</f>
        <v>#REF!</v>
      </c>
      <c r="C217" s="1587" t="e">
        <f>#REF!</f>
        <v>#REF!</v>
      </c>
      <c r="D217" s="1587"/>
      <c r="E217" s="1587"/>
      <c r="F217" s="1587"/>
      <c r="G217" s="1587"/>
      <c r="H217" s="378"/>
      <c r="AE217" s="379"/>
      <c r="AF217" s="379"/>
      <c r="AH217" s="377"/>
      <c r="AI217" s="379"/>
    </row>
    <row r="218" spans="1:35" s="311" customFormat="1" ht="32.25" hidden="1" customHeight="1">
      <c r="A218" s="375" t="e">
        <f>#REF!</f>
        <v>#REF!</v>
      </c>
      <c r="B218" s="376" t="e">
        <f>#REF!</f>
        <v>#REF!</v>
      </c>
      <c r="C218" s="1587" t="e">
        <f>#REF!</f>
        <v>#REF!</v>
      </c>
      <c r="D218" s="1587"/>
      <c r="E218" s="1587"/>
      <c r="F218" s="1587"/>
      <c r="G218" s="1587"/>
      <c r="H218" s="378"/>
      <c r="AE218" s="379"/>
      <c r="AF218" s="379"/>
      <c r="AH218" s="377"/>
      <c r="AI218" s="379"/>
    </row>
    <row r="219" spans="1:35" s="311" customFormat="1" ht="19.5" hidden="1" customHeight="1">
      <c r="A219" s="375" t="e">
        <f>#REF!</f>
        <v>#REF!</v>
      </c>
      <c r="B219" s="376" t="e">
        <f>#REF!</f>
        <v>#REF!</v>
      </c>
      <c r="C219" s="1587" t="e">
        <f>#REF!</f>
        <v>#REF!</v>
      </c>
      <c r="D219" s="1587"/>
      <c r="E219" s="1587"/>
      <c r="F219" s="1587"/>
      <c r="G219" s="1587"/>
      <c r="H219" s="378"/>
      <c r="AE219" s="379"/>
      <c r="AF219" s="379"/>
      <c r="AH219" s="377"/>
      <c r="AI219" s="379"/>
    </row>
    <row r="220" spans="1:35" s="311" customFormat="1" ht="19.5" hidden="1" customHeight="1">
      <c r="A220" s="380"/>
      <c r="B220" s="374" t="e">
        <f>#REF!</f>
        <v>#REF!</v>
      </c>
      <c r="C220" s="1587" t="e">
        <f>#REF!</f>
        <v>#REF!</v>
      </c>
      <c r="D220" s="1587"/>
      <c r="E220" s="1587"/>
      <c r="F220" s="1587"/>
      <c r="G220" s="1587"/>
      <c r="H220" s="208"/>
      <c r="AE220" s="379"/>
      <c r="AF220" s="379"/>
      <c r="AH220" s="379"/>
      <c r="AI220" s="379"/>
    </row>
    <row r="221" spans="1:35" s="311" customFormat="1" hidden="1">
      <c r="A221" s="383"/>
      <c r="B221" s="374" t="e">
        <f>#REF!</f>
        <v>#REF!</v>
      </c>
      <c r="C221" s="1587" t="e">
        <f>#REF!</f>
        <v>#REF!</v>
      </c>
      <c r="D221" s="1587"/>
      <c r="E221" s="1587"/>
      <c r="F221" s="1587"/>
      <c r="G221" s="1587"/>
      <c r="H221" s="208"/>
      <c r="AE221" s="379"/>
      <c r="AF221" s="379"/>
      <c r="AH221" s="379"/>
      <c r="AI221" s="379"/>
    </row>
    <row r="222" spans="1:35" s="311" customFormat="1" ht="19.5" hidden="1" customHeight="1">
      <c r="A222" s="384"/>
      <c r="B222" s="374" t="e">
        <f>#REF!</f>
        <v>#REF!</v>
      </c>
      <c r="C222" s="1587" t="e">
        <f>#REF!</f>
        <v>#REF!</v>
      </c>
      <c r="D222" s="1587"/>
      <c r="E222" s="1587"/>
      <c r="F222" s="1587"/>
      <c r="G222" s="1587"/>
      <c r="H222" s="208"/>
      <c r="AE222" s="379"/>
      <c r="AF222" s="379"/>
      <c r="AH222" s="379"/>
      <c r="AI222" s="379"/>
    </row>
    <row r="223" spans="1:35" s="254" customFormat="1">
      <c r="A223" s="265"/>
      <c r="B223" s="266"/>
      <c r="C223" s="1575"/>
      <c r="D223" s="1575"/>
      <c r="E223" s="1575"/>
      <c r="F223" s="1575"/>
      <c r="G223" s="1575"/>
      <c r="H223" s="300"/>
      <c r="I223" s="472"/>
      <c r="J223" s="472"/>
      <c r="K223" s="472"/>
      <c r="L223" s="472"/>
    </row>
    <row r="224" spans="1:35" s="254" customFormat="1">
      <c r="A224" s="234"/>
      <c r="B224" s="239"/>
      <c r="C224" s="239"/>
      <c r="D224" s="239"/>
      <c r="E224" s="239"/>
      <c r="F224" s="239"/>
      <c r="G224" s="239"/>
      <c r="H224" s="300"/>
      <c r="I224" s="472"/>
      <c r="J224" s="472"/>
      <c r="K224" s="472"/>
      <c r="L224" s="472"/>
    </row>
    <row r="225" spans="1:12" s="254" customFormat="1">
      <c r="A225" s="234"/>
      <c r="B225" s="239"/>
      <c r="C225" s="239"/>
      <c r="D225" s="239"/>
      <c r="E225" s="239"/>
      <c r="F225" s="239"/>
      <c r="G225" s="239"/>
      <c r="H225" s="300"/>
      <c r="I225" s="472"/>
      <c r="J225" s="472"/>
      <c r="K225" s="472"/>
      <c r="L225" s="472"/>
    </row>
  </sheetData>
  <sheetProtection password="CFB5" sheet="1" objects="1" scenarios="1" formatColumns="0" formatRows="0" selectLockedCells="1"/>
  <customSheetViews>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3"/>
  <headerFooter alignWithMargins="0">
    <oddFooter>&amp;R&amp;"Book Antiqua,Bold"&amp;10Schedule-7/ Page &amp;P of &amp;N</oddFooter>
  </headerFooter>
  <colBreaks count="1" manualBreakCount="1">
    <brk id="7" max="1048575" man="1"/>
  </colBreaks>
  <drawing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8" zoomScale="80" zoomScaleNormal="100" zoomScaleSheetLayoutView="80" workbookViewId="0">
      <selection activeCell="G25" sqref="G25"/>
    </sheetView>
  </sheetViews>
  <sheetFormatPr defaultColWidth="9" defaultRowHeight="14.5"/>
  <cols>
    <col min="1" max="2" width="6.6328125" style="606" customWidth="1"/>
    <col min="3" max="3" width="21.6328125" style="606" customWidth="1"/>
    <col min="4" max="4" width="13.36328125" style="606" customWidth="1"/>
    <col min="5" max="5" width="23.6328125" style="606" customWidth="1"/>
    <col min="6" max="6" width="11.90625" style="606" customWidth="1"/>
    <col min="7" max="7" width="14.36328125" style="606" customWidth="1"/>
    <col min="8" max="8" width="15.6328125" style="773" hidden="1" customWidth="1"/>
    <col min="9" max="9" width="20" style="774" hidden="1" customWidth="1"/>
    <col min="10" max="10" width="41.453125" style="774" hidden="1" customWidth="1"/>
    <col min="11" max="11" width="21.26953125" style="774" hidden="1" customWidth="1"/>
    <col min="12" max="13" width="14.26953125" style="774" customWidth="1"/>
    <col min="14" max="16" width="9" style="775" customWidth="1"/>
    <col min="17" max="19" width="9" style="689"/>
    <col min="20" max="21" width="9" style="690"/>
    <col min="22" max="16384" width="9" style="601"/>
  </cols>
  <sheetData>
    <row r="1" spans="1:21" s="600" customFormat="1" ht="40" customHeight="1">
      <c r="A1" s="1597" t="s">
        <v>26</v>
      </c>
      <c r="B1" s="1597"/>
      <c r="C1" s="1597"/>
      <c r="D1" s="1597"/>
      <c r="E1" s="1597"/>
      <c r="F1" s="1597"/>
      <c r="G1" s="1597"/>
      <c r="H1" s="770"/>
      <c r="I1" s="771"/>
      <c r="J1" s="771"/>
      <c r="K1" s="771"/>
      <c r="L1" s="771"/>
      <c r="M1" s="771"/>
      <c r="N1" s="771"/>
      <c r="O1" s="771"/>
      <c r="P1" s="771"/>
      <c r="Q1" s="687"/>
      <c r="R1" s="687"/>
      <c r="S1" s="687"/>
      <c r="T1" s="688"/>
      <c r="U1" s="688"/>
    </row>
    <row r="2" spans="1:21" ht="18" customHeight="1">
      <c r="A2" s="89" t="str">
        <f>Cover!B3</f>
        <v>Specification No.: 5002001880/SUB-STATION(EXCLUDIN/DOM/A02-CC CS -3</v>
      </c>
      <c r="B2" s="89"/>
      <c r="C2" s="90"/>
      <c r="D2" s="91"/>
      <c r="E2" s="91"/>
      <c r="F2" s="91"/>
      <c r="G2" s="93" t="s">
        <v>27</v>
      </c>
    </row>
    <row r="3" spans="1:21" ht="18" customHeight="1">
      <c r="A3" s="72"/>
      <c r="B3" s="72"/>
      <c r="C3" s="96"/>
      <c r="D3" s="97"/>
      <c r="E3" s="97"/>
      <c r="F3" s="97"/>
      <c r="G3" s="98"/>
    </row>
    <row r="4" spans="1:21" ht="19" customHeight="1">
      <c r="A4" s="1598" t="s">
        <v>28</v>
      </c>
      <c r="B4" s="1598"/>
      <c r="C4" s="1598"/>
      <c r="D4" s="1598"/>
      <c r="E4" s="1598"/>
      <c r="F4" s="1598"/>
      <c r="G4" s="1598"/>
    </row>
    <row r="5" spans="1:21" ht="21" customHeight="1">
      <c r="A5" s="67" t="s">
        <v>398</v>
      </c>
      <c r="B5" s="67"/>
      <c r="C5" s="602"/>
      <c r="D5" s="602"/>
      <c r="E5" s="602"/>
      <c r="F5" s="602"/>
      <c r="G5" s="602"/>
    </row>
    <row r="6" spans="1:21" ht="21" customHeight="1">
      <c r="A6" s="66" t="s">
        <v>400</v>
      </c>
      <c r="B6" s="66"/>
      <c r="C6" s="602"/>
      <c r="D6" s="602"/>
      <c r="E6" s="602"/>
      <c r="F6" s="602"/>
      <c r="G6" s="602"/>
    </row>
    <row r="7" spans="1:21" ht="21" customHeight="1">
      <c r="A7" s="66" t="s">
        <v>402</v>
      </c>
      <c r="B7" s="66"/>
      <c r="C7" s="602"/>
      <c r="D7" s="602"/>
      <c r="E7" s="602"/>
      <c r="F7" s="602"/>
      <c r="G7" s="602"/>
    </row>
    <row r="8" spans="1:21" ht="21" customHeight="1">
      <c r="A8" s="66" t="s">
        <v>403</v>
      </c>
      <c r="B8" s="66"/>
      <c r="C8" s="602"/>
      <c r="D8" s="602"/>
      <c r="E8" s="602"/>
      <c r="F8" s="602"/>
      <c r="G8" s="602"/>
    </row>
    <row r="9" spans="1:21" ht="21" customHeight="1">
      <c r="A9" s="66" t="s">
        <v>29</v>
      </c>
      <c r="B9" s="66"/>
      <c r="C9" s="602"/>
      <c r="D9" s="602"/>
      <c r="E9" s="602"/>
      <c r="F9" s="602"/>
      <c r="G9" s="602"/>
    </row>
    <row r="10" spans="1:21" ht="21" customHeight="1">
      <c r="A10" s="66" t="s">
        <v>404</v>
      </c>
      <c r="B10" s="66"/>
      <c r="C10" s="602"/>
      <c r="D10" s="602"/>
      <c r="E10" s="602"/>
      <c r="F10" s="602"/>
      <c r="G10" s="602"/>
    </row>
    <row r="11" spans="1:21" ht="21" customHeight="1">
      <c r="A11" s="602"/>
      <c r="B11" s="602"/>
      <c r="C11" s="602"/>
      <c r="D11" s="602"/>
      <c r="E11" s="602"/>
      <c r="F11" s="602"/>
      <c r="G11" s="602"/>
    </row>
    <row r="12" spans="1:21" ht="142.5" customHeight="1">
      <c r="A12" s="603" t="s">
        <v>30</v>
      </c>
      <c r="B12" s="603"/>
      <c r="C12" s="1599"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D12" s="1599"/>
      <c r="E12" s="1599"/>
      <c r="F12" s="1599"/>
      <c r="G12" s="1599"/>
    </row>
    <row r="13" spans="1:21" ht="21" customHeight="1">
      <c r="A13" s="604" t="s">
        <v>31</v>
      </c>
      <c r="B13" s="604"/>
      <c r="C13" s="605"/>
      <c r="D13" s="604"/>
      <c r="E13" s="604"/>
      <c r="F13" s="604"/>
      <c r="G13" s="604"/>
    </row>
    <row r="14" spans="1:21" ht="55.5" customHeight="1">
      <c r="A14" s="1600" t="s">
        <v>32</v>
      </c>
      <c r="B14" s="1600"/>
      <c r="C14" s="1600"/>
      <c r="D14" s="1600"/>
      <c r="E14" s="1600"/>
      <c r="F14" s="1600"/>
      <c r="G14" s="1600"/>
      <c r="I14" s="1005" t="s">
        <v>33</v>
      </c>
      <c r="J14" s="776" t="s">
        <v>34</v>
      </c>
    </row>
    <row r="15" spans="1:21" ht="70" customHeight="1">
      <c r="B15" s="607">
        <v>1</v>
      </c>
      <c r="C15" s="1594" t="s">
        <v>550</v>
      </c>
      <c r="D15" s="1595"/>
      <c r="E15" s="1595"/>
      <c r="F15" s="1596"/>
      <c r="G15" s="608"/>
      <c r="H15" s="777">
        <f>'Sch-1'!N239+'Sch-2'!J240+'Sch-3 '!P296+'Sch-4'!P22+'Sch-4b'!P30+'Sch-7'!M20</f>
        <v>0</v>
      </c>
      <c r="I15" s="778">
        <f>IF(H15=0,0,G15/H15)</f>
        <v>0</v>
      </c>
    </row>
    <row r="16" spans="1:21" ht="70" customHeight="1">
      <c r="B16" s="607">
        <v>2</v>
      </c>
      <c r="C16" s="1594" t="s">
        <v>551</v>
      </c>
      <c r="D16" s="1595"/>
      <c r="E16" s="1595"/>
      <c r="F16" s="1596"/>
      <c r="G16" s="609"/>
      <c r="H16" s="777">
        <f>'Sch-1'!N239+'Sch-2'!J240+'Sch-3 '!P296+'Sch-4'!P22+'Sch-4b'!P30+'Sch-7'!M20</f>
        <v>0</v>
      </c>
      <c r="I16" s="779">
        <f>G16</f>
        <v>0</v>
      </c>
    </row>
    <row r="17" spans="1:21" s="610" customFormat="1" ht="55" customHeight="1">
      <c r="B17" s="611">
        <v>3</v>
      </c>
      <c r="C17" s="1602" t="s">
        <v>35</v>
      </c>
      <c r="D17" s="1603"/>
      <c r="E17" s="1603"/>
      <c r="F17" s="1604"/>
      <c r="G17" s="612"/>
      <c r="H17" s="772"/>
      <c r="I17" s="780"/>
      <c r="J17" s="780"/>
      <c r="K17" s="780"/>
      <c r="L17" s="780"/>
      <c r="M17" s="780"/>
      <c r="N17" s="781"/>
      <c r="O17" s="781"/>
      <c r="P17" s="781"/>
      <c r="Q17" s="691"/>
      <c r="R17" s="691"/>
      <c r="S17" s="691"/>
      <c r="T17" s="692"/>
      <c r="U17" s="692"/>
    </row>
    <row r="18" spans="1:21" s="610" customFormat="1" ht="21" customHeight="1">
      <c r="B18" s="613"/>
      <c r="C18" s="919" t="s">
        <v>500</v>
      </c>
      <c r="D18" s="615"/>
      <c r="E18" s="616"/>
      <c r="F18" s="617" t="s">
        <v>36</v>
      </c>
      <c r="G18" s="618"/>
      <c r="H18" s="782">
        <f>'Sch-1'!N239</f>
        <v>0</v>
      </c>
      <c r="I18" s="783">
        <f t="shared" ref="I18:I23" si="0">IF(H18=0,0,G18/H18)</f>
        <v>0</v>
      </c>
      <c r="J18" s="784" t="s">
        <v>503</v>
      </c>
      <c r="K18" s="1004">
        <f>I15+I16+I18+I25</f>
        <v>0</v>
      </c>
      <c r="L18" s="780"/>
      <c r="M18" s="780"/>
      <c r="N18" s="781"/>
      <c r="O18" s="781"/>
      <c r="P18" s="781"/>
      <c r="Q18" s="691"/>
      <c r="R18" s="691"/>
      <c r="S18" s="691"/>
      <c r="T18" s="692"/>
      <c r="U18" s="692"/>
    </row>
    <row r="19" spans="1:21" s="610" customFormat="1" ht="21" customHeight="1">
      <c r="B19" s="613"/>
      <c r="C19" s="614" t="s">
        <v>37</v>
      </c>
      <c r="D19" s="615"/>
      <c r="E19" s="616"/>
      <c r="F19" s="617" t="s">
        <v>36</v>
      </c>
      <c r="G19" s="618"/>
      <c r="H19" s="782">
        <f>'Sch-2'!J240</f>
        <v>0</v>
      </c>
      <c r="I19" s="783">
        <f t="shared" si="0"/>
        <v>0</v>
      </c>
      <c r="J19" s="784" t="s">
        <v>37</v>
      </c>
      <c r="K19" s="1004">
        <f>I15+I16+I19+I26</f>
        <v>0</v>
      </c>
      <c r="L19" s="780"/>
      <c r="M19" s="780"/>
      <c r="N19" s="781"/>
      <c r="O19" s="781"/>
      <c r="P19" s="781"/>
      <c r="Q19" s="691"/>
      <c r="R19" s="691"/>
      <c r="S19" s="691"/>
      <c r="T19" s="692"/>
      <c r="U19" s="692"/>
    </row>
    <row r="20" spans="1:21" s="610" customFormat="1" ht="21" customHeight="1">
      <c r="B20" s="613"/>
      <c r="C20" s="614" t="s">
        <v>38</v>
      </c>
      <c r="D20" s="615"/>
      <c r="E20" s="616"/>
      <c r="F20" s="617" t="s">
        <v>36</v>
      </c>
      <c r="G20" s="618"/>
      <c r="H20" s="782">
        <f>'Sch-3 '!P296</f>
        <v>0</v>
      </c>
      <c r="I20" s="783">
        <f t="shared" si="0"/>
        <v>0</v>
      </c>
      <c r="J20" s="784" t="s">
        <v>38</v>
      </c>
      <c r="K20" s="1004">
        <f>I15+I16+I20+I27</f>
        <v>0</v>
      </c>
      <c r="L20" s="780"/>
      <c r="M20" s="780"/>
      <c r="N20" s="781"/>
      <c r="O20" s="781"/>
      <c r="P20" s="781"/>
      <c r="Q20" s="691"/>
      <c r="R20" s="691"/>
      <c r="S20" s="691"/>
      <c r="T20" s="692"/>
      <c r="U20" s="692"/>
    </row>
    <row r="21" spans="1:21" s="610" customFormat="1" ht="21" customHeight="1">
      <c r="B21" s="613"/>
      <c r="C21" s="919" t="s">
        <v>549</v>
      </c>
      <c r="D21" s="615"/>
      <c r="E21" s="616"/>
      <c r="F21" s="617" t="s">
        <v>36</v>
      </c>
      <c r="G21" s="1008"/>
      <c r="H21" s="782">
        <f>'Sch-4'!P22</f>
        <v>0</v>
      </c>
      <c r="I21" s="783">
        <f t="shared" si="0"/>
        <v>0</v>
      </c>
      <c r="J21" s="784" t="s">
        <v>549</v>
      </c>
      <c r="K21" s="1004">
        <f>I15+I16+I21+I28</f>
        <v>0</v>
      </c>
      <c r="L21" s="780"/>
      <c r="M21" s="780"/>
      <c r="N21" s="781"/>
      <c r="O21" s="781"/>
      <c r="P21" s="781"/>
      <c r="Q21" s="691"/>
      <c r="R21" s="691"/>
      <c r="S21" s="691"/>
      <c r="T21" s="692"/>
      <c r="U21" s="692"/>
    </row>
    <row r="22" spans="1:21" s="610" customFormat="1" ht="21" hidden="1" customHeight="1">
      <c r="B22" s="613"/>
      <c r="C22" s="919" t="s">
        <v>552</v>
      </c>
      <c r="D22" s="615"/>
      <c r="E22" s="616"/>
      <c r="F22" s="617" t="s">
        <v>36</v>
      </c>
      <c r="G22" s="618"/>
      <c r="H22" s="782">
        <f>'Sch-4b'!P30</f>
        <v>0</v>
      </c>
      <c r="I22" s="783">
        <f t="shared" si="0"/>
        <v>0</v>
      </c>
      <c r="J22" s="784" t="s">
        <v>553</v>
      </c>
      <c r="K22" s="1004">
        <f>I15+I16+I22+I29</f>
        <v>0</v>
      </c>
      <c r="L22" s="780"/>
      <c r="M22" s="780"/>
      <c r="N22" s="781"/>
      <c r="O22" s="781"/>
      <c r="P22" s="781"/>
      <c r="Q22" s="691"/>
      <c r="R22" s="691"/>
      <c r="S22" s="691"/>
      <c r="T22" s="692"/>
      <c r="U22" s="692"/>
    </row>
    <row r="23" spans="1:21" s="610" customFormat="1" ht="23.25" customHeight="1">
      <c r="B23" s="619"/>
      <c r="C23" s="620" t="s">
        <v>65</v>
      </c>
      <c r="D23" s="621"/>
      <c r="E23" s="616"/>
      <c r="F23" s="622" t="s">
        <v>36</v>
      </c>
      <c r="G23" s="1008"/>
      <c r="H23" s="782">
        <f>'Sch-7'!M20</f>
        <v>0</v>
      </c>
      <c r="I23" s="783">
        <f t="shared" si="0"/>
        <v>0</v>
      </c>
      <c r="J23" s="784" t="s">
        <v>65</v>
      </c>
      <c r="K23" s="1004">
        <f>I15+I16+I23+I30</f>
        <v>0</v>
      </c>
      <c r="L23" s="780"/>
      <c r="M23" s="780"/>
      <c r="N23" s="781"/>
      <c r="O23" s="781"/>
      <c r="P23" s="781"/>
      <c r="Q23" s="691"/>
      <c r="R23" s="691"/>
      <c r="S23" s="691"/>
      <c r="T23" s="692"/>
      <c r="U23" s="692"/>
    </row>
    <row r="24" spans="1:21" s="610" customFormat="1" ht="55" customHeight="1">
      <c r="B24" s="611">
        <v>4</v>
      </c>
      <c r="C24" s="1605" t="s">
        <v>39</v>
      </c>
      <c r="D24" s="1606"/>
      <c r="E24" s="1606"/>
      <c r="F24" s="1607"/>
      <c r="G24" s="612"/>
      <c r="H24" s="772"/>
      <c r="I24" s="780"/>
      <c r="J24" s="780"/>
      <c r="K24" s="780"/>
      <c r="L24" s="780"/>
      <c r="M24" s="780"/>
      <c r="N24" s="781"/>
      <c r="O24" s="781"/>
      <c r="P24" s="781"/>
      <c r="Q24" s="691"/>
      <c r="R24" s="691"/>
      <c r="S24" s="691"/>
      <c r="T24" s="692"/>
      <c r="U24" s="692"/>
    </row>
    <row r="25" spans="1:21" s="610" customFormat="1" ht="21" customHeight="1">
      <c r="A25" s="623"/>
      <c r="B25" s="613"/>
      <c r="C25" s="919" t="s">
        <v>501</v>
      </c>
      <c r="D25" s="615"/>
      <c r="E25" s="624"/>
      <c r="F25" s="617" t="s">
        <v>40</v>
      </c>
      <c r="G25" s="625"/>
      <c r="H25" s="782">
        <f>'Sch-1'!N239</f>
        <v>0</v>
      </c>
      <c r="I25" s="785">
        <f t="shared" ref="I25:I30" si="1">G25</f>
        <v>0</v>
      </c>
      <c r="J25" s="780"/>
      <c r="K25" s="780"/>
      <c r="L25" s="780"/>
      <c r="M25" s="780"/>
      <c r="N25" s="781"/>
      <c r="O25" s="781"/>
      <c r="P25" s="781"/>
      <c r="Q25" s="691"/>
      <c r="R25" s="691"/>
      <c r="S25" s="691"/>
      <c r="T25" s="692"/>
      <c r="U25" s="692"/>
    </row>
    <row r="26" spans="1:21" s="610" customFormat="1" ht="21" customHeight="1">
      <c r="A26" s="623"/>
      <c r="B26" s="613"/>
      <c r="C26" s="614" t="s">
        <v>37</v>
      </c>
      <c r="D26" s="615"/>
      <c r="E26" s="624"/>
      <c r="F26" s="617" t="s">
        <v>40</v>
      </c>
      <c r="G26" s="625"/>
      <c r="H26" s="782">
        <f>'Sch-2'!J240</f>
        <v>0</v>
      </c>
      <c r="I26" s="785">
        <f t="shared" si="1"/>
        <v>0</v>
      </c>
      <c r="J26" s="780"/>
      <c r="K26" s="780"/>
      <c r="L26" s="780"/>
      <c r="M26" s="780"/>
      <c r="N26" s="781"/>
      <c r="O26" s="781"/>
      <c r="P26" s="781"/>
      <c r="Q26" s="691"/>
      <c r="R26" s="691"/>
      <c r="S26" s="691"/>
      <c r="T26" s="692"/>
      <c r="U26" s="692"/>
    </row>
    <row r="27" spans="1:21" s="610" customFormat="1" ht="21" customHeight="1">
      <c r="A27" s="623"/>
      <c r="B27" s="613"/>
      <c r="C27" s="614" t="s">
        <v>38</v>
      </c>
      <c r="D27" s="615"/>
      <c r="E27" s="624"/>
      <c r="F27" s="617" t="s">
        <v>40</v>
      </c>
      <c r="G27" s="625"/>
      <c r="H27" s="782">
        <f>'Sch-3 '!P296</f>
        <v>0</v>
      </c>
      <c r="I27" s="785">
        <f t="shared" si="1"/>
        <v>0</v>
      </c>
      <c r="J27" s="780"/>
      <c r="K27" s="780"/>
      <c r="L27" s="780"/>
      <c r="M27" s="780"/>
      <c r="N27" s="781"/>
      <c r="O27" s="781"/>
      <c r="P27" s="781"/>
      <c r="Q27" s="691"/>
      <c r="R27" s="691"/>
      <c r="S27" s="691"/>
      <c r="T27" s="692"/>
      <c r="U27" s="692"/>
    </row>
    <row r="28" spans="1:21" s="610" customFormat="1" ht="21" customHeight="1">
      <c r="A28" s="623"/>
      <c r="B28" s="613"/>
      <c r="C28" s="919" t="s">
        <v>549</v>
      </c>
      <c r="D28" s="615"/>
      <c r="E28" s="624"/>
      <c r="F28" s="617" t="s">
        <v>40</v>
      </c>
      <c r="G28" s="1008"/>
      <c r="H28" s="782">
        <f>'Sch-4'!P22</f>
        <v>0</v>
      </c>
      <c r="I28" s="785">
        <f t="shared" si="1"/>
        <v>0</v>
      </c>
      <c r="J28" s="780"/>
      <c r="K28" s="780"/>
      <c r="L28" s="780"/>
      <c r="M28" s="780"/>
      <c r="N28" s="781"/>
      <c r="O28" s="781"/>
      <c r="P28" s="781"/>
      <c r="Q28" s="691"/>
      <c r="R28" s="691"/>
      <c r="S28" s="691"/>
      <c r="T28" s="692"/>
      <c r="U28" s="692"/>
    </row>
    <row r="29" spans="1:21" s="610" customFormat="1" ht="21" hidden="1" customHeight="1">
      <c r="A29" s="623"/>
      <c r="B29" s="613"/>
      <c r="C29" s="919" t="s">
        <v>552</v>
      </c>
      <c r="D29" s="615"/>
      <c r="E29" s="624"/>
      <c r="F29" s="617" t="s">
        <v>40</v>
      </c>
      <c r="G29" s="625"/>
      <c r="H29" s="782">
        <f>'Sch-4b'!P30</f>
        <v>0</v>
      </c>
      <c r="I29" s="785">
        <f t="shared" si="1"/>
        <v>0</v>
      </c>
      <c r="J29" s="780"/>
      <c r="K29" s="780"/>
      <c r="L29" s="780"/>
      <c r="M29" s="780"/>
      <c r="N29" s="781"/>
      <c r="O29" s="781"/>
      <c r="P29" s="781"/>
      <c r="Q29" s="691"/>
      <c r="R29" s="691"/>
      <c r="S29" s="691"/>
      <c r="T29" s="692"/>
      <c r="U29" s="692"/>
    </row>
    <row r="30" spans="1:21" s="610" customFormat="1" ht="21" customHeight="1">
      <c r="A30" s="623"/>
      <c r="B30" s="619"/>
      <c r="C30" s="620" t="s">
        <v>65</v>
      </c>
      <c r="D30" s="621"/>
      <c r="E30" s="626"/>
      <c r="F30" s="622" t="s">
        <v>40</v>
      </c>
      <c r="G30" s="1008"/>
      <c r="H30" s="782">
        <f>'Sch-7'!M20</f>
        <v>0</v>
      </c>
      <c r="I30" s="785">
        <f t="shared" si="1"/>
        <v>0</v>
      </c>
      <c r="J30" s="780"/>
      <c r="K30" s="780"/>
      <c r="L30" s="780"/>
      <c r="M30" s="780"/>
      <c r="N30" s="781"/>
      <c r="O30" s="781"/>
      <c r="P30" s="781"/>
      <c r="Q30" s="691"/>
      <c r="R30" s="691"/>
      <c r="S30" s="691"/>
      <c r="T30" s="692"/>
      <c r="U30" s="692"/>
    </row>
    <row r="31" spans="1:21" s="610" customFormat="1">
      <c r="A31" s="623"/>
      <c r="B31" s="627"/>
      <c r="C31" s="1608" t="s">
        <v>474</v>
      </c>
      <c r="D31" s="1609"/>
      <c r="E31" s="1609"/>
      <c r="F31" s="1609"/>
      <c r="G31" s="1609"/>
      <c r="H31" s="772"/>
      <c r="I31" s="780"/>
      <c r="J31" s="780"/>
      <c r="K31" s="780"/>
      <c r="L31" s="780"/>
      <c r="M31" s="780"/>
      <c r="N31" s="781"/>
      <c r="O31" s="781"/>
      <c r="P31" s="781"/>
      <c r="Q31" s="691"/>
      <c r="R31" s="691"/>
      <c r="S31" s="691"/>
      <c r="T31" s="692"/>
      <c r="U31" s="692"/>
    </row>
    <row r="32" spans="1:21" s="610" customFormat="1" ht="48.75" hidden="1" customHeight="1">
      <c r="A32" s="623"/>
      <c r="B32" s="693">
        <v>5</v>
      </c>
      <c r="C32" s="1610" t="s">
        <v>473</v>
      </c>
      <c r="D32" s="1610"/>
      <c r="E32" s="1610"/>
      <c r="F32" s="1610"/>
      <c r="G32" s="1610"/>
      <c r="H32" s="772"/>
      <c r="I32" s="780"/>
      <c r="J32" s="780"/>
      <c r="K32" s="780"/>
      <c r="L32" s="780"/>
      <c r="M32" s="780"/>
      <c r="N32" s="781"/>
      <c r="O32" s="781"/>
      <c r="P32" s="781"/>
      <c r="Q32" s="691"/>
      <c r="R32" s="691"/>
      <c r="S32" s="691"/>
      <c r="T32" s="692"/>
      <c r="U32" s="692"/>
    </row>
    <row r="33" spans="1:21" s="610" customFormat="1" ht="48.75" hidden="1" customHeight="1">
      <c r="A33" s="623"/>
      <c r="B33" s="1611"/>
      <c r="C33" s="1611"/>
      <c r="D33" s="1611"/>
      <c r="E33" s="1611"/>
      <c r="F33" s="1611"/>
      <c r="G33" s="1611"/>
      <c r="H33" s="772"/>
      <c r="I33" s="780"/>
      <c r="J33" s="780"/>
      <c r="K33" s="780"/>
      <c r="L33" s="780"/>
      <c r="M33" s="780"/>
      <c r="N33" s="781"/>
      <c r="O33" s="781"/>
      <c r="P33" s="781"/>
      <c r="Q33" s="691"/>
      <c r="R33" s="691"/>
      <c r="S33" s="691"/>
      <c r="T33" s="692"/>
      <c r="U33" s="692"/>
    </row>
    <row r="34" spans="1:21" s="610" customFormat="1" ht="48.75" hidden="1" customHeight="1">
      <c r="A34" s="623"/>
      <c r="B34" s="628"/>
      <c r="C34" s="1610" t="s">
        <v>0</v>
      </c>
      <c r="D34" s="1612"/>
      <c r="E34" s="1612"/>
      <c r="F34" s="1612"/>
      <c r="G34" s="1612"/>
      <c r="H34" s="772"/>
      <c r="I34" s="780"/>
      <c r="J34" s="780"/>
      <c r="K34" s="780"/>
      <c r="L34" s="780"/>
      <c r="M34" s="780"/>
      <c r="N34" s="781"/>
      <c r="O34" s="781"/>
      <c r="P34" s="781"/>
      <c r="Q34" s="691"/>
      <c r="R34" s="691"/>
      <c r="S34" s="691"/>
      <c r="T34" s="692"/>
      <c r="U34" s="692"/>
    </row>
    <row r="35" spans="1:21" s="610" customFormat="1" ht="33" customHeight="1">
      <c r="A35" s="604" t="s">
        <v>41</v>
      </c>
      <c r="B35" s="628"/>
      <c r="C35" s="629"/>
      <c r="E35" s="630"/>
      <c r="F35" s="630"/>
      <c r="G35" s="631"/>
      <c r="H35" s="772"/>
      <c r="I35" s="780"/>
      <c r="J35" s="780"/>
      <c r="K35" s="780"/>
      <c r="L35" s="780"/>
      <c r="M35" s="780"/>
      <c r="N35" s="781"/>
      <c r="O35" s="781"/>
      <c r="P35" s="781"/>
      <c r="Q35" s="691"/>
      <c r="R35" s="691"/>
      <c r="S35" s="691"/>
      <c r="T35" s="692"/>
      <c r="U35" s="692"/>
    </row>
    <row r="36" spans="1:21" s="610" customFormat="1" ht="33" customHeight="1">
      <c r="A36" s="632" t="s">
        <v>83</v>
      </c>
      <c r="B36" s="628"/>
      <c r="C36" s="629"/>
      <c r="E36" s="630"/>
      <c r="F36" s="630"/>
      <c r="G36" s="631"/>
      <c r="H36" s="772"/>
      <c r="I36" s="780"/>
      <c r="J36" s="780"/>
      <c r="K36" s="780"/>
      <c r="L36" s="780"/>
      <c r="M36" s="780"/>
      <c r="N36" s="781"/>
      <c r="O36" s="781"/>
      <c r="P36" s="781"/>
      <c r="Q36" s="691"/>
      <c r="R36" s="691"/>
      <c r="S36" s="691"/>
      <c r="T36" s="692"/>
      <c r="U36" s="692"/>
    </row>
    <row r="37" spans="1:21" s="610" customFormat="1" ht="33" customHeight="1">
      <c r="B37" s="632"/>
      <c r="D37" s="633"/>
      <c r="E37" s="634"/>
      <c r="F37" s="634"/>
      <c r="G37" s="634"/>
      <c r="H37" s="772"/>
      <c r="I37" s="780"/>
      <c r="J37" s="780"/>
      <c r="K37" s="780"/>
      <c r="L37" s="780"/>
      <c r="M37" s="780"/>
      <c r="N37" s="781"/>
      <c r="O37" s="781"/>
      <c r="P37" s="781"/>
      <c r="Q37" s="691"/>
      <c r="R37" s="691"/>
      <c r="S37" s="691"/>
      <c r="T37" s="692"/>
      <c r="U37" s="692"/>
    </row>
    <row r="38" spans="1:21" ht="33" customHeight="1">
      <c r="A38" s="635"/>
      <c r="B38" s="635"/>
      <c r="C38" s="636"/>
      <c r="D38" s="634"/>
      <c r="E38" s="632"/>
      <c r="F38" s="632"/>
      <c r="G38" s="637" t="s">
        <v>84</v>
      </c>
    </row>
    <row r="39" spans="1:21" ht="33" customHeight="1">
      <c r="A39" s="635"/>
      <c r="B39" s="635"/>
      <c r="C39" s="636"/>
      <c r="D39" s="634"/>
      <c r="E39" s="632"/>
      <c r="F39" s="632"/>
      <c r="G39" s="637" t="str">
        <f>"For and on behalf of " &amp; 'Sch-1'!C8</f>
        <v xml:space="preserve">For and on behalf of …….. …….. …….. …….. …….. …….. </v>
      </c>
    </row>
    <row r="40" spans="1:21" ht="33" customHeight="1">
      <c r="A40" s="638"/>
      <c r="B40" s="638"/>
      <c r="C40" s="638"/>
      <c r="D40" s="639"/>
      <c r="E40" s="640"/>
      <c r="F40" s="640"/>
      <c r="G40" s="601"/>
    </row>
    <row r="41" spans="1:21" ht="33" customHeight="1">
      <c r="A41" s="641" t="s">
        <v>254</v>
      </c>
      <c r="B41" s="641"/>
      <c r="C41" s="639" t="str">
        <f>IF('Sch-1'!B247=0,"", 'Sch-1'!B247)</f>
        <v>--</v>
      </c>
      <c r="D41" s="639"/>
      <c r="E41" s="640" t="s">
        <v>85</v>
      </c>
      <c r="F41" s="1601" t="str">
        <f>'Sch-1'!M248</f>
        <v/>
      </c>
      <c r="G41" s="1601"/>
    </row>
    <row r="42" spans="1:21" ht="33" customHeight="1">
      <c r="A42" s="641" t="s">
        <v>255</v>
      </c>
      <c r="B42" s="641"/>
      <c r="C42" s="639" t="str">
        <f>IF('Sch-1'!B248=0,"", 'Sch-1'!B248)</f>
        <v/>
      </c>
      <c r="D42" s="642"/>
      <c r="E42" s="640" t="s">
        <v>86</v>
      </c>
      <c r="F42" s="1601" t="str">
        <f>'Sch-1'!M249</f>
        <v/>
      </c>
      <c r="G42" s="1601"/>
    </row>
    <row r="43" spans="1:21" ht="33" customHeight="1">
      <c r="A43" s="635"/>
      <c r="B43" s="635"/>
      <c r="C43" s="635"/>
      <c r="D43" s="635"/>
      <c r="E43" s="640"/>
      <c r="F43" s="640"/>
      <c r="G43" s="601"/>
    </row>
  </sheetData>
  <sheetProtection password="CA62" sheet="1" formatColumns="0" formatRows="0" selectLockedCells="1"/>
  <customSheetViews>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1"/>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3"/>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5"/>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7"/>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0"/>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2"/>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6"/>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19"/>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0"/>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2"/>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3"/>
  <headerFooter alignWithMargins="0">
    <oddFooter>&amp;R&amp;"Book Antiqua,Bold"&amp;10Letter of Discount  / Page &amp;P of &amp;N</oddFooter>
  </headerFooter>
  <drawing r:id="rId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2" sqref="B2:E2"/>
    </sheetView>
  </sheetViews>
  <sheetFormatPr defaultColWidth="8" defaultRowHeight="13"/>
  <cols>
    <col min="1" max="1" width="8.6328125" style="32" customWidth="1"/>
    <col min="2" max="2" width="11.08984375" style="32" customWidth="1"/>
    <col min="3" max="4" width="38.6328125" style="32" customWidth="1"/>
    <col min="5" max="5" width="11.26953125" style="32" customWidth="1"/>
    <col min="6" max="6" width="8.6328125" style="26" customWidth="1"/>
    <col min="7" max="7" width="8" style="26" customWidth="1"/>
    <col min="8" max="16384" width="8" style="18"/>
  </cols>
  <sheetData>
    <row r="1" spans="1:8" ht="30.75" customHeight="1">
      <c r="A1" s="789"/>
      <c r="B1" s="1383"/>
      <c r="C1" s="1384"/>
      <c r="D1" s="1384"/>
      <c r="E1" s="1385"/>
      <c r="F1" s="331"/>
      <c r="G1" s="1274"/>
      <c r="H1" s="17"/>
    </row>
    <row r="2" spans="1:8" ht="86.25" customHeight="1">
      <c r="A2" s="1368" t="s">
        <v>311</v>
      </c>
      <c r="B2" s="1386" t="str">
        <f>Basic!B1</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C2" s="1387"/>
      <c r="D2" s="1387"/>
      <c r="E2" s="1388"/>
      <c r="F2" s="1371" t="str">
        <f>Basic!B3</f>
        <v>Substation Package SS82</v>
      </c>
      <c r="G2" s="16"/>
      <c r="H2" s="17"/>
    </row>
    <row r="3" spans="1:8" ht="23.25" customHeight="1">
      <c r="A3" s="1369"/>
      <c r="B3" s="1389" t="str">
        <f>Basic!B5</f>
        <v>Specification No.: 5002001880/SUB-STATION(EXCLUDIN/DOM/A02-CC CS -3</v>
      </c>
      <c r="C3" s="1390"/>
      <c r="D3" s="1390"/>
      <c r="E3" s="1391"/>
      <c r="F3" s="1372"/>
      <c r="G3" s="16"/>
      <c r="H3" s="17"/>
    </row>
    <row r="4" spans="1:8" ht="40" customHeight="1">
      <c r="A4" s="1369"/>
      <c r="B4" s="329">
        <v>1</v>
      </c>
      <c r="C4" s="1378" t="s">
        <v>573</v>
      </c>
      <c r="D4" s="1378"/>
      <c r="E4" s="1379"/>
      <c r="F4" s="1372"/>
      <c r="G4" s="16"/>
      <c r="H4" s="17"/>
    </row>
    <row r="5" spans="1:8" ht="30" customHeight="1">
      <c r="A5" s="1369"/>
      <c r="B5" s="329">
        <v>2</v>
      </c>
      <c r="C5" s="1378" t="s">
        <v>574</v>
      </c>
      <c r="D5" s="1378"/>
      <c r="E5" s="1379"/>
      <c r="F5" s="1372"/>
      <c r="G5" s="16"/>
      <c r="H5" s="17"/>
    </row>
    <row r="6" spans="1:8" s="26" customFormat="1" ht="30" customHeight="1">
      <c r="A6" s="1369"/>
      <c r="B6" s="329">
        <v>3</v>
      </c>
      <c r="C6" s="1378" t="s">
        <v>269</v>
      </c>
      <c r="D6" s="1378"/>
      <c r="E6" s="1379"/>
      <c r="F6" s="1372"/>
      <c r="G6" s="16"/>
      <c r="H6" s="16"/>
    </row>
    <row r="7" spans="1:8" ht="52.5" hidden="1" customHeight="1">
      <c r="A7" s="1369"/>
      <c r="B7" s="329">
        <v>4</v>
      </c>
      <c r="C7" s="1378" t="s">
        <v>460</v>
      </c>
      <c r="D7" s="1378"/>
      <c r="E7" s="1379"/>
      <c r="F7" s="1372"/>
      <c r="G7" s="16"/>
      <c r="H7" s="17"/>
    </row>
    <row r="8" spans="1:8" ht="9.75" customHeight="1">
      <c r="A8" s="1369"/>
      <c r="B8" s="20"/>
      <c r="C8" s="19"/>
      <c r="D8" s="19"/>
      <c r="E8" s="21"/>
      <c r="F8" s="1372"/>
      <c r="G8" s="16"/>
      <c r="H8" s="17"/>
    </row>
    <row r="9" spans="1:8" ht="23.25" customHeight="1">
      <c r="A9" s="1369"/>
      <c r="B9" s="1380"/>
      <c r="C9" s="1381"/>
      <c r="D9" s="1381"/>
      <c r="E9" s="1382"/>
      <c r="F9" s="1372"/>
      <c r="G9" s="16"/>
      <c r="H9" s="17"/>
    </row>
    <row r="10" spans="1:8" ht="10.5" customHeight="1">
      <c r="A10" s="1369"/>
      <c r="B10" s="22"/>
      <c r="C10" s="23"/>
      <c r="D10" s="23"/>
      <c r="E10" s="24"/>
      <c r="F10" s="1372"/>
      <c r="G10" s="16"/>
      <c r="H10" s="17"/>
    </row>
    <row r="11" spans="1:8" ht="24" customHeight="1">
      <c r="A11" s="1369"/>
      <c r="B11" s="1376" t="s">
        <v>394</v>
      </c>
      <c r="C11" s="1377"/>
      <c r="D11" s="1377"/>
      <c r="E11" s="25"/>
      <c r="F11" s="1372"/>
    </row>
    <row r="12" spans="1:8" ht="28.5" customHeight="1">
      <c r="A12" s="1370"/>
      <c r="B12" s="1362" t="s">
        <v>395</v>
      </c>
      <c r="C12" s="1363"/>
      <c r="D12" s="1363"/>
      <c r="E12" s="27"/>
      <c r="F12" s="1373"/>
      <c r="G12" s="16"/>
      <c r="H12" s="17"/>
    </row>
    <row r="13" spans="1:8" ht="24" customHeight="1">
      <c r="A13" s="1367"/>
      <c r="B13" s="1364" t="s">
        <v>396</v>
      </c>
      <c r="C13" s="1365"/>
      <c r="D13" s="1365"/>
      <c r="E13" s="25"/>
      <c r="F13" s="1366"/>
      <c r="G13" s="28"/>
      <c r="H13" s="28"/>
    </row>
    <row r="14" spans="1:8" ht="16" customHeight="1">
      <c r="A14" s="1367"/>
      <c r="B14" s="1374" t="s">
        <v>397</v>
      </c>
      <c r="C14" s="1375"/>
      <c r="D14" s="1375"/>
      <c r="E14" s="29"/>
      <c r="F14" s="1366"/>
      <c r="G14" s="28"/>
      <c r="H14" s="28"/>
    </row>
    <row r="15" spans="1:8" ht="15.5">
      <c r="A15" s="30"/>
      <c r="B15" s="31"/>
      <c r="C15" s="31"/>
      <c r="D15" s="31"/>
      <c r="E15" s="31"/>
      <c r="F15" s="16"/>
      <c r="G15" s="16"/>
      <c r="H15" s="17"/>
    </row>
    <row r="16" spans="1:8" ht="15.5">
      <c r="A16" s="30"/>
      <c r="B16" s="19"/>
      <c r="C16" s="19"/>
      <c r="D16" s="19"/>
      <c r="E16" s="19"/>
      <c r="F16" s="16"/>
      <c r="G16" s="16"/>
      <c r="H16" s="17"/>
    </row>
    <row r="17" spans="1:8" ht="15.5">
      <c r="A17" s="30"/>
      <c r="B17" s="30"/>
      <c r="C17" s="30"/>
      <c r="D17" s="30"/>
      <c r="E17" s="30"/>
      <c r="F17" s="16"/>
      <c r="G17" s="16"/>
      <c r="H17" s="17"/>
    </row>
  </sheetData>
  <sheetProtection algorithmName="SHA-512" hashValue="Y/vXTam0MxHQxKsvnxzIGV8aNUiPDSM1Am59UswOg5HfNE0ndN0Oi4cDSWwErZLOuj2SLseXrkgaSVZRYoM+7A==" saltValue="S6eZ/tV2bzomIRa9bPLHww==" spinCount="100000" sheet="1" formatColumns="0" formatRows="0" selectLockedCells="1"/>
  <customSheetViews>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1"/>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6"/>
  <headerFooter alignWithMargins="0"/>
  <drawing r:id="rId2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4.5"/>
  <cols>
    <col min="1" max="1" width="9" style="656"/>
    <col min="2" max="2" width="26.90625" style="657" customWidth="1"/>
    <col min="3" max="3" width="22.90625" style="657" customWidth="1"/>
    <col min="4" max="5" width="15.6328125" style="657" customWidth="1"/>
    <col min="6" max="16384" width="9" style="633"/>
  </cols>
  <sheetData>
    <row r="1" spans="1:6">
      <c r="A1" s="643"/>
      <c r="B1" s="644"/>
      <c r="C1" s="644"/>
      <c r="D1" s="644"/>
      <c r="E1" s="644"/>
    </row>
    <row r="2" spans="1:6" ht="22" customHeight="1">
      <c r="A2" s="1613" t="s">
        <v>42</v>
      </c>
      <c r="B2" s="1613"/>
      <c r="C2" s="1613"/>
      <c r="D2" s="1613"/>
      <c r="E2" s="633"/>
    </row>
    <row r="3" spans="1:6">
      <c r="A3" s="643"/>
      <c r="B3" s="644"/>
      <c r="C3" s="644"/>
      <c r="D3" s="644"/>
      <c r="E3" s="644"/>
    </row>
    <row r="4" spans="1:6" ht="29">
      <c r="A4" s="645" t="s">
        <v>43</v>
      </c>
      <c r="B4" s="646" t="s">
        <v>44</v>
      </c>
      <c r="C4" s="645" t="s">
        <v>73</v>
      </c>
      <c r="D4" s="645" t="s">
        <v>45</v>
      </c>
      <c r="E4" s="645" t="s">
        <v>46</v>
      </c>
    </row>
    <row r="5" spans="1:6" ht="18" customHeight="1">
      <c r="A5" s="647" t="s">
        <v>47</v>
      </c>
      <c r="B5" s="647" t="s">
        <v>48</v>
      </c>
      <c r="C5" s="647" t="s">
        <v>49</v>
      </c>
      <c r="D5" s="647" t="s">
        <v>50</v>
      </c>
      <c r="E5" s="647" t="s">
        <v>51</v>
      </c>
    </row>
    <row r="6" spans="1:6" ht="45" customHeight="1">
      <c r="A6" s="648">
        <v>1</v>
      </c>
      <c r="B6" s="649"/>
      <c r="C6" s="650"/>
      <c r="D6" s="651"/>
      <c r="E6" s="652">
        <f t="shared" ref="E6:E15" si="0">C6*D6</f>
        <v>0</v>
      </c>
    </row>
    <row r="7" spans="1:6" ht="45" customHeight="1">
      <c r="A7" s="648">
        <v>2</v>
      </c>
      <c r="B7" s="649"/>
      <c r="C7" s="650"/>
      <c r="D7" s="651"/>
      <c r="E7" s="652">
        <f t="shared" si="0"/>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52</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8909CFDD-4F29-4C72-886E-908773EE94A2}" state="hidden">
      <selection activeCell="C8" sqref="C8"/>
      <pageMargins left="0.75" right="0.75" top="0.65" bottom="1" header="0.5" footer="0.5"/>
      <pageSetup orientation="portrait" r:id="rId1"/>
      <headerFooter alignWithMargins="0"/>
    </customSheetView>
    <customSheetView guid="{A34CC49F-E309-4C23-B4F6-1E3B307C10D1}" state="hidden">
      <selection activeCell="C8" sqref="C8"/>
      <pageMargins left="0.75" right="0.75" top="0.65" bottom="1" header="0.5" footer="0.5"/>
      <pageSetup orientation="portrait" r:id="rId2"/>
      <headerFooter alignWithMargins="0"/>
    </customSheetView>
    <customSheetView guid="{B835C05C-B615-4DCB-982D-4519616B3CD8}" state="hidden">
      <selection activeCell="C8" sqref="C8"/>
      <pageMargins left="0.75" right="0.75" top="0.65" bottom="1" header="0.5" footer="0.5"/>
      <pageSetup orientation="portrait" r:id="rId3"/>
      <headerFooter alignWithMargins="0"/>
    </customSheetView>
    <customSheetView guid="{223BC0FC-814D-40F0-9795-CE82A16FF3A5}" state="hidden">
      <selection activeCell="C8" sqref="C8"/>
      <pageMargins left="0.75" right="0.75" top="0.65" bottom="1" header="0.5" footer="0.5"/>
      <pageSetup orientation="portrait" r:id="rId4"/>
      <headerFooter alignWithMargins="0"/>
    </customSheetView>
    <customSheetView guid="{D53177B2-31EC-4222-B97A-A37DCFD9E45B}" state="hidden">
      <selection activeCell="C8" sqref="C8"/>
      <pageMargins left="0.75" right="0.75" top="0.65" bottom="1" header="0.5" footer="0.5"/>
      <pageSetup orientation="portrait" r:id="rId5"/>
      <headerFooter alignWithMargins="0"/>
    </customSheetView>
    <customSheetView guid="{B3CE7B10-A914-4559-A6DA-AED8C22AFD6D}" state="hidden">
      <selection activeCell="C8" sqref="C8"/>
      <pageMargins left="0.75" right="0.75" top="0.65" bottom="1" header="0.5" footer="0.5"/>
      <pageSetup orientation="portrait" r:id="rId6"/>
      <headerFooter alignWithMargins="0"/>
    </customSheetView>
    <customSheetView guid="{7487ED9F-BBED-4B2A-9631-22F1A430946B}">
      <selection activeCell="B6" sqref="B6:D15"/>
      <pageMargins left="0.75" right="0.75" top="0.65" bottom="1" header="0.5" footer="0.5"/>
      <pageSetup orientation="portrait" r:id="rId7"/>
      <headerFooter alignWithMargins="0"/>
    </customSheetView>
    <customSheetView guid="{A7DBDDEF-9245-44C6-9EBF-032DB6E1C0A2}" topLeftCell="A9">
      <selection activeCell="B6" sqref="B6:D15"/>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9" sqref="B9"/>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selection activeCell="B6" sqref="B6:D15"/>
      <pageMargins left="0.75" right="0.75" top="0.65" bottom="1" header="0.5" footer="0.5"/>
      <pageSetup orientation="portrait" r:id="rId13"/>
      <headerFooter alignWithMargins="0"/>
    </customSheetView>
    <customSheetView guid="{EE46BCD1-F715-4FA9-A5FC-1B125AD601E0}">
      <selection activeCell="B6" sqref="B6:D15"/>
      <pageMargins left="0.75" right="0.75" top="0.65" bottom="1" header="0.5" footer="0.5"/>
      <pageSetup orientation="portrait" r:id="rId14"/>
      <headerFooter alignWithMargins="0"/>
    </customSheetView>
    <customSheetView guid="{D0757F9E-DF41-4B40-A5E5-F4F8FDD8D61D}" state="hidden">
      <selection activeCell="C8" sqref="C8"/>
      <pageMargins left="0.75" right="0.75" top="0.65" bottom="1" header="0.5" footer="0.5"/>
      <pageSetup orientation="portrait" r:id="rId15"/>
      <headerFooter alignWithMargins="0"/>
    </customSheetView>
    <customSheetView guid="{E97134B6-5E8D-4951-8DA0-73D065532361}" state="hidden">
      <selection activeCell="C8" sqref="C8"/>
      <pageMargins left="0.75" right="0.75" top="0.65" bottom="1" header="0.5" footer="0.5"/>
      <pageSetup orientation="portrait" r:id="rId16"/>
      <headerFooter alignWithMargins="0"/>
    </customSheetView>
    <customSheetView guid="{C431BC99-7569-44AB-83F6-AB73BDED3783}" state="hidden">
      <selection activeCell="C8" sqref="C8"/>
      <pageMargins left="0.75" right="0.75" top="0.65" bottom="1" header="0.5" footer="0.5"/>
      <pageSetup orientation="portrait" r:id="rId17"/>
      <headerFooter alignWithMargins="0"/>
    </customSheetView>
    <customSheetView guid="{498493C3-769C-4143-9114-C68CD1D40B11}" state="hidden">
      <selection activeCell="C8" sqref="C8"/>
      <pageMargins left="0.75" right="0.75" top="0.65" bottom="1" header="0.5" footer="0.5"/>
      <pageSetup orientation="portrait" r:id="rId18"/>
      <headerFooter alignWithMargins="0"/>
    </customSheetView>
    <customSheetView guid="{1E0C44A1-9358-4FBD-8C2C-4DB661DA1476}" state="hidden">
      <selection activeCell="C8" sqref="C8"/>
      <pageMargins left="0.75" right="0.75" top="0.65" bottom="1" header="0.5" footer="0.5"/>
      <pageSetup orientation="portrait" r:id="rId19"/>
      <headerFooter alignWithMargins="0"/>
    </customSheetView>
    <customSheetView guid="{A41EE4DE-0D82-4A56-8210-F78316511D11}" state="hidden">
      <selection activeCell="C8" sqref="C8"/>
      <pageMargins left="0.75" right="0.75" top="0.65" bottom="1" header="0.5" footer="0.5"/>
      <pageSetup orientation="portrait" r:id="rId20"/>
      <headerFooter alignWithMargins="0"/>
    </customSheetView>
    <customSheetView guid="{BB6473B7-092C-417E-97E7-ED0705AE17A0}" state="hidden">
      <selection activeCell="C8" sqref="C8"/>
      <pageMargins left="0.75" right="0.75" top="0.65" bottom="1" header="0.5" footer="0.5"/>
      <pageSetup orientation="portrait" r:id="rId21"/>
      <headerFooter alignWithMargins="0"/>
    </customSheetView>
    <customSheetView guid="{023E95C7-CD0A-46A1-945E-64751E02EBFE}" state="hidden">
      <selection activeCell="C8" sqref="C8"/>
      <pageMargins left="0.75" right="0.75" top="0.65" bottom="1" header="0.5" footer="0.5"/>
      <pageSetup orientation="portrait" r:id="rId22"/>
      <headerFooter alignWithMargins="0"/>
    </customSheetView>
  </customSheetViews>
  <mergeCells count="1">
    <mergeCell ref="A2:D2"/>
  </mergeCells>
  <phoneticPr fontId="30" type="noConversion"/>
  <pageMargins left="0.75" right="0.75" top="0.65" bottom="1" header="0.5" footer="0.5"/>
  <pageSetup orientation="portrait" r:id="rId23"/>
  <headerFooter alignWithMargins="0"/>
  <drawing r:id="rId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4.5"/>
  <cols>
    <col min="1" max="1" width="9" style="656"/>
    <col min="2" max="2" width="26.90625" style="657" customWidth="1"/>
    <col min="3" max="3" width="22.90625" style="657" customWidth="1"/>
    <col min="4" max="5" width="15.6328125" style="657" customWidth="1"/>
    <col min="6" max="16384" width="9" style="633"/>
  </cols>
  <sheetData>
    <row r="1" spans="1:6">
      <c r="A1" s="643"/>
      <c r="B1" s="644"/>
      <c r="C1" s="644"/>
      <c r="D1" s="644"/>
      <c r="E1" s="644"/>
    </row>
    <row r="2" spans="1:6" ht="22" customHeight="1">
      <c r="A2" s="1613" t="s">
        <v>53</v>
      </c>
      <c r="B2" s="1613"/>
      <c r="C2" s="1613"/>
      <c r="D2" s="1614"/>
      <c r="E2"/>
    </row>
    <row r="3" spans="1:6">
      <c r="A3" s="643"/>
      <c r="B3" s="644"/>
      <c r="C3" s="644"/>
      <c r="D3" s="644"/>
      <c r="E3" s="644"/>
    </row>
    <row r="4" spans="1:6" ht="36" customHeight="1">
      <c r="A4" s="645" t="s">
        <v>43</v>
      </c>
      <c r="B4" s="646" t="s">
        <v>44</v>
      </c>
      <c r="C4" s="645" t="s">
        <v>54</v>
      </c>
      <c r="D4" s="645" t="s">
        <v>55</v>
      </c>
      <c r="E4" s="645" t="s">
        <v>56</v>
      </c>
    </row>
    <row r="5" spans="1:6" ht="18" customHeight="1">
      <c r="A5" s="647" t="s">
        <v>47</v>
      </c>
      <c r="B5" s="647" t="s">
        <v>48</v>
      </c>
      <c r="C5" s="647" t="s">
        <v>49</v>
      </c>
      <c r="D5" s="647" t="s">
        <v>50</v>
      </c>
      <c r="E5" s="647" t="s">
        <v>51</v>
      </c>
    </row>
    <row r="6" spans="1:6" ht="45" customHeight="1">
      <c r="A6" s="648">
        <v>1</v>
      </c>
      <c r="B6" s="649"/>
      <c r="C6" s="650"/>
      <c r="D6" s="651"/>
      <c r="E6" s="652">
        <f>C6*D6</f>
        <v>0</v>
      </c>
    </row>
    <row r="7" spans="1:6" ht="45" customHeight="1">
      <c r="A7" s="648">
        <v>2</v>
      </c>
      <c r="B7" s="649"/>
      <c r="C7" s="650"/>
      <c r="D7" s="651"/>
      <c r="E7" s="652">
        <f t="shared" ref="E7:E15" si="0">C7*D7</f>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52</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8909CFDD-4F29-4C72-886E-908773EE94A2}" state="hidden">
      <selection activeCell="B6" sqref="B6"/>
      <pageMargins left="0.75" right="0.75" top="0.65" bottom="1" header="0.5" footer="0.5"/>
      <pageSetup orientation="portrait" r:id="rId1"/>
      <headerFooter alignWithMargins="0"/>
    </customSheetView>
    <customSheetView guid="{A34CC49F-E309-4C23-B4F6-1E3B307C10D1}" state="hidden">
      <selection activeCell="B6" sqref="B6"/>
      <pageMargins left="0.75" right="0.75" top="0.65" bottom="1" header="0.5" footer="0.5"/>
      <pageSetup orientation="portrait" r:id="rId2"/>
      <headerFooter alignWithMargins="0"/>
    </customSheetView>
    <customSheetView guid="{B835C05C-B615-4DCB-982D-4519616B3CD8}" state="hidden">
      <selection activeCell="B6" sqref="B6"/>
      <pageMargins left="0.75" right="0.75" top="0.65" bottom="1" header="0.5" footer="0.5"/>
      <pageSetup orientation="portrait" r:id="rId3"/>
      <headerFooter alignWithMargins="0"/>
    </customSheetView>
    <customSheetView guid="{223BC0FC-814D-40F0-9795-CE82A16FF3A5}" state="hidden">
      <selection activeCell="B6" sqref="B6"/>
      <pageMargins left="0.75" right="0.75" top="0.65" bottom="1" header="0.5" footer="0.5"/>
      <pageSetup orientation="portrait" r:id="rId4"/>
      <headerFooter alignWithMargins="0"/>
    </customSheetView>
    <customSheetView guid="{D53177B2-31EC-4222-B97A-A37DCFD9E45B}" state="hidden">
      <selection activeCell="B6" sqref="B6"/>
      <pageMargins left="0.75" right="0.75" top="0.65" bottom="1" header="0.5" footer="0.5"/>
      <pageSetup orientation="portrait" r:id="rId5"/>
      <headerFooter alignWithMargins="0"/>
    </customSheetView>
    <customSheetView guid="{B3CE7B10-A914-4559-A6DA-AED8C22AFD6D}" state="hidden">
      <selection activeCell="B6" sqref="B6"/>
      <pageMargins left="0.75" right="0.75" top="0.65" bottom="1" header="0.5" footer="0.5"/>
      <pageSetup orientation="portrait" r:id="rId6"/>
      <headerFooter alignWithMargins="0"/>
    </customSheetView>
    <customSheetView guid="{7487ED9F-BBED-4B2A-9631-22F1A430946B}" topLeftCell="A10">
      <selection activeCell="G8" sqref="G8"/>
      <pageMargins left="0.75" right="0.75" top="0.65" bottom="1" header="0.5" footer="0.5"/>
      <pageSetup orientation="portrait" r:id="rId7"/>
      <headerFooter alignWithMargins="0"/>
    </customSheetView>
    <customSheetView guid="{A7DBDDEF-9245-44C6-9EBF-032DB6E1C0A2}" topLeftCell="A10">
      <selection activeCell="G8" sqref="G8"/>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11" sqref="B11"/>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topLeftCell="A10">
      <selection activeCell="G8" sqref="G8"/>
      <pageMargins left="0.75" right="0.75" top="0.65" bottom="1" header="0.5" footer="0.5"/>
      <pageSetup orientation="portrait" r:id="rId13"/>
      <headerFooter alignWithMargins="0"/>
    </customSheetView>
    <customSheetView guid="{EE46BCD1-F715-4FA9-A5FC-1B125AD601E0}">
      <selection activeCell="G8" sqref="G8"/>
      <pageMargins left="0.75" right="0.75" top="0.65" bottom="1" header="0.5" footer="0.5"/>
      <pageSetup orientation="portrait" r:id="rId14"/>
      <headerFooter alignWithMargins="0"/>
    </customSheetView>
    <customSheetView guid="{D0757F9E-DF41-4B40-A5E5-F4F8FDD8D61D}" state="hidden">
      <selection activeCell="B6" sqref="B6"/>
      <pageMargins left="0.75" right="0.75" top="0.65" bottom="1" header="0.5" footer="0.5"/>
      <pageSetup orientation="portrait" r:id="rId15"/>
      <headerFooter alignWithMargins="0"/>
    </customSheetView>
    <customSheetView guid="{E97134B6-5E8D-4951-8DA0-73D065532361}" state="hidden">
      <selection activeCell="B6" sqref="B6"/>
      <pageMargins left="0.75" right="0.75" top="0.65" bottom="1" header="0.5" footer="0.5"/>
      <pageSetup orientation="portrait" r:id="rId16"/>
      <headerFooter alignWithMargins="0"/>
    </customSheetView>
    <customSheetView guid="{C431BC99-7569-44AB-83F6-AB73BDED3783}" state="hidden">
      <selection activeCell="B6" sqref="B6"/>
      <pageMargins left="0.75" right="0.75" top="0.65" bottom="1" header="0.5" footer="0.5"/>
      <pageSetup orientation="portrait" r:id="rId17"/>
      <headerFooter alignWithMargins="0"/>
    </customSheetView>
    <customSheetView guid="{498493C3-769C-4143-9114-C68CD1D40B11}" state="hidden">
      <selection activeCell="B6" sqref="B6"/>
      <pageMargins left="0.75" right="0.75" top="0.65" bottom="1" header="0.5" footer="0.5"/>
      <pageSetup orientation="portrait" r:id="rId18"/>
      <headerFooter alignWithMargins="0"/>
    </customSheetView>
    <customSheetView guid="{1E0C44A1-9358-4FBD-8C2C-4DB661DA1476}" state="hidden">
      <selection activeCell="B6" sqref="B6"/>
      <pageMargins left="0.75" right="0.75" top="0.65" bottom="1" header="0.5" footer="0.5"/>
      <pageSetup orientation="portrait" r:id="rId19"/>
      <headerFooter alignWithMargins="0"/>
    </customSheetView>
    <customSheetView guid="{A41EE4DE-0D82-4A56-8210-F78316511D11}" state="hidden">
      <selection activeCell="B6" sqref="B6"/>
      <pageMargins left="0.75" right="0.75" top="0.65" bottom="1" header="0.5" footer="0.5"/>
      <pageSetup orientation="portrait" r:id="rId20"/>
      <headerFooter alignWithMargins="0"/>
    </customSheetView>
    <customSheetView guid="{BB6473B7-092C-417E-97E7-ED0705AE17A0}" state="hidden">
      <selection activeCell="B6" sqref="B6"/>
      <pageMargins left="0.75" right="0.75" top="0.65" bottom="1" header="0.5" footer="0.5"/>
      <pageSetup orientation="portrait" r:id="rId21"/>
      <headerFooter alignWithMargins="0"/>
    </customSheetView>
    <customSheetView guid="{023E95C7-CD0A-46A1-945E-64751E02EBFE}" state="hidden">
      <selection activeCell="B6" sqref="B6"/>
      <pageMargins left="0.75" right="0.75" top="0.65" bottom="1" header="0.5" footer="0.5"/>
      <pageSetup orientation="portrait" r:id="rId22"/>
      <headerFooter alignWithMargins="0"/>
    </customSheetView>
  </customSheetViews>
  <mergeCells count="1">
    <mergeCell ref="A2:D2"/>
  </mergeCells>
  <phoneticPr fontId="30" type="noConversion"/>
  <pageMargins left="0.75" right="0.75" top="0.65" bottom="1" header="0.5" footer="0.5"/>
  <pageSetup orientation="portrait" r:id="rId23"/>
  <headerFooter alignWithMargins="0"/>
  <drawing r:id="rId2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4.5"/>
  <cols>
    <col min="1" max="1" width="7.6328125" style="656" customWidth="1"/>
    <col min="2" max="4" width="20.6328125" style="657" customWidth="1"/>
    <col min="5" max="5" width="9.6328125" style="657" customWidth="1"/>
    <col min="6" max="6" width="12.6328125" style="657" customWidth="1"/>
    <col min="7" max="16384" width="9" style="633"/>
  </cols>
  <sheetData>
    <row r="1" spans="1:7">
      <c r="A1" s="643"/>
      <c r="B1" s="644"/>
      <c r="C1" s="644"/>
      <c r="D1" s="644"/>
      <c r="E1" s="644"/>
      <c r="F1" s="644"/>
    </row>
    <row r="2" spans="1:7" ht="22" customHeight="1">
      <c r="A2" s="1613" t="s">
        <v>57</v>
      </c>
      <c r="B2" s="1613"/>
      <c r="C2" s="1613"/>
      <c r="D2" s="1613"/>
      <c r="E2" s="1614"/>
      <c r="F2" s="633"/>
    </row>
    <row r="3" spans="1:7">
      <c r="A3" s="643"/>
      <c r="B3" s="644"/>
      <c r="C3" s="644"/>
      <c r="D3" s="644"/>
      <c r="E3" s="644"/>
      <c r="F3" s="644"/>
    </row>
    <row r="4" spans="1:7" ht="53.25" customHeight="1">
      <c r="A4" s="645" t="s">
        <v>43</v>
      </c>
      <c r="B4" s="646" t="s">
        <v>44</v>
      </c>
      <c r="C4" s="645" t="s">
        <v>58</v>
      </c>
      <c r="D4" s="645" t="s">
        <v>59</v>
      </c>
      <c r="E4" s="645" t="s">
        <v>60</v>
      </c>
      <c r="F4" s="645" t="s">
        <v>61</v>
      </c>
    </row>
    <row r="5" spans="1:7" ht="18" customHeight="1">
      <c r="A5" s="647" t="s">
        <v>47</v>
      </c>
      <c r="B5" s="647" t="s">
        <v>48</v>
      </c>
      <c r="C5" s="647" t="s">
        <v>49</v>
      </c>
      <c r="D5" s="647" t="s">
        <v>50</v>
      </c>
      <c r="E5" s="658" t="s">
        <v>62</v>
      </c>
      <c r="F5" s="647" t="s">
        <v>63</v>
      </c>
    </row>
    <row r="6" spans="1:7" ht="45" customHeight="1">
      <c r="A6" s="648">
        <v>1</v>
      </c>
      <c r="B6" s="649"/>
      <c r="C6" s="650"/>
      <c r="D6" s="650"/>
      <c r="E6" s="651"/>
      <c r="F6" s="652">
        <f>C6*E6</f>
        <v>0</v>
      </c>
    </row>
    <row r="7" spans="1:7" ht="45" customHeight="1">
      <c r="A7" s="648">
        <v>2</v>
      </c>
      <c r="B7" s="649"/>
      <c r="C7" s="650"/>
      <c r="D7" s="650"/>
      <c r="E7" s="651"/>
      <c r="F7" s="652">
        <f t="shared" ref="F7:F15" si="0">C7*E7</f>
        <v>0</v>
      </c>
    </row>
    <row r="8" spans="1:7" ht="45" customHeight="1">
      <c r="A8" s="648">
        <v>3</v>
      </c>
      <c r="B8" s="649"/>
      <c r="C8" s="650"/>
      <c r="D8" s="650"/>
      <c r="E8" s="651"/>
      <c r="F8" s="652">
        <f t="shared" si="0"/>
        <v>0</v>
      </c>
    </row>
    <row r="9" spans="1:7" ht="45" customHeight="1">
      <c r="A9" s="648">
        <v>4</v>
      </c>
      <c r="B9" s="649"/>
      <c r="C9" s="650"/>
      <c r="D9" s="650"/>
      <c r="E9" s="651"/>
      <c r="F9" s="652">
        <f t="shared" si="0"/>
        <v>0</v>
      </c>
    </row>
    <row r="10" spans="1:7" ht="45" customHeight="1">
      <c r="A10" s="648">
        <v>5</v>
      </c>
      <c r="B10" s="649"/>
      <c r="C10" s="650"/>
      <c r="D10" s="650"/>
      <c r="E10" s="651"/>
      <c r="F10" s="652">
        <f t="shared" si="0"/>
        <v>0</v>
      </c>
    </row>
    <row r="11" spans="1:7" ht="45" customHeight="1">
      <c r="A11" s="648">
        <v>6</v>
      </c>
      <c r="B11" s="649"/>
      <c r="C11" s="650"/>
      <c r="D11" s="650"/>
      <c r="E11" s="651"/>
      <c r="F11" s="652">
        <f t="shared" si="0"/>
        <v>0</v>
      </c>
    </row>
    <row r="12" spans="1:7" ht="45" customHeight="1">
      <c r="A12" s="648">
        <v>7</v>
      </c>
      <c r="B12" s="649"/>
      <c r="C12" s="650"/>
      <c r="D12" s="650"/>
      <c r="E12" s="651"/>
      <c r="F12" s="652">
        <f t="shared" si="0"/>
        <v>0</v>
      </c>
    </row>
    <row r="13" spans="1:7" ht="45" customHeight="1">
      <c r="A13" s="648">
        <v>8</v>
      </c>
      <c r="B13" s="649"/>
      <c r="C13" s="650"/>
      <c r="D13" s="650"/>
      <c r="E13" s="651"/>
      <c r="F13" s="652">
        <f t="shared" si="0"/>
        <v>0</v>
      </c>
    </row>
    <row r="14" spans="1:7" ht="45" customHeight="1">
      <c r="A14" s="648">
        <v>9</v>
      </c>
      <c r="B14" s="649"/>
      <c r="C14" s="650"/>
      <c r="D14" s="650"/>
      <c r="E14" s="651"/>
      <c r="F14" s="652">
        <f t="shared" si="0"/>
        <v>0</v>
      </c>
    </row>
    <row r="15" spans="1:7" ht="45" customHeight="1">
      <c r="A15" s="648">
        <v>10</v>
      </c>
      <c r="B15" s="649"/>
      <c r="C15" s="650"/>
      <c r="D15" s="650"/>
      <c r="E15" s="651"/>
      <c r="F15" s="652">
        <f t="shared" si="0"/>
        <v>0</v>
      </c>
    </row>
    <row r="16" spans="1:7" ht="45" customHeight="1">
      <c r="A16" s="653"/>
      <c r="B16" s="654" t="s">
        <v>52</v>
      </c>
      <c r="C16" s="654"/>
      <c r="D16" s="654"/>
      <c r="E16" s="654"/>
      <c r="F16" s="654">
        <f>SUM(F6:F15)</f>
        <v>0</v>
      </c>
      <c r="G16" s="655"/>
    </row>
    <row r="17" ht="30" customHeight="1"/>
    <row r="18" ht="30" customHeight="1"/>
    <row r="19" ht="30" customHeight="1"/>
    <row r="20" ht="30" customHeight="1"/>
    <row r="21" ht="30" customHeight="1"/>
  </sheetData>
  <sheetProtection password="E848" sheet="1" formatColumns="0" formatRows="0" selectLockedCells="1"/>
  <customSheetViews>
    <customSheetView guid="{8909CFDD-4F29-4C72-886E-908773EE94A2}" state="hidden">
      <selection activeCell="E8" sqref="E8"/>
      <pageMargins left="0.75" right="0.62" top="0.65" bottom="1" header="0.5" footer="0.5"/>
      <pageSetup orientation="portrait" r:id="rId1"/>
      <headerFooter alignWithMargins="0"/>
    </customSheetView>
    <customSheetView guid="{A34CC49F-E309-4C23-B4F6-1E3B307C10D1}" state="hidden">
      <selection activeCell="E8" sqref="E8"/>
      <pageMargins left="0.75" right="0.62" top="0.65" bottom="1" header="0.5" footer="0.5"/>
      <pageSetup orientation="portrait" r:id="rId2"/>
      <headerFooter alignWithMargins="0"/>
    </customSheetView>
    <customSheetView guid="{B835C05C-B615-4DCB-982D-4519616B3CD8}" state="hidden">
      <selection activeCell="E8" sqref="E8"/>
      <pageMargins left="0.75" right="0.62" top="0.65" bottom="1" header="0.5" footer="0.5"/>
      <pageSetup orientation="portrait" r:id="rId3"/>
      <headerFooter alignWithMargins="0"/>
    </customSheetView>
    <customSheetView guid="{223BC0FC-814D-40F0-9795-CE82A16FF3A5}" state="hidden">
      <selection activeCell="E8" sqref="E8"/>
      <pageMargins left="0.75" right="0.62" top="0.65" bottom="1" header="0.5" footer="0.5"/>
      <pageSetup orientation="portrait" r:id="rId4"/>
      <headerFooter alignWithMargins="0"/>
    </customSheetView>
    <customSheetView guid="{D53177B2-31EC-4222-B97A-A37DCFD9E45B}" state="hidden">
      <selection activeCell="E8" sqref="E8"/>
      <pageMargins left="0.75" right="0.62" top="0.65" bottom="1" header="0.5" footer="0.5"/>
      <pageSetup orientation="portrait" r:id="rId5"/>
      <headerFooter alignWithMargins="0"/>
    </customSheetView>
    <customSheetView guid="{B3CE7B10-A914-4559-A6DA-AED8C22AFD6D}" state="hidden">
      <selection activeCell="E8" sqref="E8"/>
      <pageMargins left="0.75" right="0.62" top="0.65" bottom="1" header="0.5" footer="0.5"/>
      <pageSetup orientation="portrait" r:id="rId6"/>
      <headerFooter alignWithMargins="0"/>
    </customSheetView>
    <customSheetView guid="{7487ED9F-BBED-4B2A-9631-22F1A430946B}">
      <selection activeCell="E8" sqref="E8"/>
      <pageMargins left="0.75" right="0.62" top="0.65" bottom="1" header="0.5" footer="0.5"/>
      <pageSetup orientation="portrait" r:id="rId7"/>
      <headerFooter alignWithMargins="0"/>
    </customSheetView>
    <customSheetView guid="{A7DBDDEF-9245-44C6-9EBF-032DB6E1C0A2}" topLeftCell="A9">
      <selection activeCell="B9" sqref="B9"/>
      <pageMargins left="0.75" right="0.62" top="0.65" bottom="1" header="0.5" footer="0.5"/>
      <pageSetup orientation="portrait" r:id="rId8"/>
      <headerFooter alignWithMargins="0"/>
    </customSheetView>
    <customSheetView guid="{E9F4E142-7D26-464D-BECA-4F3806DB1FE1}">
      <selection activeCell="G8" sqref="G8"/>
      <pageMargins left="0.75" right="0.62" top="0.65" bottom="1" header="0.5" footer="0.5"/>
      <pageSetup orientation="portrait" r:id="rId9"/>
      <headerFooter alignWithMargins="0"/>
    </customSheetView>
    <customSheetView guid="{27A45B7A-04F2-4516-B80B-5ED0825D4ED3}" scale="70">
      <selection activeCell="C6" sqref="C6"/>
      <pageMargins left="0.75" right="0.62" top="0.65" bottom="1" header="0.5" footer="0.5"/>
      <pageSetup orientation="portrait" r:id="rId10"/>
      <headerFooter alignWithMargins="0"/>
    </customSheetView>
    <customSheetView guid="{ECE9294F-C910-4036-88BC-B1F2176FB06B}">
      <selection activeCell="B6" sqref="B6"/>
      <pageMargins left="0.75" right="0.62" top="0.65" bottom="1" header="0.5" footer="0.5"/>
      <pageSetup orientation="portrait" r:id="rId11"/>
      <headerFooter alignWithMargins="0"/>
    </customSheetView>
    <customSheetView guid="{B23AD343-29DA-4CE0-BD10-47BF44F3782F}">
      <selection activeCell="G8" sqref="G8"/>
      <pageMargins left="0.75" right="0.62" top="0.65" bottom="1" header="0.5" footer="0.5"/>
      <pageSetup orientation="portrait" r:id="rId12"/>
      <headerFooter alignWithMargins="0"/>
    </customSheetView>
    <customSheetView guid="{4AA1107B-A795-4744-B566-827168772C7A}">
      <selection activeCell="E8" sqref="E8"/>
      <pageMargins left="0.75" right="0.62" top="0.65" bottom="1" header="0.5" footer="0.5"/>
      <pageSetup orientation="portrait" r:id="rId13"/>
      <headerFooter alignWithMargins="0"/>
    </customSheetView>
    <customSheetView guid="{EE46BCD1-F715-4FA9-A5FC-1B125AD601E0}">
      <selection activeCell="E8" sqref="E8"/>
      <pageMargins left="0.75" right="0.62" top="0.65" bottom="1" header="0.5" footer="0.5"/>
      <pageSetup orientation="portrait" r:id="rId14"/>
      <headerFooter alignWithMargins="0"/>
    </customSheetView>
    <customSheetView guid="{D0757F9E-DF41-4B40-A5E5-F4F8FDD8D61D}" state="hidden">
      <selection activeCell="E8" sqref="E8"/>
      <pageMargins left="0.75" right="0.62" top="0.65" bottom="1" header="0.5" footer="0.5"/>
      <pageSetup orientation="portrait" r:id="rId15"/>
      <headerFooter alignWithMargins="0"/>
    </customSheetView>
    <customSheetView guid="{E97134B6-5E8D-4951-8DA0-73D065532361}" state="hidden">
      <selection activeCell="E8" sqref="E8"/>
      <pageMargins left="0.75" right="0.62" top="0.65" bottom="1" header="0.5" footer="0.5"/>
      <pageSetup orientation="portrait" r:id="rId16"/>
      <headerFooter alignWithMargins="0"/>
    </customSheetView>
    <customSheetView guid="{C431BC99-7569-44AB-83F6-AB73BDED3783}" state="hidden">
      <selection activeCell="E8" sqref="E8"/>
      <pageMargins left="0.75" right="0.62" top="0.65" bottom="1" header="0.5" footer="0.5"/>
      <pageSetup orientation="portrait" r:id="rId17"/>
      <headerFooter alignWithMargins="0"/>
    </customSheetView>
    <customSheetView guid="{498493C3-769C-4143-9114-C68CD1D40B11}" state="hidden">
      <selection activeCell="E8" sqref="E8"/>
      <pageMargins left="0.75" right="0.62" top="0.65" bottom="1" header="0.5" footer="0.5"/>
      <pageSetup orientation="portrait" r:id="rId18"/>
      <headerFooter alignWithMargins="0"/>
    </customSheetView>
    <customSheetView guid="{1E0C44A1-9358-4FBD-8C2C-4DB661DA1476}" state="hidden">
      <selection activeCell="E8" sqref="E8"/>
      <pageMargins left="0.75" right="0.62" top="0.65" bottom="1" header="0.5" footer="0.5"/>
      <pageSetup orientation="portrait" r:id="rId19"/>
      <headerFooter alignWithMargins="0"/>
    </customSheetView>
    <customSheetView guid="{A41EE4DE-0D82-4A56-8210-F78316511D11}" state="hidden">
      <selection activeCell="E8" sqref="E8"/>
      <pageMargins left="0.75" right="0.62" top="0.65" bottom="1" header="0.5" footer="0.5"/>
      <pageSetup orientation="portrait" r:id="rId20"/>
      <headerFooter alignWithMargins="0"/>
    </customSheetView>
    <customSheetView guid="{BB6473B7-092C-417E-97E7-ED0705AE17A0}" state="hidden">
      <selection activeCell="E8" sqref="E8"/>
      <pageMargins left="0.75" right="0.62" top="0.65" bottom="1" header="0.5" footer="0.5"/>
      <pageSetup orientation="portrait" r:id="rId21"/>
      <headerFooter alignWithMargins="0"/>
    </customSheetView>
    <customSheetView guid="{023E95C7-CD0A-46A1-945E-64751E02EBFE}" state="hidden">
      <selection activeCell="E8" sqref="E8"/>
      <pageMargins left="0.75" right="0.62" top="0.65" bottom="1" header="0.5" footer="0.5"/>
      <pageSetup orientation="portrait" r:id="rId22"/>
      <headerFooter alignWithMargins="0"/>
    </customSheetView>
  </customSheetViews>
  <mergeCells count="1">
    <mergeCell ref="A2:E2"/>
  </mergeCells>
  <phoneticPr fontId="30" type="noConversion"/>
  <pageMargins left="0.75" right="0.62" top="0.65" bottom="1" header="0.5" footer="0.5"/>
  <pageSetup orientation="portrait" r:id="rId23"/>
  <headerFooter alignWithMargins="0"/>
  <drawing r:id="rId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29" zoomScaleNormal="100" zoomScaleSheetLayoutView="100" workbookViewId="0">
      <selection activeCell="D56" sqref="D56:F56"/>
    </sheetView>
  </sheetViews>
  <sheetFormatPr defaultColWidth="8" defaultRowHeight="14.5"/>
  <cols>
    <col min="1" max="1" width="9.36328125" style="527" customWidth="1"/>
    <col min="2" max="2" width="9.36328125" style="530" customWidth="1"/>
    <col min="3" max="3" width="12.90625" style="527" customWidth="1"/>
    <col min="4" max="4" width="18.08984375" style="527" customWidth="1"/>
    <col min="5" max="5" width="11.08984375" style="527" customWidth="1"/>
    <col min="6" max="6" width="29" style="527" customWidth="1"/>
    <col min="7" max="8" width="8" style="527" hidden="1" customWidth="1"/>
    <col min="9" max="11" width="8" style="526" hidden="1" customWidth="1"/>
    <col min="12" max="24" width="8" style="526" customWidth="1"/>
    <col min="25" max="25" width="8" style="526" hidden="1" customWidth="1"/>
    <col min="26" max="27" width="8" style="528" hidden="1" customWidth="1"/>
    <col min="28" max="28" width="17.453125" style="528" hidden="1" customWidth="1"/>
    <col min="29" max="29" width="12.08984375" style="528" hidden="1" customWidth="1"/>
    <col min="30" max="30" width="8" style="524" hidden="1" customWidth="1"/>
    <col min="31" max="31" width="8" style="525" hidden="1" customWidth="1"/>
    <col min="32" max="32" width="12" style="525" hidden="1" customWidth="1"/>
    <col min="33" max="35" width="8" style="524" hidden="1" customWidth="1"/>
    <col min="36" max="36" width="9.08984375" style="524" hidden="1" customWidth="1"/>
    <col min="37" max="40" width="8" style="524" hidden="1" customWidth="1"/>
    <col min="41" max="41" width="8" style="524" customWidth="1"/>
    <col min="42" max="16384" width="8" style="526"/>
  </cols>
  <sheetData>
    <row r="1" spans="1:36" ht="17">
      <c r="A1" s="518" t="str">
        <f>Cover!B3</f>
        <v>Specification No.: 5002001880/SUB-STATION(EXCLUDIN/DOM/A02-CC CS -3</v>
      </c>
      <c r="B1" s="518"/>
      <c r="C1" s="519"/>
      <c r="D1" s="519"/>
      <c r="E1" s="519"/>
      <c r="F1" s="520" t="s">
        <v>308</v>
      </c>
      <c r="G1" s="521"/>
      <c r="H1" s="521"/>
      <c r="I1" s="522"/>
      <c r="J1" s="522"/>
      <c r="K1" s="522"/>
      <c r="L1" s="522"/>
      <c r="M1" s="522"/>
      <c r="N1" s="522"/>
      <c r="O1" s="522"/>
      <c r="P1" s="522"/>
      <c r="Q1" s="522"/>
      <c r="R1" s="522"/>
      <c r="S1" s="522"/>
      <c r="T1" s="522"/>
      <c r="U1" s="522"/>
      <c r="V1" s="522"/>
      <c r="W1" s="522"/>
      <c r="X1" s="522"/>
      <c r="Y1" s="522"/>
      <c r="Z1" s="523">
        <f>'Names of Bidder'!D6</f>
        <v>0</v>
      </c>
      <c r="AA1" s="523"/>
      <c r="AB1" s="523"/>
      <c r="AC1" s="523"/>
      <c r="AE1" s="525">
        <v>1</v>
      </c>
      <c r="AF1" s="525" t="s">
        <v>97</v>
      </c>
      <c r="AI1" s="525">
        <v>1</v>
      </c>
      <c r="AJ1" s="524" t="s">
        <v>101</v>
      </c>
    </row>
    <row r="2" spans="1:36">
      <c r="B2" s="527"/>
      <c r="Z2" s="528">
        <f>'Names of Bidder'!L6</f>
        <v>0</v>
      </c>
      <c r="AE2" s="525">
        <v>2</v>
      </c>
      <c r="AF2" s="525" t="s">
        <v>98</v>
      </c>
      <c r="AI2" s="525">
        <v>2</v>
      </c>
      <c r="AJ2" s="524" t="s">
        <v>102</v>
      </c>
    </row>
    <row r="3" spans="1:36">
      <c r="A3" s="1618" t="s">
        <v>252</v>
      </c>
      <c r="B3" s="1618"/>
      <c r="C3" s="1618"/>
      <c r="D3" s="1618"/>
      <c r="E3" s="1618"/>
      <c r="F3" s="1618"/>
      <c r="G3" s="521"/>
      <c r="H3" s="521"/>
      <c r="I3" s="522"/>
      <c r="J3" s="522"/>
      <c r="K3" s="522"/>
      <c r="L3" s="522"/>
      <c r="M3" s="522"/>
      <c r="N3" s="522"/>
      <c r="O3" s="522"/>
      <c r="P3" s="522"/>
      <c r="Q3" s="522"/>
      <c r="R3" s="522"/>
      <c r="S3" s="522"/>
      <c r="T3" s="522"/>
      <c r="U3" s="522"/>
      <c r="V3" s="522"/>
      <c r="W3" s="522"/>
      <c r="X3" s="522"/>
      <c r="Y3" s="522"/>
      <c r="Z3" s="523"/>
      <c r="AA3" s="523"/>
      <c r="AB3" s="523"/>
      <c r="AC3" s="523"/>
      <c r="AE3" s="525">
        <v>3</v>
      </c>
      <c r="AF3" s="525" t="s">
        <v>99</v>
      </c>
      <c r="AI3" s="525">
        <v>3</v>
      </c>
      <c r="AJ3" s="524" t="s">
        <v>103</v>
      </c>
    </row>
    <row r="4" spans="1:36">
      <c r="A4" s="529"/>
      <c r="B4" s="529"/>
      <c r="C4" s="529"/>
      <c r="D4" s="529"/>
      <c r="E4" s="529"/>
      <c r="F4" s="529"/>
      <c r="G4" s="521"/>
      <c r="H4" s="521"/>
      <c r="I4" s="522"/>
      <c r="J4" s="522"/>
      <c r="K4" s="522"/>
      <c r="L4" s="522"/>
      <c r="M4" s="522"/>
      <c r="N4" s="522"/>
      <c r="O4" s="522"/>
      <c r="P4" s="522"/>
      <c r="Q4" s="522"/>
      <c r="R4" s="522"/>
      <c r="S4" s="522"/>
      <c r="T4" s="522"/>
      <c r="U4" s="522"/>
      <c r="V4" s="522"/>
      <c r="W4" s="522"/>
      <c r="X4" s="522"/>
      <c r="Y4" s="522"/>
      <c r="Z4" s="523"/>
      <c r="AA4" s="523"/>
      <c r="AB4" s="523"/>
      <c r="AC4" s="523"/>
      <c r="AE4" s="525">
        <v>4</v>
      </c>
      <c r="AF4" s="525" t="s">
        <v>100</v>
      </c>
      <c r="AI4" s="525">
        <v>4</v>
      </c>
      <c r="AJ4" s="524" t="s">
        <v>104</v>
      </c>
    </row>
    <row r="5" spans="1:36">
      <c r="A5" s="530" t="s">
        <v>87</v>
      </c>
      <c r="C5" s="1619"/>
      <c r="D5" s="1619"/>
      <c r="E5" s="1619"/>
      <c r="F5" s="1619"/>
      <c r="AE5" s="525">
        <v>5</v>
      </c>
      <c r="AF5" s="525" t="s">
        <v>100</v>
      </c>
      <c r="AI5" s="525">
        <v>5</v>
      </c>
      <c r="AJ5" s="524" t="s">
        <v>105</v>
      </c>
    </row>
    <row r="6" spans="1:36">
      <c r="A6" s="530" t="s">
        <v>75</v>
      </c>
      <c r="B6" s="1620" t="str">
        <f>'Sch-1'!B247</f>
        <v>--</v>
      </c>
      <c r="C6" s="1620"/>
      <c r="AE6" s="525">
        <v>6</v>
      </c>
      <c r="AF6" s="525" t="s">
        <v>100</v>
      </c>
      <c r="AG6" s="532" t="e">
        <f>DAY(B6)</f>
        <v>#VALUE!</v>
      </c>
      <c r="AI6" s="525">
        <v>6</v>
      </c>
      <c r="AJ6" s="524" t="s">
        <v>106</v>
      </c>
    </row>
    <row r="7" spans="1:36">
      <c r="A7" s="530"/>
      <c r="B7" s="531"/>
      <c r="C7" s="531"/>
      <c r="AE7" s="525">
        <v>7</v>
      </c>
      <c r="AF7" s="525" t="s">
        <v>100</v>
      </c>
      <c r="AG7" s="532" t="e">
        <f>MONTH(B6)</f>
        <v>#VALUE!</v>
      </c>
      <c r="AI7" s="525">
        <v>7</v>
      </c>
      <c r="AJ7" s="524" t="s">
        <v>107</v>
      </c>
    </row>
    <row r="8" spans="1:36">
      <c r="A8" s="533" t="s">
        <v>398</v>
      </c>
      <c r="B8" s="534"/>
      <c r="C8" s="521"/>
      <c r="D8" s="521"/>
      <c r="E8" s="521"/>
      <c r="F8" s="535"/>
      <c r="G8" s="521"/>
      <c r="H8" s="521"/>
      <c r="I8" s="522"/>
      <c r="J8" s="522"/>
      <c r="K8" s="522"/>
      <c r="L8" s="522"/>
      <c r="M8" s="522"/>
      <c r="N8" s="522"/>
      <c r="O8" s="522"/>
      <c r="P8" s="522"/>
      <c r="Q8" s="522"/>
      <c r="R8" s="522"/>
      <c r="S8" s="522"/>
      <c r="T8" s="522"/>
      <c r="U8" s="522"/>
      <c r="V8" s="522"/>
      <c r="W8" s="522"/>
      <c r="X8" s="522"/>
      <c r="Y8" s="522"/>
      <c r="Z8" s="523"/>
      <c r="AA8" s="523"/>
      <c r="AB8" s="523"/>
      <c r="AC8" s="523"/>
      <c r="AE8" s="525">
        <v>8</v>
      </c>
      <c r="AF8" s="525" t="s">
        <v>100</v>
      </c>
      <c r="AG8" s="532" t="e">
        <f>LOOKUP(AG7,AI1:AI12,AJ1:AJ12)</f>
        <v>#VALUE!</v>
      </c>
      <c r="AI8" s="525">
        <v>8</v>
      </c>
      <c r="AJ8" s="524" t="s">
        <v>108</v>
      </c>
    </row>
    <row r="9" spans="1:36">
      <c r="A9" s="536" t="str">
        <f>'Sch-1'!M7</f>
        <v>Contracts Services, 3rd Floor</v>
      </c>
      <c r="B9" s="536"/>
      <c r="F9" s="537"/>
      <c r="AE9" s="525">
        <v>9</v>
      </c>
      <c r="AF9" s="525" t="s">
        <v>100</v>
      </c>
      <c r="AG9" s="532" t="e">
        <f>YEAR(B6)</f>
        <v>#VALUE!</v>
      </c>
      <c r="AI9" s="525">
        <v>9</v>
      </c>
      <c r="AJ9" s="524" t="s">
        <v>109</v>
      </c>
    </row>
    <row r="10" spans="1:36">
      <c r="A10" s="536" t="str">
        <f>'Sch-1'!M8</f>
        <v>Power Grid Corporation of India Ltd.,</v>
      </c>
      <c r="B10" s="536"/>
      <c r="F10" s="537"/>
      <c r="AE10" s="525">
        <v>10</v>
      </c>
      <c r="AF10" s="525" t="s">
        <v>100</v>
      </c>
      <c r="AI10" s="525">
        <v>10</v>
      </c>
      <c r="AJ10" s="524" t="s">
        <v>110</v>
      </c>
    </row>
    <row r="11" spans="1:36">
      <c r="A11" s="536" t="str">
        <f>'Sch-1'!M9</f>
        <v>"Saudamini", Plot No.-2</v>
      </c>
      <c r="B11" s="536"/>
      <c r="F11" s="537"/>
      <c r="AE11" s="525">
        <v>11</v>
      </c>
      <c r="AF11" s="525" t="s">
        <v>100</v>
      </c>
      <c r="AI11" s="525">
        <v>11</v>
      </c>
      <c r="AJ11" s="524" t="s">
        <v>111</v>
      </c>
    </row>
    <row r="12" spans="1:36">
      <c r="A12" s="536" t="str">
        <f>'Sch-1'!M10</f>
        <v xml:space="preserve">Sector-29, </v>
      </c>
      <c r="B12" s="536"/>
      <c r="F12" s="537"/>
      <c r="AE12" s="525">
        <v>12</v>
      </c>
      <c r="AF12" s="525" t="s">
        <v>100</v>
      </c>
      <c r="AI12" s="525">
        <v>12</v>
      </c>
      <c r="AJ12" s="524" t="s">
        <v>112</v>
      </c>
    </row>
    <row r="13" spans="1:36">
      <c r="A13" s="536" t="str">
        <f>'Sch-1'!M11</f>
        <v>Gurgaon (Haryana) - 122001</v>
      </c>
      <c r="B13" s="536"/>
      <c r="F13" s="537"/>
      <c r="AE13" s="525">
        <v>13</v>
      </c>
      <c r="AF13" s="525" t="s">
        <v>100</v>
      </c>
    </row>
    <row r="14" spans="1:36" ht="22.5" customHeight="1">
      <c r="A14" s="530"/>
      <c r="F14" s="537"/>
      <c r="AE14" s="525">
        <v>14</v>
      </c>
      <c r="AF14" s="525" t="s">
        <v>100</v>
      </c>
    </row>
    <row r="15" spans="1:36" ht="104.25" customHeight="1">
      <c r="A15" s="1260" t="s">
        <v>88</v>
      </c>
      <c r="B15" s="1615"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C15" s="1615"/>
      <c r="D15" s="1615"/>
      <c r="E15" s="1615"/>
      <c r="F15" s="1615"/>
      <c r="AE15" s="525">
        <v>15</v>
      </c>
      <c r="AF15" s="525" t="s">
        <v>100</v>
      </c>
    </row>
    <row r="16" spans="1:36" ht="27.75" customHeight="1">
      <c r="A16" s="527" t="s">
        <v>76</v>
      </c>
      <c r="B16" s="527"/>
      <c r="C16" s="537"/>
      <c r="D16" s="537"/>
      <c r="E16" s="537"/>
      <c r="F16" s="537"/>
      <c r="AE16" s="525">
        <v>16</v>
      </c>
      <c r="AF16" s="525" t="s">
        <v>100</v>
      </c>
    </row>
    <row r="17" spans="1:41" ht="152.25" customHeight="1">
      <c r="A17" s="539">
        <v>1</v>
      </c>
      <c r="B17" s="1616"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616"/>
      <c r="D17" s="1616"/>
      <c r="E17" s="1616"/>
      <c r="F17" s="1616"/>
      <c r="Z17" s="540" t="s">
        <v>96</v>
      </c>
      <c r="AA17" s="921" t="s">
        <v>504</v>
      </c>
      <c r="AB17" s="541">
        <f>'Sch-6 After Discount'!D28</f>
        <v>0</v>
      </c>
      <c r="AC17" s="542" t="str">
        <f>" (" &amp; 'N to W'!A4 &amp; ")"</f>
        <v xml:space="preserve"> (Rs. Zero Only )</v>
      </c>
      <c r="AE17" s="525">
        <v>17</v>
      </c>
      <c r="AF17" s="525" t="s">
        <v>100</v>
      </c>
    </row>
    <row r="18" spans="1:41" ht="39" customHeight="1">
      <c r="B18" s="1621" t="s">
        <v>77</v>
      </c>
      <c r="C18" s="1621"/>
      <c r="D18" s="1621"/>
      <c r="E18" s="1621"/>
      <c r="F18" s="1621"/>
      <c r="AE18" s="525">
        <v>18</v>
      </c>
      <c r="AF18" s="525" t="s">
        <v>100</v>
      </c>
    </row>
    <row r="19" spans="1:41" s="527" customFormat="1" ht="27.75" customHeight="1">
      <c r="A19" s="543">
        <v>2</v>
      </c>
      <c r="B19" s="1617" t="s">
        <v>78</v>
      </c>
      <c r="C19" s="1617"/>
      <c r="D19" s="1617"/>
      <c r="E19" s="1617"/>
      <c r="F19" s="1617"/>
      <c r="G19" s="521"/>
      <c r="H19" s="521"/>
      <c r="I19" s="521"/>
      <c r="J19" s="521"/>
      <c r="K19" s="521"/>
      <c r="L19" s="521"/>
      <c r="M19" s="521"/>
      <c r="N19" s="521"/>
      <c r="O19" s="521"/>
      <c r="P19" s="521"/>
      <c r="Q19" s="521"/>
      <c r="R19" s="521"/>
      <c r="S19" s="521"/>
      <c r="T19" s="521"/>
      <c r="U19" s="521"/>
      <c r="V19" s="521"/>
      <c r="W19" s="521"/>
      <c r="X19" s="521"/>
      <c r="Y19" s="521"/>
      <c r="Z19" s="544"/>
      <c r="AA19" s="544"/>
      <c r="AB19" s="544"/>
      <c r="AC19" s="544"/>
      <c r="AD19" s="545"/>
      <c r="AE19" s="525">
        <v>19</v>
      </c>
      <c r="AF19" s="525" t="s">
        <v>100</v>
      </c>
      <c r="AG19" s="545"/>
      <c r="AH19" s="545"/>
      <c r="AI19" s="545"/>
      <c r="AJ19" s="545"/>
      <c r="AK19" s="545"/>
      <c r="AL19" s="545"/>
      <c r="AM19" s="545"/>
      <c r="AN19" s="545"/>
      <c r="AO19" s="545"/>
    </row>
    <row r="20" spans="1:41" ht="39.75" customHeight="1">
      <c r="A20" s="539">
        <v>2.1</v>
      </c>
      <c r="B20" s="1616" t="s">
        <v>79</v>
      </c>
      <c r="C20" s="1616"/>
      <c r="D20" s="1616"/>
      <c r="E20" s="1616"/>
      <c r="F20" s="1616"/>
      <c r="AE20" s="525">
        <v>20</v>
      </c>
      <c r="AF20" s="525" t="s">
        <v>100</v>
      </c>
    </row>
    <row r="21" spans="1:41" ht="36.75" customHeight="1">
      <c r="B21" s="1622" t="s">
        <v>439</v>
      </c>
      <c r="C21" s="1622"/>
      <c r="D21" s="1616" t="s">
        <v>80</v>
      </c>
      <c r="E21" s="1616"/>
      <c r="F21" s="1616"/>
      <c r="AE21" s="525">
        <v>21</v>
      </c>
      <c r="AF21" s="525" t="s">
        <v>97</v>
      </c>
    </row>
    <row r="22" spans="1:41" ht="33" customHeight="1">
      <c r="B22" s="1622" t="s">
        <v>440</v>
      </c>
      <c r="C22" s="1622"/>
      <c r="D22" s="922" t="s">
        <v>505</v>
      </c>
      <c r="E22" s="538"/>
      <c r="F22" s="538"/>
      <c r="AE22" s="525">
        <v>22</v>
      </c>
      <c r="AF22" s="525" t="s">
        <v>100</v>
      </c>
    </row>
    <row r="23" spans="1:41" ht="28" customHeight="1">
      <c r="B23" s="1622" t="s">
        <v>441</v>
      </c>
      <c r="C23" s="1622"/>
      <c r="D23" s="538" t="s">
        <v>95</v>
      </c>
      <c r="E23" s="538"/>
      <c r="F23" s="538"/>
      <c r="H23" s="547"/>
      <c r="AE23" s="525">
        <v>23</v>
      </c>
      <c r="AF23" s="525" t="s">
        <v>100</v>
      </c>
    </row>
    <row r="24" spans="1:41" ht="28" customHeight="1">
      <c r="B24" s="1635" t="s">
        <v>561</v>
      </c>
      <c r="C24" s="1622"/>
      <c r="D24" s="538" t="s">
        <v>81</v>
      </c>
      <c r="E24" s="538"/>
      <c r="F24" s="538"/>
      <c r="AE24" s="525">
        <v>24</v>
      </c>
      <c r="AF24" s="525" t="s">
        <v>100</v>
      </c>
    </row>
    <row r="25" spans="1:41" ht="28" hidden="1" customHeight="1">
      <c r="B25" s="1635" t="s">
        <v>540</v>
      </c>
      <c r="C25" s="1622"/>
      <c r="D25" s="922" t="s">
        <v>541</v>
      </c>
      <c r="E25" s="538"/>
      <c r="F25" s="538"/>
    </row>
    <row r="26" spans="1:41" ht="28" customHeight="1">
      <c r="B26" s="1622" t="s">
        <v>442</v>
      </c>
      <c r="C26" s="1622"/>
      <c r="D26" s="538" t="s">
        <v>445</v>
      </c>
      <c r="E26" s="538"/>
      <c r="F26" s="538"/>
      <c r="AE26" s="525">
        <v>25</v>
      </c>
      <c r="AF26" s="525" t="s">
        <v>100</v>
      </c>
    </row>
    <row r="27" spans="1:41" ht="28" customHeight="1">
      <c r="B27" s="1622" t="s">
        <v>443</v>
      </c>
      <c r="C27" s="1622"/>
      <c r="D27" s="538" t="s">
        <v>446</v>
      </c>
      <c r="E27" s="538"/>
      <c r="F27" s="538"/>
      <c r="AE27" s="525">
        <v>26</v>
      </c>
      <c r="AF27" s="525" t="s">
        <v>100</v>
      </c>
    </row>
    <row r="28" spans="1:41" ht="28" customHeight="1">
      <c r="B28" s="1622" t="s">
        <v>444</v>
      </c>
      <c r="C28" s="1622"/>
      <c r="D28" s="538" t="s">
        <v>82</v>
      </c>
      <c r="E28" s="538"/>
      <c r="F28" s="538"/>
      <c r="AE28" s="525">
        <v>27</v>
      </c>
      <c r="AF28" s="525" t="s">
        <v>100</v>
      </c>
    </row>
    <row r="29" spans="1:41" ht="114.75" customHeight="1">
      <c r="A29" s="546">
        <v>2.2000000000000002</v>
      </c>
      <c r="B29" s="1616" t="s">
        <v>89</v>
      </c>
      <c r="C29" s="1616"/>
      <c r="D29" s="1616"/>
      <c r="E29" s="1616"/>
      <c r="F29" s="1616"/>
      <c r="AE29" s="525">
        <v>28</v>
      </c>
      <c r="AF29" s="525" t="s">
        <v>100</v>
      </c>
    </row>
    <row r="30" spans="1:41" ht="85.5" customHeight="1">
      <c r="A30" s="546">
        <v>2.2999999999999998</v>
      </c>
      <c r="B30" s="1616" t="s">
        <v>90</v>
      </c>
      <c r="C30" s="1616"/>
      <c r="D30" s="1616"/>
      <c r="E30" s="1616"/>
      <c r="F30" s="1616"/>
      <c r="AE30" s="525">
        <v>29</v>
      </c>
      <c r="AF30" s="525" t="s">
        <v>100</v>
      </c>
    </row>
    <row r="31" spans="1:41" ht="146.25" customHeight="1">
      <c r="A31" s="546">
        <v>2.4</v>
      </c>
      <c r="B31" s="1616" t="s">
        <v>91</v>
      </c>
      <c r="C31" s="1616"/>
      <c r="D31" s="1616"/>
      <c r="E31" s="1616"/>
      <c r="F31" s="1616"/>
      <c r="AE31" s="525">
        <v>30</v>
      </c>
      <c r="AF31" s="525" t="s">
        <v>100</v>
      </c>
    </row>
    <row r="32" spans="1:41" ht="93" customHeight="1">
      <c r="A32" s="546">
        <v>2.5</v>
      </c>
      <c r="B32" s="1616" t="s">
        <v>92</v>
      </c>
      <c r="C32" s="1616"/>
      <c r="D32" s="1616"/>
      <c r="E32" s="1616"/>
      <c r="F32" s="1616"/>
      <c r="AE32" s="525">
        <v>31</v>
      </c>
      <c r="AF32" s="525" t="s">
        <v>97</v>
      </c>
    </row>
    <row r="33" spans="1:29" ht="98.25" customHeight="1">
      <c r="A33" s="539">
        <v>3</v>
      </c>
      <c r="B33" s="1616" t="s">
        <v>113</v>
      </c>
      <c r="C33" s="1616"/>
      <c r="D33" s="1616"/>
      <c r="E33" s="1616"/>
      <c r="F33" s="1616"/>
    </row>
    <row r="34" spans="1:29" ht="98.25" customHeight="1">
      <c r="A34" s="539">
        <v>3.1</v>
      </c>
      <c r="B34" s="1636" t="s">
        <v>506</v>
      </c>
      <c r="C34" s="1636"/>
      <c r="D34" s="1636"/>
      <c r="E34" s="1636"/>
      <c r="F34" s="1636"/>
    </row>
    <row r="35" spans="1:29" ht="144" customHeight="1">
      <c r="A35" s="546">
        <v>3.2</v>
      </c>
      <c r="B35" s="1631" t="s">
        <v>542</v>
      </c>
      <c r="C35" s="1616"/>
      <c r="D35" s="1616"/>
      <c r="E35" s="1616"/>
      <c r="F35" s="1616"/>
    </row>
    <row r="36" spans="1:29" ht="15.75" customHeight="1">
      <c r="A36" s="546"/>
      <c r="B36" s="1616"/>
      <c r="C36" s="1616"/>
      <c r="D36" s="1616"/>
      <c r="E36" s="1616"/>
      <c r="F36" s="1616"/>
    </row>
    <row r="37" spans="1:29" ht="58.5" customHeight="1">
      <c r="A37" s="546">
        <v>3.3</v>
      </c>
      <c r="B37" s="1631" t="s">
        <v>507</v>
      </c>
      <c r="C37" s="1616"/>
      <c r="D37" s="1616"/>
      <c r="E37" s="1616"/>
      <c r="F37" s="1616"/>
    </row>
    <row r="38" spans="1:29" ht="5.25" customHeight="1">
      <c r="A38" s="546"/>
      <c r="B38" s="1616"/>
      <c r="C38" s="1616"/>
      <c r="D38" s="1616"/>
      <c r="E38" s="1616"/>
      <c r="F38" s="1616"/>
    </row>
    <row r="39" spans="1:29" ht="84" customHeight="1">
      <c r="A39" s="539">
        <v>4</v>
      </c>
      <c r="B39" s="1633" t="s">
        <v>93</v>
      </c>
      <c r="C39" s="1633"/>
      <c r="D39" s="1633"/>
      <c r="E39" s="1633"/>
      <c r="F39" s="1633"/>
      <c r="H39" s="527">
        <f>'Names of Bidder'!K6</f>
        <v>2</v>
      </c>
    </row>
    <row r="40" spans="1:29" ht="117" customHeight="1">
      <c r="A40" s="539">
        <v>5</v>
      </c>
      <c r="B40" s="1616" t="s">
        <v>94</v>
      </c>
      <c r="C40" s="1616"/>
      <c r="D40" s="1616"/>
      <c r="E40" s="1616"/>
      <c r="F40" s="1616"/>
    </row>
    <row r="41" spans="1:29" ht="30" customHeight="1">
      <c r="B41" s="548" t="str">
        <f>IF(ISERROR("Dated this " &amp; AG6 &amp; LOOKUP(AG6,AE1:AE32,AF1:AF32) &amp; " day of " &amp; AG8 &amp; " " &amp;AG9), "", "Dated this " &amp; AG6 &amp; LOOKUP(AG6,AE1:AE32,AF1:AF32) &amp; " day of " &amp; AG8 &amp; " " &amp;AG9)</f>
        <v/>
      </c>
      <c r="C41" s="548"/>
      <c r="D41" s="548"/>
      <c r="E41" s="549"/>
      <c r="F41" s="549"/>
    </row>
    <row r="42" spans="1:29" ht="30" customHeight="1">
      <c r="B42" s="548" t="s">
        <v>83</v>
      </c>
      <c r="C42" s="550"/>
      <c r="D42" s="551"/>
      <c r="E42" s="551"/>
      <c r="F42" s="551"/>
    </row>
    <row r="43" spans="1:29" ht="30" customHeight="1">
      <c r="B43" s="552"/>
      <c r="C43" s="551"/>
      <c r="D43" s="551"/>
      <c r="E43" s="548"/>
      <c r="F43" s="553" t="s">
        <v>84</v>
      </c>
    </row>
    <row r="44" spans="1:29" ht="30" customHeight="1">
      <c r="B44" s="552"/>
      <c r="C44" s="551"/>
      <c r="D44" s="548"/>
      <c r="E44" s="548"/>
      <c r="F44" s="553" t="str">
        <f>"For and on behalf of " &amp; 'Sch-1'!C8</f>
        <v xml:space="preserve">For and on behalf of …….. …….. …….. …….. …….. …….. </v>
      </c>
    </row>
    <row r="45" spans="1:29" ht="30" customHeight="1">
      <c r="A45" s="526"/>
      <c r="B45" s="526"/>
      <c r="C45" s="554"/>
      <c r="D45" s="522"/>
      <c r="E45" s="555" t="s">
        <v>368</v>
      </c>
      <c r="F45" s="556"/>
      <c r="G45" s="521"/>
      <c r="H45" s="521"/>
      <c r="I45" s="522"/>
      <c r="J45" s="522"/>
      <c r="K45" s="522"/>
      <c r="L45" s="522"/>
      <c r="M45" s="522"/>
      <c r="N45" s="522"/>
      <c r="O45" s="522"/>
      <c r="P45" s="522"/>
      <c r="Q45" s="522"/>
      <c r="R45" s="522"/>
      <c r="S45" s="522"/>
      <c r="T45" s="522"/>
      <c r="U45" s="522"/>
      <c r="V45" s="522"/>
      <c r="W45" s="522"/>
      <c r="X45" s="522"/>
      <c r="Y45" s="522"/>
      <c r="Z45" s="523"/>
      <c r="AA45" s="523"/>
      <c r="AB45" s="523"/>
      <c r="AC45" s="523"/>
    </row>
    <row r="46" spans="1:29" ht="30" customHeight="1">
      <c r="A46" s="557" t="s">
        <v>254</v>
      </c>
      <c r="B46" s="1634" t="str">
        <f>'Sch-1'!B247</f>
        <v>--</v>
      </c>
      <c r="C46" s="1634"/>
      <c r="D46" s="522"/>
      <c r="E46" s="555" t="s">
        <v>85</v>
      </c>
      <c r="F46" s="558" t="str">
        <f>'Sch-1'!M248</f>
        <v/>
      </c>
      <c r="G46" s="521"/>
      <c r="H46" s="521"/>
      <c r="I46" s="522"/>
      <c r="J46" s="522"/>
      <c r="K46" s="522"/>
      <c r="L46" s="522"/>
      <c r="M46" s="522"/>
      <c r="N46" s="522"/>
      <c r="O46" s="522"/>
      <c r="P46" s="522"/>
      <c r="Q46" s="522"/>
      <c r="R46" s="522"/>
      <c r="S46" s="522"/>
      <c r="T46" s="522"/>
      <c r="U46" s="522"/>
      <c r="V46" s="522"/>
      <c r="W46" s="522"/>
      <c r="X46" s="522"/>
      <c r="Y46" s="522"/>
      <c r="Z46" s="523"/>
      <c r="AA46" s="523"/>
      <c r="AB46" s="523"/>
      <c r="AC46" s="523"/>
    </row>
    <row r="47" spans="1:29" ht="30" customHeight="1">
      <c r="A47" s="557" t="s">
        <v>255</v>
      </c>
      <c r="B47" s="558" t="str">
        <f>'Sch-1'!B248</f>
        <v/>
      </c>
      <c r="C47" s="559"/>
      <c r="D47" s="522"/>
      <c r="E47" s="555" t="s">
        <v>86</v>
      </c>
      <c r="F47" s="558" t="str">
        <f>'Sch-1'!M249</f>
        <v/>
      </c>
      <c r="G47" s="521"/>
      <c r="H47" s="521"/>
      <c r="I47" s="522"/>
      <c r="J47" s="522"/>
      <c r="K47" s="522"/>
      <c r="L47" s="522"/>
      <c r="M47" s="522"/>
      <c r="N47" s="522"/>
      <c r="O47" s="522"/>
      <c r="P47" s="522"/>
      <c r="Q47" s="522"/>
      <c r="R47" s="522"/>
      <c r="S47" s="522"/>
      <c r="T47" s="522"/>
      <c r="U47" s="522"/>
      <c r="V47" s="522"/>
      <c r="W47" s="522"/>
      <c r="X47" s="522"/>
      <c r="Y47" s="522"/>
      <c r="Z47" s="523"/>
      <c r="AA47" s="523"/>
      <c r="AB47" s="523"/>
      <c r="AC47" s="523"/>
    </row>
    <row r="48" spans="1:29" ht="30" customHeight="1">
      <c r="B48" s="527"/>
      <c r="D48" s="526"/>
      <c r="E48" s="555" t="s">
        <v>367</v>
      </c>
      <c r="F48" s="521"/>
      <c r="G48" s="521"/>
      <c r="H48" s="521"/>
      <c r="I48" s="522"/>
      <c r="J48" s="522"/>
      <c r="K48" s="522"/>
      <c r="L48" s="522"/>
      <c r="M48" s="522"/>
      <c r="N48" s="522"/>
      <c r="O48" s="522"/>
      <c r="P48" s="522"/>
      <c r="Q48" s="522"/>
      <c r="R48" s="522"/>
      <c r="S48" s="522"/>
      <c r="T48" s="522"/>
      <c r="U48" s="522"/>
      <c r="V48" s="522"/>
      <c r="W48" s="522"/>
      <c r="X48" s="522"/>
      <c r="Y48" s="522"/>
      <c r="Z48" s="523"/>
      <c r="AA48" s="523"/>
      <c r="AB48" s="523"/>
      <c r="AC48" s="523"/>
    </row>
    <row r="49" spans="1:41" ht="40.5" customHeight="1">
      <c r="A49" s="163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632"/>
      <c r="C49" s="1632"/>
      <c r="D49" s="1632"/>
      <c r="E49" s="1632"/>
      <c r="F49" s="1632"/>
    </row>
    <row r="50" spans="1:41" ht="30" customHeight="1">
      <c r="A50" s="560"/>
      <c r="B50" s="560"/>
      <c r="C50" s="548" t="str">
        <f>IF(Z2="2 or More", "Other Partner-2", "")</f>
        <v/>
      </c>
      <c r="D50" s="560"/>
      <c r="E50" s="561"/>
      <c r="F50" s="561" t="str">
        <f>IF(Z2=1,"Other Partner",IF(Z2="2 or More","Other Partner-1",""))</f>
        <v/>
      </c>
    </row>
    <row r="51" spans="1:41" ht="30" customHeight="1">
      <c r="A51" s="548"/>
      <c r="B51" s="553" t="str">
        <f>IF(Z2="2 or More", "Signature :", "")</f>
        <v/>
      </c>
      <c r="C51" s="562"/>
      <c r="D51" s="563"/>
      <c r="E51" s="564"/>
      <c r="F51" s="563"/>
      <c r="G51" s="521"/>
      <c r="H51" s="521"/>
      <c r="I51" s="522"/>
      <c r="J51" s="522"/>
      <c r="K51" s="522"/>
      <c r="L51" s="522"/>
      <c r="M51" s="522"/>
      <c r="N51" s="522"/>
      <c r="O51" s="522"/>
      <c r="P51" s="522"/>
      <c r="Q51" s="522"/>
      <c r="R51" s="522"/>
      <c r="S51" s="522"/>
      <c r="T51" s="522"/>
      <c r="U51" s="522"/>
      <c r="V51" s="522"/>
      <c r="W51" s="522"/>
      <c r="X51" s="522"/>
      <c r="Y51" s="522"/>
      <c r="Z51" s="523"/>
      <c r="AA51" s="523"/>
      <c r="AB51" s="523"/>
      <c r="AC51" s="523"/>
    </row>
    <row r="52" spans="1:41" s="527" customFormat="1" ht="30" customHeight="1">
      <c r="A52" s="548"/>
      <c r="B52" s="553" t="str">
        <f>IF(Z2="2 or More", "Printed Name :", "")</f>
        <v/>
      </c>
      <c r="C52" s="517"/>
      <c r="D52" s="548"/>
      <c r="E52" s="553" t="str">
        <f>IF(Z1="Sole Bidder", "", "Printed Name :")</f>
        <v>Printed Name :</v>
      </c>
      <c r="F52" s="684"/>
      <c r="H52" s="530"/>
      <c r="Z52" s="565"/>
      <c r="AA52" s="565"/>
      <c r="AB52" s="565"/>
      <c r="AC52" s="565"/>
      <c r="AD52" s="545"/>
      <c r="AE52" s="525"/>
      <c r="AF52" s="525"/>
      <c r="AG52" s="545"/>
      <c r="AH52" s="545"/>
      <c r="AI52" s="545"/>
      <c r="AJ52" s="545"/>
      <c r="AK52" s="545"/>
      <c r="AL52" s="545"/>
      <c r="AM52" s="545"/>
      <c r="AN52" s="545"/>
      <c r="AO52" s="545"/>
    </row>
    <row r="53" spans="1:41" s="527" customFormat="1" ht="30" customHeight="1">
      <c r="A53" s="548"/>
      <c r="B53" s="553" t="str">
        <f>IF(Z2="2 or More", "Designation :", "")</f>
        <v/>
      </c>
      <c r="C53" s="517"/>
      <c r="D53" s="548"/>
      <c r="E53" s="553" t="str">
        <f>IF(Z1="Sole Bidder", "", "Designation :")</f>
        <v>Designation :</v>
      </c>
      <c r="F53" s="684"/>
      <c r="H53" s="530"/>
      <c r="Z53" s="565"/>
      <c r="AA53" s="565"/>
      <c r="AB53" s="565"/>
      <c r="AC53" s="565"/>
      <c r="AD53" s="545"/>
      <c r="AE53" s="525"/>
      <c r="AF53" s="525"/>
      <c r="AG53" s="545"/>
      <c r="AH53" s="545"/>
      <c r="AI53" s="545"/>
      <c r="AJ53" s="545"/>
      <c r="AK53" s="545"/>
      <c r="AL53" s="545"/>
      <c r="AM53" s="545"/>
      <c r="AN53" s="545"/>
      <c r="AO53" s="545"/>
    </row>
    <row r="54" spans="1:41" s="527" customFormat="1" ht="30" customHeight="1">
      <c r="A54" s="548"/>
      <c r="B54" s="553" t="str">
        <f>IF(Z2=2, "Common Seal :", "")</f>
        <v/>
      </c>
      <c r="C54" s="562"/>
      <c r="D54" s="563"/>
      <c r="E54" s="564"/>
      <c r="F54" s="566"/>
      <c r="G54" s="521"/>
      <c r="H54" s="556"/>
      <c r="I54" s="521"/>
      <c r="J54" s="521"/>
      <c r="K54" s="521"/>
      <c r="L54" s="521"/>
      <c r="M54" s="521"/>
      <c r="N54" s="521"/>
      <c r="O54" s="521"/>
      <c r="P54" s="521"/>
      <c r="Q54" s="521"/>
      <c r="R54" s="521"/>
      <c r="S54" s="521"/>
      <c r="T54" s="521"/>
      <c r="U54" s="521"/>
      <c r="V54" s="521"/>
      <c r="W54" s="521"/>
      <c r="X54" s="521"/>
      <c r="Y54" s="521"/>
      <c r="Z54" s="544"/>
      <c r="AA54" s="544"/>
      <c r="AB54" s="544"/>
      <c r="AC54" s="544"/>
      <c r="AD54" s="545"/>
      <c r="AE54" s="525"/>
      <c r="AF54" s="525"/>
      <c r="AG54" s="545"/>
      <c r="AH54" s="545"/>
      <c r="AI54" s="545"/>
      <c r="AJ54" s="545"/>
      <c r="AK54" s="545"/>
      <c r="AL54" s="545"/>
      <c r="AM54" s="545"/>
      <c r="AN54" s="545"/>
      <c r="AO54" s="545"/>
    </row>
    <row r="55" spans="1:41" s="527" customFormat="1" ht="33" customHeight="1">
      <c r="A55" s="567" t="s">
        <v>253</v>
      </c>
      <c r="B55" s="568"/>
      <c r="C55" s="569"/>
      <c r="D55" s="566"/>
      <c r="E55" s="570"/>
      <c r="F55" s="566"/>
      <c r="G55" s="521"/>
      <c r="H55" s="556"/>
      <c r="I55" s="521"/>
      <c r="J55" s="521"/>
      <c r="K55" s="521"/>
      <c r="L55" s="521"/>
      <c r="M55" s="521"/>
      <c r="N55" s="521"/>
      <c r="O55" s="521"/>
      <c r="P55" s="521"/>
      <c r="Q55" s="521"/>
      <c r="R55" s="521"/>
      <c r="S55" s="521"/>
      <c r="T55" s="521"/>
      <c r="U55" s="521"/>
      <c r="V55" s="521"/>
      <c r="W55" s="521"/>
      <c r="X55" s="521"/>
      <c r="Y55" s="521"/>
      <c r="Z55" s="544"/>
      <c r="AA55" s="544"/>
      <c r="AB55" s="544"/>
      <c r="AC55" s="544"/>
      <c r="AD55" s="545"/>
      <c r="AE55" s="525"/>
      <c r="AF55" s="525"/>
      <c r="AG55" s="545"/>
      <c r="AH55" s="545"/>
      <c r="AI55" s="545"/>
      <c r="AJ55" s="545"/>
      <c r="AK55" s="545"/>
      <c r="AL55" s="545"/>
      <c r="AM55" s="545"/>
      <c r="AN55" s="545"/>
      <c r="AO55" s="545"/>
    </row>
    <row r="56" spans="1:41" s="527" customFormat="1" ht="33" customHeight="1">
      <c r="A56" s="1630" t="s">
        <v>271</v>
      </c>
      <c r="B56" s="1630"/>
      <c r="C56" s="1630"/>
      <c r="D56" s="1624"/>
      <c r="E56" s="1625"/>
      <c r="F56" s="1625"/>
      <c r="H56" s="530"/>
      <c r="Z56" s="565"/>
      <c r="AA56" s="565"/>
      <c r="AB56" s="565"/>
      <c r="AC56" s="565"/>
      <c r="AD56" s="545"/>
      <c r="AE56" s="525"/>
      <c r="AF56" s="525"/>
      <c r="AG56" s="545"/>
      <c r="AH56" s="545"/>
      <c r="AI56" s="545"/>
      <c r="AJ56" s="545"/>
      <c r="AK56" s="545"/>
      <c r="AL56" s="545"/>
      <c r="AM56" s="545"/>
      <c r="AN56" s="545"/>
      <c r="AO56" s="545"/>
    </row>
    <row r="57" spans="1:41" s="527" customFormat="1" ht="33" customHeight="1">
      <c r="A57" s="1629"/>
      <c r="B57" s="1629"/>
      <c r="C57" s="1629"/>
      <c r="D57" s="473"/>
      <c r="E57" s="473"/>
      <c r="F57" s="473"/>
      <c r="H57" s="530"/>
      <c r="Z57" s="565"/>
      <c r="AA57" s="565"/>
      <c r="AB57" s="565"/>
      <c r="AC57" s="565"/>
      <c r="AD57" s="545"/>
      <c r="AE57" s="525"/>
      <c r="AF57" s="525"/>
      <c r="AG57" s="545"/>
      <c r="AH57" s="545"/>
      <c r="AI57" s="545"/>
      <c r="AJ57" s="545"/>
      <c r="AK57" s="545"/>
      <c r="AL57" s="545"/>
      <c r="AM57" s="545"/>
      <c r="AN57" s="545"/>
      <c r="AO57" s="545"/>
    </row>
    <row r="58" spans="1:41" s="527" customFormat="1" ht="33" customHeight="1">
      <c r="A58" s="1628"/>
      <c r="B58" s="1628"/>
      <c r="C58" s="1628"/>
      <c r="D58" s="473"/>
      <c r="E58" s="473"/>
      <c r="F58" s="473"/>
      <c r="H58" s="530"/>
      <c r="Z58" s="565"/>
      <c r="AA58" s="565"/>
      <c r="AB58" s="565"/>
      <c r="AC58" s="565"/>
      <c r="AD58" s="545"/>
      <c r="AE58" s="525"/>
      <c r="AF58" s="525"/>
      <c r="AG58" s="545"/>
      <c r="AH58" s="545"/>
      <c r="AI58" s="545"/>
      <c r="AJ58" s="545"/>
      <c r="AK58" s="545"/>
      <c r="AL58" s="545"/>
      <c r="AM58" s="545"/>
      <c r="AN58" s="545"/>
      <c r="AO58" s="545"/>
    </row>
    <row r="59" spans="1:41" s="527" customFormat="1" ht="33" customHeight="1">
      <c r="A59" s="1627" t="s">
        <v>272</v>
      </c>
      <c r="B59" s="1627"/>
      <c r="C59" s="1627"/>
      <c r="D59" s="1624"/>
      <c r="E59" s="1625"/>
      <c r="F59" s="1625"/>
      <c r="H59" s="530"/>
      <c r="Z59" s="565"/>
      <c r="AA59" s="565"/>
      <c r="AB59" s="565"/>
      <c r="AC59" s="565"/>
      <c r="AD59" s="545"/>
      <c r="AE59" s="525"/>
      <c r="AF59" s="525"/>
      <c r="AG59" s="545"/>
      <c r="AH59" s="545"/>
      <c r="AI59" s="545"/>
      <c r="AJ59" s="545"/>
      <c r="AK59" s="545"/>
      <c r="AL59" s="545"/>
      <c r="AM59" s="545"/>
      <c r="AN59" s="545"/>
      <c r="AO59" s="545"/>
    </row>
    <row r="60" spans="1:41" s="527" customFormat="1" ht="33" customHeight="1">
      <c r="A60" s="1627" t="s">
        <v>270</v>
      </c>
      <c r="B60" s="1627"/>
      <c r="C60" s="1627"/>
      <c r="D60" s="1624"/>
      <c r="E60" s="1625"/>
      <c r="F60" s="1625"/>
      <c r="H60" s="530"/>
      <c r="Z60" s="565"/>
      <c r="AA60" s="565"/>
      <c r="AB60" s="565"/>
      <c r="AC60" s="565"/>
      <c r="AD60" s="545"/>
      <c r="AE60" s="525"/>
      <c r="AF60" s="525"/>
      <c r="AG60" s="545"/>
      <c r="AH60" s="545"/>
      <c r="AI60" s="545"/>
      <c r="AJ60" s="545"/>
      <c r="AK60" s="545"/>
      <c r="AL60" s="545"/>
      <c r="AM60" s="545"/>
      <c r="AN60" s="545"/>
      <c r="AO60" s="545"/>
    </row>
    <row r="61" spans="1:41" s="527" customFormat="1" ht="33" customHeight="1">
      <c r="A61" s="1627" t="s">
        <v>273</v>
      </c>
      <c r="B61" s="1627"/>
      <c r="C61" s="1627"/>
      <c r="D61" s="1624"/>
      <c r="E61" s="1625"/>
      <c r="F61" s="1625"/>
      <c r="H61" s="530"/>
      <c r="Z61" s="565"/>
      <c r="AA61" s="565"/>
      <c r="AB61" s="565"/>
      <c r="AC61" s="565"/>
      <c r="AD61" s="545"/>
      <c r="AE61" s="525"/>
      <c r="AF61" s="525"/>
      <c r="AG61" s="545"/>
      <c r="AH61" s="545"/>
      <c r="AI61" s="545"/>
      <c r="AJ61" s="545"/>
      <c r="AK61" s="545"/>
      <c r="AL61" s="545"/>
      <c r="AM61" s="545"/>
      <c r="AN61" s="545"/>
      <c r="AO61" s="545"/>
    </row>
    <row r="62" spans="1:41" s="527" customFormat="1" ht="33" customHeight="1">
      <c r="A62" s="1630" t="s">
        <v>274</v>
      </c>
      <c r="B62" s="1630"/>
      <c r="C62" s="1630"/>
      <c r="D62" s="1624"/>
      <c r="E62" s="1625"/>
      <c r="F62" s="1625"/>
      <c r="H62" s="530"/>
      <c r="Z62" s="565"/>
      <c r="AA62" s="565"/>
      <c r="AB62" s="565"/>
      <c r="AC62" s="565"/>
      <c r="AD62" s="545"/>
      <c r="AE62" s="525"/>
      <c r="AF62" s="525"/>
      <c r="AG62" s="545"/>
      <c r="AH62" s="545"/>
      <c r="AI62" s="545"/>
      <c r="AJ62" s="545"/>
      <c r="AK62" s="545"/>
      <c r="AL62" s="545"/>
      <c r="AM62" s="545"/>
      <c r="AN62" s="545"/>
      <c r="AO62" s="545"/>
    </row>
    <row r="63" spans="1:41" s="527" customFormat="1" ht="33" customHeight="1">
      <c r="A63" s="1629"/>
      <c r="B63" s="1629"/>
      <c r="C63" s="1629"/>
      <c r="D63" s="473"/>
      <c r="E63" s="473"/>
      <c r="F63" s="473"/>
      <c r="H63" s="530"/>
      <c r="Z63" s="565"/>
      <c r="AA63" s="565"/>
      <c r="AB63" s="565"/>
      <c r="AC63" s="565"/>
      <c r="AD63" s="545"/>
      <c r="AE63" s="525"/>
      <c r="AF63" s="525"/>
      <c r="AG63" s="545"/>
      <c r="AH63" s="545"/>
      <c r="AI63" s="545"/>
      <c r="AJ63" s="545"/>
      <c r="AK63" s="545"/>
      <c r="AL63" s="545"/>
      <c r="AM63" s="545"/>
      <c r="AN63" s="545"/>
      <c r="AO63" s="545"/>
    </row>
    <row r="64" spans="1:41" s="527" customFormat="1" ht="33" customHeight="1">
      <c r="A64" s="1628"/>
      <c r="B64" s="1628"/>
      <c r="C64" s="1628"/>
      <c r="D64" s="473"/>
      <c r="E64" s="473"/>
      <c r="F64" s="473"/>
      <c r="H64" s="530"/>
      <c r="Z64" s="565"/>
      <c r="AA64" s="565"/>
      <c r="AB64" s="565"/>
      <c r="AC64" s="565"/>
      <c r="AD64" s="545"/>
      <c r="AE64" s="525"/>
      <c r="AF64" s="525"/>
      <c r="AG64" s="545"/>
      <c r="AH64" s="545"/>
      <c r="AI64" s="545"/>
      <c r="AJ64" s="545"/>
      <c r="AK64" s="545"/>
      <c r="AL64" s="545"/>
      <c r="AM64" s="545"/>
      <c r="AN64" s="545"/>
      <c r="AO64" s="545"/>
    </row>
    <row r="65" spans="1:41" s="527" customFormat="1" ht="60.75" customHeight="1">
      <c r="A65" s="1626"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626"/>
      <c r="C65" s="1626"/>
      <c r="D65" s="1626"/>
      <c r="E65" s="1626"/>
      <c r="F65" s="1626"/>
      <c r="H65" s="530"/>
      <c r="Z65" s="565"/>
      <c r="AA65" s="565"/>
      <c r="AB65" s="565"/>
      <c r="AC65" s="565"/>
      <c r="AD65" s="545"/>
      <c r="AE65" s="525"/>
      <c r="AF65" s="525"/>
      <c r="AG65" s="545"/>
      <c r="AH65" s="545"/>
      <c r="AI65" s="545"/>
      <c r="AJ65" s="545"/>
      <c r="AK65" s="545"/>
      <c r="AL65" s="545"/>
      <c r="AM65" s="545"/>
      <c r="AN65" s="545"/>
      <c r="AO65" s="545"/>
    </row>
    <row r="66" spans="1:41" s="527" customFormat="1" ht="33" customHeight="1">
      <c r="A66" s="1623" t="s">
        <v>141</v>
      </c>
      <c r="B66" s="1623"/>
      <c r="C66" s="1623"/>
      <c r="D66" s="1623"/>
      <c r="E66" s="1623"/>
      <c r="F66" s="1623"/>
      <c r="H66" s="530"/>
      <c r="Z66" s="565"/>
      <c r="AA66" s="565"/>
      <c r="AB66" s="565"/>
      <c r="AC66" s="565"/>
      <c r="AD66" s="545"/>
      <c r="AE66" s="525"/>
      <c r="AF66" s="525"/>
      <c r="AG66" s="545"/>
      <c r="AH66" s="545"/>
      <c r="AI66" s="545"/>
      <c r="AJ66" s="545"/>
      <c r="AK66" s="545"/>
      <c r="AL66" s="545"/>
      <c r="AM66" s="545"/>
      <c r="AN66" s="545"/>
      <c r="AO66" s="545"/>
    </row>
    <row r="67" spans="1:41" s="527" customFormat="1" ht="33" customHeight="1">
      <c r="A67" s="530"/>
      <c r="B67" s="530"/>
      <c r="H67" s="530"/>
      <c r="Z67" s="565"/>
      <c r="AA67" s="565"/>
      <c r="AB67" s="565"/>
      <c r="AC67" s="565"/>
      <c r="AD67" s="545"/>
      <c r="AE67" s="525"/>
      <c r="AF67" s="525"/>
      <c r="AG67" s="545"/>
      <c r="AH67" s="545"/>
      <c r="AI67" s="545"/>
      <c r="AJ67" s="545"/>
      <c r="AK67" s="545"/>
      <c r="AL67" s="545"/>
      <c r="AM67" s="545"/>
      <c r="AN67" s="545"/>
      <c r="AO67" s="545"/>
    </row>
    <row r="68" spans="1:41" s="527" customFormat="1" ht="33" customHeight="1">
      <c r="A68" s="530"/>
      <c r="B68" s="530"/>
      <c r="H68" s="530"/>
      <c r="Z68" s="565"/>
      <c r="AA68" s="565"/>
      <c r="AB68" s="565"/>
      <c r="AC68" s="565"/>
      <c r="AD68" s="545"/>
      <c r="AE68" s="525"/>
      <c r="AF68" s="525"/>
      <c r="AG68" s="545"/>
      <c r="AH68" s="545"/>
      <c r="AI68" s="545"/>
      <c r="AJ68" s="545"/>
      <c r="AK68" s="545"/>
      <c r="AL68" s="545"/>
      <c r="AM68" s="545"/>
      <c r="AN68" s="545"/>
      <c r="AO68" s="545"/>
    </row>
    <row r="69" spans="1:41">
      <c r="A69" s="530"/>
    </row>
    <row r="70" spans="1:41">
      <c r="A70" s="530"/>
    </row>
    <row r="71" spans="1:41">
      <c r="A71" s="530"/>
    </row>
    <row r="72" spans="1:41">
      <c r="A72" s="530"/>
    </row>
    <row r="73" spans="1:41">
      <c r="A73" s="530"/>
    </row>
    <row r="74" spans="1:41">
      <c r="A74" s="530"/>
    </row>
    <row r="75" spans="1:41">
      <c r="A75" s="530"/>
    </row>
    <row r="76" spans="1:41">
      <c r="A76" s="530"/>
    </row>
    <row r="77" spans="1:41">
      <c r="A77" s="530"/>
    </row>
    <row r="78" spans="1:41">
      <c r="A78" s="530"/>
    </row>
    <row r="79" spans="1:41">
      <c r="A79" s="530"/>
    </row>
    <row r="80" spans="1:41">
      <c r="A80" s="530"/>
    </row>
  </sheetData>
  <sheetProtection algorithmName="SHA-512" hashValue="hG2osJ2mthScDYJKG2Fc/U2UNLNsPJLjyWTRKJNl1kGPWHiosQxGaVdqb+AiSpNVOCbObZ+ZEKFmmpsJf/+NgQ==" saltValue="DXD5V6BZhkn1bdNM4bD2pg==" spinCount="100000" sheet="1" formatColumns="0" formatRows="0" selectLockedCells="1"/>
  <customSheetViews>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1"/>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orientation="portrait" r:id="rId26"/>
  <headerFooter alignWithMargins="0">
    <oddFooter>&amp;R&amp;"Book Antiqua,Bold"&amp;8Bid Form (1st Envelope)  / Page &amp;P of &amp;N</oddFooter>
  </headerFooter>
  <drawing r:id="rId2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4.5"/>
  <cols>
    <col min="1" max="1" width="7.453125" style="757" customWidth="1"/>
    <col min="2" max="2" width="46.90625" style="757" customWidth="1"/>
    <col min="3" max="3" width="2.26953125" style="757" customWidth="1"/>
    <col min="4" max="4" width="17.6328125" style="758" customWidth="1"/>
    <col min="5" max="5" width="4.08984375" style="758" customWidth="1"/>
    <col min="6" max="6" width="17.6328125" style="758" customWidth="1"/>
    <col min="7" max="7" width="29.6328125" style="697" customWidth="1"/>
    <col min="8" max="8" width="15.26953125" style="697" customWidth="1"/>
    <col min="9" max="9" width="8.90625" style="697" bestFit="1" customWidth="1"/>
    <col min="10" max="11" width="8" style="697"/>
    <col min="12" max="12" width="14" style="697" customWidth="1"/>
    <col min="13" max="16384" width="8" style="697"/>
  </cols>
  <sheetData>
    <row r="1" spans="1:8" ht="16" customHeight="1">
      <c r="A1" s="694"/>
      <c r="B1" s="1644" t="s">
        <v>218</v>
      </c>
      <c r="C1" s="1645"/>
      <c r="D1" s="1645"/>
      <c r="E1" s="1645"/>
      <c r="F1" s="1645"/>
    </row>
    <row r="2" spans="1:8" ht="16" customHeight="1">
      <c r="A2" s="694"/>
      <c r="B2" s="695"/>
      <c r="C2" s="696"/>
      <c r="D2" s="698"/>
      <c r="E2" s="698"/>
      <c r="F2" s="698"/>
    </row>
    <row r="3" spans="1:8" s="699" customFormat="1" ht="16" customHeight="1">
      <c r="A3" s="694"/>
      <c r="B3" s="694"/>
      <c r="C3" s="694"/>
      <c r="D3" s="1646" t="s">
        <v>219</v>
      </c>
      <c r="E3" s="1646"/>
      <c r="F3" s="1646"/>
    </row>
    <row r="4" spans="1:8" s="699" customFormat="1" ht="20.25" customHeight="1">
      <c r="A4" s="1647" t="s">
        <v>220</v>
      </c>
      <c r="B4" s="1647"/>
      <c r="C4" s="1647"/>
      <c r="D4" s="1648">
        <f>'Sch-1'!C8:E8</f>
        <v>0</v>
      </c>
      <c r="E4" s="1648"/>
      <c r="F4" s="1648"/>
    </row>
    <row r="5" spans="1:8" s="704" customFormat="1" ht="21" customHeight="1">
      <c r="A5" s="700" t="s">
        <v>380</v>
      </c>
      <c r="B5" s="1640" t="s">
        <v>221</v>
      </c>
      <c r="C5" s="1641"/>
      <c r="D5" s="701" t="s">
        <v>222</v>
      </c>
      <c r="E5" s="1642" t="s">
        <v>223</v>
      </c>
      <c r="F5" s="1643"/>
    </row>
    <row r="6" spans="1:8" s="699" customFormat="1" ht="36" customHeight="1">
      <c r="A6" s="705">
        <v>1</v>
      </c>
      <c r="B6" s="706" t="s">
        <v>245</v>
      </c>
      <c r="C6" s="707"/>
      <c r="D6" s="708">
        <f>'Sch-6'!D14</f>
        <v>0</v>
      </c>
      <c r="E6" s="709" t="s">
        <v>354</v>
      </c>
      <c r="F6" s="710">
        <f>D6</f>
        <v>0</v>
      </c>
      <c r="G6" s="711"/>
    </row>
    <row r="7" spans="1:8" s="699" customFormat="1" ht="34.5" customHeight="1">
      <c r="A7" s="705">
        <v>2</v>
      </c>
      <c r="B7" s="706" t="s">
        <v>246</v>
      </c>
      <c r="C7" s="707"/>
      <c r="D7" s="708">
        <f>'Sch-6'!D16</f>
        <v>0</v>
      </c>
      <c r="E7" s="709"/>
      <c r="F7" s="710">
        <f>D7</f>
        <v>0</v>
      </c>
      <c r="G7" s="711"/>
    </row>
    <row r="8" spans="1:8" s="699" customFormat="1" ht="21" customHeight="1">
      <c r="A8" s="705">
        <v>3</v>
      </c>
      <c r="B8" s="706" t="s">
        <v>247</v>
      </c>
      <c r="C8" s="707"/>
      <c r="D8" s="712">
        <f>'Sch-6'!D18</f>
        <v>0</v>
      </c>
      <c r="E8" s="702"/>
      <c r="F8" s="703">
        <f>D8</f>
        <v>0</v>
      </c>
      <c r="G8" s="711"/>
    </row>
    <row r="9" spans="1:8" s="699" customFormat="1" ht="21" customHeight="1">
      <c r="A9" s="705">
        <v>4</v>
      </c>
      <c r="B9" s="706" t="s">
        <v>248</v>
      </c>
      <c r="C9" s="707"/>
      <c r="D9" s="713" t="s">
        <v>437</v>
      </c>
      <c r="E9" s="709"/>
      <c r="F9" s="703" t="str">
        <f>D9</f>
        <v>Not Applicable</v>
      </c>
    </row>
    <row r="10" spans="1:8" s="699" customFormat="1" ht="21" customHeight="1">
      <c r="A10" s="705">
        <v>5</v>
      </c>
      <c r="B10" s="706" t="s">
        <v>249</v>
      </c>
      <c r="C10" s="707"/>
      <c r="D10" s="714">
        <f>SUM(D6,D7,D8)</f>
        <v>0</v>
      </c>
      <c r="E10" s="709"/>
      <c r="F10" s="715">
        <f>SUM(F6,F7,F8)</f>
        <v>0</v>
      </c>
    </row>
    <row r="11" spans="1:8" s="699" customFormat="1" ht="21" customHeight="1">
      <c r="A11" s="705">
        <v>6</v>
      </c>
      <c r="B11" s="716" t="s">
        <v>224</v>
      </c>
      <c r="C11" s="717" t="s">
        <v>354</v>
      </c>
      <c r="D11" s="718" t="e">
        <f>H11</f>
        <v>#REF!</v>
      </c>
      <c r="E11" s="719" t="s">
        <v>354</v>
      </c>
      <c r="F11" s="710" t="e">
        <f>D11</f>
        <v>#REF!</v>
      </c>
      <c r="H11" s="720" t="e">
        <f>ROUND(('Sch-1'!N241-'Sch-1 dis'!F75)+('Sch-2'!J240-'Sch-2 Dis'!F56)+ ('Sch-3 '!P296-'Sch-3 Dis'!F81),0)</f>
        <v>#REF!</v>
      </c>
    </row>
    <row r="12" spans="1:8" s="699" customFormat="1" ht="22" customHeight="1">
      <c r="A12" s="705">
        <v>7</v>
      </c>
      <c r="B12" s="716" t="s">
        <v>250</v>
      </c>
      <c r="C12" s="707"/>
      <c r="D12" s="701" t="e">
        <f>D10-D11</f>
        <v>#REF!</v>
      </c>
      <c r="E12" s="709"/>
      <c r="F12" s="715" t="e">
        <f>F10-F11</f>
        <v>#REF!</v>
      </c>
      <c r="G12" s="721"/>
      <c r="H12" s="720"/>
    </row>
    <row r="13" spans="1:8" s="699" customFormat="1" ht="22" customHeight="1">
      <c r="A13" s="705">
        <v>8</v>
      </c>
      <c r="B13" s="706" t="s">
        <v>225</v>
      </c>
      <c r="C13" s="707"/>
      <c r="D13" s="718"/>
      <c r="E13" s="709"/>
      <c r="F13" s="710"/>
    </row>
    <row r="14" spans="1:8" s="699" customFormat="1" ht="22" customHeight="1">
      <c r="A14" s="705" t="s">
        <v>354</v>
      </c>
      <c r="B14" s="706" t="s">
        <v>226</v>
      </c>
      <c r="C14" s="722"/>
      <c r="D14" s="723">
        <f>'Sch-5 Dis'!D14:E14</f>
        <v>0</v>
      </c>
      <c r="E14" s="724"/>
      <c r="F14" s="703">
        <f>F32</f>
        <v>0</v>
      </c>
      <c r="G14" s="711"/>
    </row>
    <row r="15" spans="1:8" s="699" customFormat="1" ht="22" customHeight="1">
      <c r="A15" s="705"/>
      <c r="B15" s="706" t="s">
        <v>1</v>
      </c>
      <c r="C15" s="707"/>
      <c r="D15" s="723">
        <f>'Sch-5 Dis'!D16:E16</f>
        <v>0</v>
      </c>
      <c r="E15" s="725"/>
      <c r="F15" s="703">
        <f>F34</f>
        <v>0</v>
      </c>
      <c r="G15" s="711"/>
    </row>
    <row r="16" spans="1:8" s="699" customFormat="1" ht="22" customHeight="1">
      <c r="A16" s="705"/>
      <c r="B16" s="706" t="s">
        <v>2</v>
      </c>
      <c r="C16" s="707"/>
      <c r="D16" s="723" t="e">
        <f>'Sch-5 Dis'!#REF!</f>
        <v>#REF!</v>
      </c>
      <c r="E16" s="725"/>
      <c r="F16" s="703">
        <f>F35</f>
        <v>0</v>
      </c>
      <c r="G16" s="711"/>
    </row>
    <row r="17" spans="1:12" s="699" customFormat="1" ht="22" customHeight="1">
      <c r="A17" s="705"/>
      <c r="B17" s="706" t="s">
        <v>3</v>
      </c>
      <c r="C17" s="707"/>
      <c r="D17" s="723" t="e">
        <f>SUM('Sch-5 Dis'!#REF!,'Sch-5 Dis'!#REF!)</f>
        <v>#REF!</v>
      </c>
      <c r="E17" s="725"/>
      <c r="F17" s="703">
        <f>F38</f>
        <v>0</v>
      </c>
      <c r="G17" s="711"/>
    </row>
    <row r="18" spans="1:12" s="699" customFormat="1" ht="22" customHeight="1">
      <c r="A18" s="705"/>
      <c r="B18" s="706" t="s">
        <v>4</v>
      </c>
      <c r="C18" s="707"/>
      <c r="D18" s="712" t="s">
        <v>478</v>
      </c>
      <c r="E18" s="702"/>
      <c r="F18" s="703" t="str">
        <f>F36</f>
        <v/>
      </c>
    </row>
    <row r="19" spans="1:12" s="699" customFormat="1" ht="27" customHeight="1">
      <c r="A19" s="705"/>
      <c r="B19" s="706" t="s">
        <v>5</v>
      </c>
      <c r="C19" s="726"/>
      <c r="D19" s="727" t="e">
        <f>SUM(D14,D15,D16,D17,D18)</f>
        <v>#REF!</v>
      </c>
      <c r="E19" s="728"/>
      <c r="F19" s="726">
        <f>SUM(F14:F18)</f>
        <v>0</v>
      </c>
      <c r="G19" s="711"/>
    </row>
    <row r="20" spans="1:12" s="699" customFormat="1" ht="33.75" customHeight="1">
      <c r="A20" s="705">
        <v>8</v>
      </c>
      <c r="B20" s="706" t="s">
        <v>231</v>
      </c>
      <c r="C20" s="707"/>
      <c r="D20" s="701" t="e">
        <f>D10+D19</f>
        <v>#REF!</v>
      </c>
      <c r="E20" s="729" t="s">
        <v>354</v>
      </c>
      <c r="F20" s="730">
        <f>F10+F19</f>
        <v>0</v>
      </c>
      <c r="G20" s="711"/>
    </row>
    <row r="21" spans="1:12" s="699" customFormat="1" ht="51" customHeight="1">
      <c r="A21" s="705">
        <v>9</v>
      </c>
      <c r="B21" s="706" t="s">
        <v>251</v>
      </c>
      <c r="C21" s="707"/>
      <c r="D21" s="718">
        <v>0</v>
      </c>
      <c r="E21" s="709"/>
      <c r="F21" s="710">
        <f>D21</f>
        <v>0</v>
      </c>
    </row>
    <row r="22" spans="1:12" s="736" customFormat="1" ht="23.25" customHeight="1">
      <c r="A22" s="731" t="s">
        <v>354</v>
      </c>
      <c r="B22" s="732" t="s">
        <v>354</v>
      </c>
      <c r="C22" s="732"/>
      <c r="D22" s="733"/>
      <c r="E22" s="734"/>
      <c r="F22" s="735"/>
    </row>
    <row r="23" spans="1:12" s="699" customFormat="1" ht="18.75" customHeight="1">
      <c r="A23" s="737" t="s">
        <v>232</v>
      </c>
      <c r="B23" s="1637" t="s">
        <v>233</v>
      </c>
      <c r="C23" s="1637"/>
      <c r="D23" s="1637"/>
      <c r="E23" s="1637"/>
      <c r="F23" s="1649"/>
    </row>
    <row r="24" spans="1:12" s="699" customFormat="1" ht="18.75" customHeight="1">
      <c r="A24" s="737"/>
      <c r="B24" s="1650" t="str">
        <f>H24&amp;" "&amp;G24&amp;" "&amp;I24&amp;" "&amp;J24&amp;"%"&amp; " as"&amp;" "&amp;K24&amp; " "&amp;L24</f>
        <v xml:space="preserve">Excise Duty    % as  </v>
      </c>
      <c r="C24" s="1651"/>
      <c r="D24" s="1651"/>
      <c r="E24" s="1651"/>
      <c r="F24" s="1652"/>
      <c r="G24" s="739" t="s">
        <v>478</v>
      </c>
      <c r="H24" s="740" t="s">
        <v>6</v>
      </c>
      <c r="I24" s="740" t="str">
        <f>IF(J24="","","@")</f>
        <v/>
      </c>
      <c r="J24" s="741" t="s">
        <v>478</v>
      </c>
      <c r="K24" s="742" t="str">
        <f>IF(OR(L24=0,L24=""),"","Rs.")</f>
        <v/>
      </c>
      <c r="L24" s="743" t="str">
        <f>IF(D14=0,"",D14)</f>
        <v/>
      </c>
    </row>
    <row r="25" spans="1:12" s="699" customFormat="1" ht="19.5" customHeight="1">
      <c r="B25" s="1650" t="str">
        <f>H25&amp;" "&amp;G25&amp;" "&amp;I25&amp;" "&amp;J25&amp;"%"&amp; " as"&amp;" "&amp;K25&amp; " "&amp;L25</f>
        <v xml:space="preserve">CST    % as  </v>
      </c>
      <c r="C25" s="1651"/>
      <c r="D25" s="1651"/>
      <c r="E25" s="1651"/>
      <c r="F25" s="1652"/>
      <c r="G25" s="739" t="s">
        <v>478</v>
      </c>
      <c r="H25" s="740" t="s">
        <v>7</v>
      </c>
      <c r="I25" s="740" t="str">
        <f>IF(J25="","","@")</f>
        <v/>
      </c>
      <c r="J25" s="741" t="s">
        <v>478</v>
      </c>
      <c r="K25" s="742" t="str">
        <f>IF(OR(L25=0,L25=""),"","Rs.")</f>
        <v/>
      </c>
      <c r="L25" s="743" t="str">
        <f>IF(D15=0,"",D15)</f>
        <v/>
      </c>
    </row>
    <row r="26" spans="1:12" s="699" customFormat="1" ht="19.5" customHeight="1">
      <c r="B26" s="1650" t="e">
        <f>H26&amp;" "&amp;G26&amp;" "&amp;I26&amp;" "&amp;J26&amp;"%"&amp; " as"&amp;" "&amp;K26&amp; " "&amp;L26</f>
        <v>#REF!</v>
      </c>
      <c r="C26" s="1651"/>
      <c r="D26" s="1651"/>
      <c r="E26" s="1651"/>
      <c r="F26" s="1652"/>
      <c r="G26" s="739" t="s">
        <v>478</v>
      </c>
      <c r="H26" s="740" t="s">
        <v>8</v>
      </c>
      <c r="I26" s="740" t="str">
        <f>IF(J26="","","@")</f>
        <v/>
      </c>
      <c r="J26" s="741" t="s">
        <v>478</v>
      </c>
      <c r="K26" s="742" t="e">
        <f>IF(OR(L26=0,L26=""),"","Rs.")</f>
        <v>#REF!</v>
      </c>
      <c r="L26" s="743" t="e">
        <f>IF(D16=0,"",D16)</f>
        <v>#REF!</v>
      </c>
    </row>
    <row r="27" spans="1:12" s="699" customFormat="1" ht="19.5" customHeight="1">
      <c r="B27" s="1650" t="e">
        <f>H27&amp;" "&amp;G27&amp;" "&amp;I27&amp;" "&amp;J27&amp; " as"&amp;" "&amp;K27&amp; " "&amp;L27</f>
        <v>#REF!</v>
      </c>
      <c r="C27" s="1651"/>
      <c r="D27" s="1651"/>
      <c r="E27" s="1651"/>
      <c r="F27" s="1652"/>
      <c r="G27" s="739" t="s">
        <v>478</v>
      </c>
      <c r="H27" s="740" t="s">
        <v>9</v>
      </c>
      <c r="I27" s="740"/>
      <c r="J27" s="744"/>
      <c r="K27" s="742" t="e">
        <f>IF(OR(L27=0,L27=""),"","Rs.")</f>
        <v>#REF!</v>
      </c>
      <c r="L27" s="743" t="e">
        <f>IF(D17=0,"",D17)</f>
        <v>#REF!</v>
      </c>
    </row>
    <row r="28" spans="1:12" s="699" customFormat="1" ht="19.5" customHeight="1">
      <c r="B28" s="1650" t="str">
        <f>H28&amp;" "&amp;G28&amp;" "&amp;I28&amp;" "&amp;J28&amp; " as"&amp;" "&amp;K28&amp; " "&amp;L28</f>
        <v xml:space="preserve">Others     as  </v>
      </c>
      <c r="C28" s="1651"/>
      <c r="D28" s="1651"/>
      <c r="E28" s="1651"/>
      <c r="F28" s="1652"/>
      <c r="G28" s="739" t="s">
        <v>478</v>
      </c>
      <c r="H28" s="738" t="s">
        <v>237</v>
      </c>
      <c r="I28" s="738"/>
      <c r="J28" s="738"/>
      <c r="K28" s="738" t="str">
        <f>IF(OR(L28=0,L28=""),"","Rs.")</f>
        <v/>
      </c>
      <c r="L28" s="745" t="str">
        <f>IF(D18=0,"",D18)</f>
        <v/>
      </c>
    </row>
    <row r="29" spans="1:12" s="699" customFormat="1" ht="19.5" customHeight="1">
      <c r="B29" s="1638"/>
      <c r="C29" s="1638"/>
      <c r="D29" s="1638"/>
      <c r="E29" s="1638"/>
      <c r="F29" s="1639"/>
    </row>
    <row r="30" spans="1:12" s="747" customFormat="1" ht="59.25" customHeight="1">
      <c r="A30" s="746" t="s">
        <v>238</v>
      </c>
      <c r="B30" s="1658" t="s">
        <v>10</v>
      </c>
      <c r="C30" s="1659"/>
      <c r="D30" s="1659"/>
      <c r="E30" s="1659"/>
      <c r="F30" s="1660"/>
    </row>
    <row r="31" spans="1:12" s="699" customFormat="1" ht="19.5" customHeight="1">
      <c r="A31" s="748" t="s">
        <v>357</v>
      </c>
      <c r="B31" s="1637" t="s">
        <v>239</v>
      </c>
      <c r="C31" s="1637"/>
      <c r="D31" s="1637"/>
      <c r="E31" s="738" t="s">
        <v>235</v>
      </c>
      <c r="F31" s="743">
        <v>0</v>
      </c>
    </row>
    <row r="32" spans="1:12" s="699" customFormat="1" ht="19.5" customHeight="1">
      <c r="A32" s="748" t="s">
        <v>358</v>
      </c>
      <c r="B32" s="740" t="s">
        <v>11</v>
      </c>
      <c r="C32" s="749"/>
      <c r="D32" s="750">
        <v>0.1</v>
      </c>
      <c r="E32" s="738" t="s">
        <v>235</v>
      </c>
      <c r="F32" s="743">
        <f>ROUND(D32*F31,0)</f>
        <v>0</v>
      </c>
      <c r="H32" s="1637"/>
      <c r="I32" s="1637"/>
      <c r="J32" s="1637"/>
    </row>
    <row r="33" spans="1:10" s="699" customFormat="1" ht="19.5" customHeight="1">
      <c r="A33" s="751" t="s">
        <v>359</v>
      </c>
      <c r="B33" s="740" t="s">
        <v>12</v>
      </c>
      <c r="C33" s="749"/>
      <c r="D33" s="752">
        <v>0</v>
      </c>
      <c r="E33" s="738"/>
      <c r="F33" s="743">
        <f>D33</f>
        <v>0</v>
      </c>
      <c r="H33" s="738"/>
      <c r="I33" s="738"/>
      <c r="J33" s="738"/>
    </row>
    <row r="34" spans="1:10" s="699" customFormat="1" ht="19.5" customHeight="1">
      <c r="A34" s="751" t="s">
        <v>360</v>
      </c>
      <c r="B34" s="740" t="s">
        <v>13</v>
      </c>
      <c r="D34" s="750">
        <v>0.02</v>
      </c>
      <c r="E34" s="738" t="s">
        <v>235</v>
      </c>
      <c r="F34" s="743">
        <f>ROUND((F33+(F33*D32))*D34,0)</f>
        <v>0</v>
      </c>
    </row>
    <row r="35" spans="1:10" s="699" customFormat="1" ht="19.5" customHeight="1">
      <c r="A35" s="751" t="s">
        <v>361</v>
      </c>
      <c r="B35" s="740" t="s">
        <v>14</v>
      </c>
      <c r="C35" s="738"/>
      <c r="D35" s="750">
        <v>0.01</v>
      </c>
      <c r="E35" s="738"/>
      <c r="F35" s="743">
        <f>ROUND(((F31-F33)+((F31-F33)*D32))*D35,0)</f>
        <v>0</v>
      </c>
    </row>
    <row r="36" spans="1:10" s="699" customFormat="1" ht="19.5" customHeight="1">
      <c r="A36" s="751" t="s">
        <v>362</v>
      </c>
      <c r="B36" s="742" t="s">
        <v>15</v>
      </c>
      <c r="C36" s="738"/>
      <c r="D36" s="738"/>
      <c r="E36" s="738" t="s">
        <v>235</v>
      </c>
      <c r="F36" s="753" t="str">
        <f>L28</f>
        <v/>
      </c>
    </row>
    <row r="37" spans="1:10" s="699" customFormat="1" ht="19.5" customHeight="1">
      <c r="A37" s="751" t="s">
        <v>16</v>
      </c>
      <c r="B37" s="1637" t="s">
        <v>242</v>
      </c>
      <c r="C37" s="1637"/>
      <c r="D37" s="1637"/>
      <c r="E37" s="738" t="s">
        <v>235</v>
      </c>
      <c r="F37" s="754">
        <f>SUM(F31,F32,F34,F35,F36)</f>
        <v>0</v>
      </c>
    </row>
    <row r="38" spans="1:10" s="699" customFormat="1" ht="19.5" customHeight="1">
      <c r="A38" s="751" t="s">
        <v>17</v>
      </c>
      <c r="B38" s="742" t="s">
        <v>18</v>
      </c>
      <c r="C38" s="738"/>
      <c r="D38" s="750"/>
      <c r="E38" s="738" t="s">
        <v>235</v>
      </c>
      <c r="F38" s="753">
        <f>ROUND(D38*F37,0)</f>
        <v>0</v>
      </c>
    </row>
    <row r="39" spans="1:10" s="699" customFormat="1" ht="19.5" customHeight="1">
      <c r="A39" s="748"/>
      <c r="B39" s="738"/>
      <c r="C39" s="738"/>
      <c r="D39" s="738"/>
      <c r="E39" s="738"/>
      <c r="F39" s="755"/>
    </row>
    <row r="40" spans="1:10" s="699" customFormat="1" ht="15" customHeight="1">
      <c r="A40" s="748"/>
      <c r="B40" s="738"/>
      <c r="C40" s="738"/>
      <c r="D40" s="738"/>
      <c r="E40" s="738"/>
      <c r="F40" s="755"/>
    </row>
    <row r="41" spans="1:10" s="699" customFormat="1" ht="15" customHeight="1">
      <c r="A41" s="748"/>
      <c r="B41" s="738"/>
      <c r="C41" s="738"/>
      <c r="D41" s="738"/>
      <c r="E41" s="738"/>
      <c r="F41" s="755"/>
    </row>
    <row r="42" spans="1:10" s="699" customFormat="1" ht="19.5" customHeight="1">
      <c r="A42" s="748"/>
      <c r="B42" s="738"/>
      <c r="C42" s="738"/>
      <c r="D42" s="738"/>
      <c r="E42" s="738"/>
      <c r="F42" s="755"/>
    </row>
    <row r="43" spans="1:10" ht="49.5" customHeight="1">
      <c r="A43" s="1653" t="str">
        <f>Basic!B1</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43" s="1654"/>
      <c r="C43" s="1655"/>
      <c r="D43" s="1656" t="s">
        <v>243</v>
      </c>
      <c r="E43" s="1657"/>
      <c r="F43" s="764" t="s">
        <v>244</v>
      </c>
    </row>
    <row r="44" spans="1:10" ht="29">
      <c r="A44" s="759" t="s">
        <v>19</v>
      </c>
      <c r="B44" s="760" t="str">
        <f>Basic!B5</f>
        <v>Specification No.: 5002001880/SUB-STATION(EXCLUDIN/DOM/A02-CC CS -3</v>
      </c>
      <c r="C44" s="761"/>
      <c r="D44" s="762"/>
      <c r="E44" s="763"/>
      <c r="F44" s="765"/>
    </row>
    <row r="46" spans="1:10">
      <c r="A46" s="756"/>
    </row>
  </sheetData>
  <sheetProtection selectLockedCells="1" selectUnlockedCells="1"/>
  <customSheetViews>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30" type="noConversion"/>
  <printOptions horizontalCentered="1"/>
  <pageMargins left="0.79" right="0.37" top="0.65" bottom="0.45" header="0.38" footer="0"/>
  <pageSetup paperSize="9" scale="84" fitToHeight="0" orientation="portrait" horizontalDpi="1200" verticalDpi="1200" r:id="rId22"/>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S41"/>
  <sheetViews>
    <sheetView topLeftCell="A28" zoomScaleNormal="100" zoomScaleSheetLayoutView="100" workbookViewId="0">
      <selection sqref="A1:F1"/>
    </sheetView>
  </sheetViews>
  <sheetFormatPr defaultColWidth="8" defaultRowHeight="14.5"/>
  <cols>
    <col min="1" max="1" width="7.453125" style="171" customWidth="1"/>
    <col min="2" max="2" width="46.90625" style="171" customWidth="1"/>
    <col min="3" max="3" width="2.26953125" style="171" customWidth="1"/>
    <col min="4" max="4" width="17.6328125" style="172" customWidth="1"/>
    <col min="5" max="5" width="4.08984375" style="172" customWidth="1"/>
    <col min="6" max="6" width="17.6328125" style="172" customWidth="1"/>
    <col min="7" max="7" width="21.6328125" style="132" customWidth="1"/>
    <col min="8" max="8" width="15.26953125" style="319" customWidth="1"/>
    <col min="9" max="10" width="13.7265625" style="319" customWidth="1"/>
    <col min="11" max="11" width="14.90625" style="319" customWidth="1"/>
    <col min="12" max="12" width="13.7265625" style="319" customWidth="1"/>
    <col min="13" max="16" width="8" style="319" customWidth="1"/>
    <col min="17" max="16384" width="8" style="132"/>
  </cols>
  <sheetData>
    <row r="1" spans="1:16" ht="16" customHeight="1">
      <c r="A1" s="129"/>
      <c r="B1" s="1665" t="s">
        <v>218</v>
      </c>
      <c r="C1" s="1666"/>
      <c r="D1" s="1666"/>
      <c r="E1" s="1666"/>
      <c r="F1" s="1666"/>
    </row>
    <row r="2" spans="1:16" ht="16" customHeight="1">
      <c r="A2" s="129"/>
      <c r="B2" s="130"/>
      <c r="C2" s="131"/>
      <c r="D2" s="133"/>
      <c r="E2" s="133"/>
      <c r="F2" s="133"/>
    </row>
    <row r="3" spans="1:16" s="134" customFormat="1" ht="16" customHeight="1">
      <c r="A3" s="129"/>
      <c r="B3" s="129"/>
      <c r="C3" s="129"/>
      <c r="D3" s="1667" t="s">
        <v>219</v>
      </c>
      <c r="E3" s="1667"/>
      <c r="F3" s="1667"/>
      <c r="H3" s="320"/>
      <c r="I3" s="320"/>
      <c r="J3" s="320"/>
      <c r="K3" s="320"/>
      <c r="L3" s="320"/>
      <c r="M3" s="320"/>
      <c r="N3" s="320"/>
      <c r="O3" s="320"/>
      <c r="P3" s="320"/>
    </row>
    <row r="4" spans="1:16" s="134" customFormat="1" ht="20.25" customHeight="1">
      <c r="A4" s="1673" t="s">
        <v>220</v>
      </c>
      <c r="B4" s="1673"/>
      <c r="C4" s="1673"/>
      <c r="D4" s="1668" t="str">
        <f>'Sch-1'!C8</f>
        <v xml:space="preserve">…….. …….. …….. …….. …….. …….. </v>
      </c>
      <c r="E4" s="1668"/>
      <c r="F4" s="1668"/>
      <c r="H4" s="320"/>
      <c r="I4" s="320"/>
      <c r="J4" s="320"/>
      <c r="K4" s="320"/>
      <c r="L4" s="320"/>
      <c r="M4" s="320"/>
      <c r="N4" s="320"/>
      <c r="O4" s="320"/>
      <c r="P4" s="320"/>
    </row>
    <row r="5" spans="1:16" s="140" customFormat="1" ht="21" customHeight="1">
      <c r="A5" s="136" t="s">
        <v>380</v>
      </c>
      <c r="B5" s="1671" t="s">
        <v>221</v>
      </c>
      <c r="C5" s="1672"/>
      <c r="D5" s="137" t="s">
        <v>222</v>
      </c>
      <c r="E5" s="1669" t="s">
        <v>223</v>
      </c>
      <c r="F5" s="1670"/>
      <c r="H5" s="321"/>
      <c r="I5" s="321"/>
      <c r="J5" s="321"/>
      <c r="K5" s="321"/>
      <c r="L5" s="321"/>
      <c r="M5" s="321"/>
      <c r="N5" s="321"/>
      <c r="O5" s="321"/>
      <c r="P5" s="321"/>
    </row>
    <row r="6" spans="1:16" s="134" customFormat="1" ht="36" customHeight="1">
      <c r="A6" s="141">
        <v>1</v>
      </c>
      <c r="B6" s="142" t="s">
        <v>245</v>
      </c>
      <c r="C6" s="143"/>
      <c r="D6" s="144">
        <f>'Sch-6'!D14</f>
        <v>0</v>
      </c>
      <c r="E6" s="145" t="s">
        <v>354</v>
      </c>
      <c r="F6" s="146">
        <f>D6</f>
        <v>0</v>
      </c>
      <c r="G6" s="147"/>
      <c r="H6" s="320"/>
      <c r="I6" s="320"/>
      <c r="J6" s="320"/>
      <c r="K6" s="320"/>
      <c r="L6" s="320"/>
      <c r="M6" s="320"/>
      <c r="N6" s="320"/>
      <c r="O6" s="320"/>
      <c r="P6" s="320"/>
    </row>
    <row r="7" spans="1:16" s="134" customFormat="1" ht="34.5" customHeight="1">
      <c r="A7" s="141">
        <v>2</v>
      </c>
      <c r="B7" s="142" t="s">
        <v>246</v>
      </c>
      <c r="C7" s="143"/>
      <c r="D7" s="144">
        <f>'Sch-6'!D16</f>
        <v>0</v>
      </c>
      <c r="E7" s="145"/>
      <c r="F7" s="146">
        <f>D7</f>
        <v>0</v>
      </c>
      <c r="G7" s="147"/>
      <c r="H7" s="320"/>
      <c r="I7" s="320"/>
      <c r="J7" s="320"/>
      <c r="K7" s="320"/>
      <c r="L7" s="320"/>
      <c r="M7" s="320"/>
      <c r="N7" s="320"/>
      <c r="O7" s="320"/>
      <c r="P7" s="320"/>
    </row>
    <row r="8" spans="1:16" s="134" customFormat="1" ht="21" customHeight="1">
      <c r="A8" s="141">
        <v>3</v>
      </c>
      <c r="B8" s="142" t="s">
        <v>247</v>
      </c>
      <c r="C8" s="143"/>
      <c r="D8" s="144">
        <f>'Sch-6'!D18</f>
        <v>0</v>
      </c>
      <c r="E8" s="145"/>
      <c r="F8" s="146">
        <f>D8</f>
        <v>0</v>
      </c>
      <c r="G8" s="147"/>
      <c r="H8" s="320"/>
      <c r="I8" s="320"/>
      <c r="J8" s="320"/>
      <c r="K8" s="320"/>
      <c r="L8" s="320"/>
      <c r="M8" s="320"/>
      <c r="N8" s="320"/>
      <c r="O8" s="320"/>
      <c r="P8" s="320"/>
    </row>
    <row r="9" spans="1:16" s="134" customFormat="1" ht="21" customHeight="1">
      <c r="A9" s="141">
        <v>4</v>
      </c>
      <c r="B9" s="142" t="s">
        <v>248</v>
      </c>
      <c r="C9" s="143"/>
      <c r="D9" s="148" t="s">
        <v>437</v>
      </c>
      <c r="E9" s="145"/>
      <c r="F9" s="139" t="str">
        <f>D9</f>
        <v>Not Applicable</v>
      </c>
      <c r="H9" s="320"/>
      <c r="I9" s="320"/>
      <c r="J9" s="320"/>
      <c r="K9" s="320"/>
      <c r="L9" s="320"/>
      <c r="M9" s="320"/>
      <c r="N9" s="320"/>
      <c r="O9" s="320"/>
      <c r="P9" s="320"/>
    </row>
    <row r="10" spans="1:16" s="134" customFormat="1" ht="21" customHeight="1">
      <c r="A10" s="141">
        <v>5</v>
      </c>
      <c r="B10" s="142" t="s">
        <v>249</v>
      </c>
      <c r="C10" s="143"/>
      <c r="D10" s="149">
        <f>SUM(D6,D7,D8)</f>
        <v>0</v>
      </c>
      <c r="E10" s="145"/>
      <c r="F10" s="150">
        <f>F6+F7+F8</f>
        <v>0</v>
      </c>
      <c r="H10" s="320"/>
      <c r="I10" s="320"/>
      <c r="J10" s="320"/>
      <c r="K10" s="320"/>
      <c r="L10" s="320"/>
      <c r="M10" s="320"/>
      <c r="N10" s="320"/>
      <c r="O10" s="320"/>
      <c r="P10" s="320"/>
    </row>
    <row r="11" spans="1:16" s="134" customFormat="1" ht="21" customHeight="1">
      <c r="A11" s="141">
        <v>6</v>
      </c>
      <c r="B11" s="151" t="s">
        <v>224</v>
      </c>
      <c r="C11" s="152" t="s">
        <v>354</v>
      </c>
      <c r="D11" s="153" t="e">
        <f>'Sch-1'!AA243+'Sch-2'!#REF!+'Sch-3 '!#REF!+'Sch-7'!#REF!</f>
        <v>#REF!</v>
      </c>
      <c r="E11" s="154" t="s">
        <v>354</v>
      </c>
      <c r="F11" s="146" t="e">
        <f>D11</f>
        <v>#REF!</v>
      </c>
      <c r="H11" s="320"/>
      <c r="I11" s="320"/>
      <c r="J11" s="320"/>
      <c r="K11" s="320"/>
      <c r="L11" s="320"/>
      <c r="M11" s="320"/>
      <c r="N11" s="320"/>
      <c r="O11" s="320"/>
      <c r="P11" s="320"/>
    </row>
    <row r="12" spans="1:16" s="134" customFormat="1" ht="22" customHeight="1">
      <c r="A12" s="141">
        <v>7</v>
      </c>
      <c r="B12" s="151" t="s">
        <v>250</v>
      </c>
      <c r="C12" s="143"/>
      <c r="D12" s="137" t="e">
        <f>D10-D11</f>
        <v>#REF!</v>
      </c>
      <c r="E12" s="145"/>
      <c r="F12" s="150" t="e">
        <f>F10-F11</f>
        <v>#REF!</v>
      </c>
      <c r="G12" s="155"/>
      <c r="H12" s="320"/>
      <c r="I12" s="320"/>
      <c r="J12" s="320"/>
      <c r="K12" s="320"/>
      <c r="L12" s="320"/>
      <c r="M12" s="320"/>
      <c r="N12" s="320"/>
      <c r="O12" s="320"/>
      <c r="P12" s="320"/>
    </row>
    <row r="13" spans="1:16" s="134" customFormat="1" ht="22" customHeight="1">
      <c r="A13" s="141">
        <v>8</v>
      </c>
      <c r="B13" s="142" t="s">
        <v>225</v>
      </c>
      <c r="C13" s="143"/>
      <c r="D13" s="153"/>
      <c r="E13" s="145"/>
      <c r="F13" s="146"/>
      <c r="H13" s="320"/>
      <c r="I13" s="320"/>
      <c r="J13" s="320"/>
      <c r="K13" s="320"/>
      <c r="L13" s="320"/>
      <c r="M13" s="320"/>
      <c r="N13" s="320"/>
      <c r="O13" s="320"/>
      <c r="P13" s="320"/>
    </row>
    <row r="14" spans="1:16" s="134" customFormat="1" ht="22" customHeight="1">
      <c r="A14" s="141" t="s">
        <v>354</v>
      </c>
      <c r="B14" s="142" t="s">
        <v>226</v>
      </c>
      <c r="C14" s="156"/>
      <c r="D14" s="159" t="e">
        <f>'Sch-5'!K14</f>
        <v>#REF!</v>
      </c>
      <c r="E14" s="157"/>
      <c r="F14" s="139">
        <f>F32</f>
        <v>0</v>
      </c>
      <c r="G14" s="147"/>
      <c r="H14" s="320"/>
      <c r="I14" s="320"/>
      <c r="J14" s="320"/>
      <c r="K14" s="320"/>
      <c r="L14" s="320"/>
      <c r="M14" s="320"/>
      <c r="N14" s="320"/>
      <c r="O14" s="320"/>
      <c r="P14" s="320"/>
    </row>
    <row r="15" spans="1:16" s="134" customFormat="1" ht="22" customHeight="1">
      <c r="A15" s="141"/>
      <c r="B15" s="142" t="s">
        <v>227</v>
      </c>
      <c r="C15" s="143"/>
      <c r="D15" s="159" t="e">
        <f>'Sch-5'!K16+'Sch-5'!#REF!</f>
        <v>#REF!</v>
      </c>
      <c r="E15" s="158"/>
      <c r="F15" s="139" t="e">
        <f>F33</f>
        <v>#REF!</v>
      </c>
      <c r="G15" s="147"/>
      <c r="H15" s="320"/>
      <c r="I15" s="320"/>
      <c r="J15" s="320"/>
      <c r="K15" s="320"/>
      <c r="L15" s="320"/>
      <c r="M15" s="320"/>
      <c r="N15" s="320"/>
      <c r="O15" s="320"/>
      <c r="P15" s="320"/>
    </row>
    <row r="16" spans="1:16" s="134" customFormat="1" ht="22" customHeight="1">
      <c r="A16" s="141"/>
      <c r="B16" s="142" t="s">
        <v>228</v>
      </c>
      <c r="C16" s="143"/>
      <c r="D16" s="159" t="e">
        <f>#REF!+#REF!</f>
        <v>#REF!</v>
      </c>
      <c r="E16" s="158"/>
      <c r="F16" s="139" t="e">
        <f>F36</f>
        <v>#REF!</v>
      </c>
      <c r="G16" s="147"/>
      <c r="H16" s="320"/>
      <c r="I16" s="320"/>
      <c r="J16" s="320"/>
      <c r="K16" s="320"/>
      <c r="L16" s="320"/>
      <c r="M16" s="320"/>
      <c r="N16" s="320"/>
      <c r="O16" s="320"/>
      <c r="P16" s="320"/>
    </row>
    <row r="17" spans="1:16" s="134" customFormat="1" ht="22" customHeight="1">
      <c r="A17" s="141"/>
      <c r="B17" s="142" t="s">
        <v>229</v>
      </c>
      <c r="C17" s="143"/>
      <c r="D17" s="159" t="e">
        <f>#REF!</f>
        <v>#REF!</v>
      </c>
      <c r="E17" s="138"/>
      <c r="F17" s="139">
        <f>F34</f>
        <v>0</v>
      </c>
      <c r="H17" s="320"/>
      <c r="I17" s="320"/>
      <c r="J17" s="320"/>
      <c r="K17" s="320"/>
      <c r="L17" s="320"/>
      <c r="M17" s="320"/>
      <c r="N17" s="320"/>
      <c r="O17" s="320"/>
      <c r="P17" s="320"/>
    </row>
    <row r="18" spans="1:16" s="134" customFormat="1" ht="27" customHeight="1">
      <c r="A18" s="141"/>
      <c r="B18" s="142" t="s">
        <v>230</v>
      </c>
      <c r="C18" s="160"/>
      <c r="D18" s="301" t="e">
        <f>D14+D15+D16+D17</f>
        <v>#REF!</v>
      </c>
      <c r="E18" s="161"/>
      <c r="F18" s="160" t="e">
        <f>SUM(F14:F17)</f>
        <v>#REF!</v>
      </c>
      <c r="G18" s="147"/>
      <c r="H18" s="320"/>
      <c r="I18" s="320"/>
      <c r="J18" s="320"/>
      <c r="K18" s="320"/>
      <c r="L18" s="320"/>
      <c r="M18" s="320"/>
      <c r="N18" s="320"/>
      <c r="O18" s="320"/>
      <c r="P18" s="320"/>
    </row>
    <row r="19" spans="1:16" s="134" customFormat="1" ht="33.75" customHeight="1">
      <c r="A19" s="141">
        <v>8</v>
      </c>
      <c r="B19" s="142" t="s">
        <v>231</v>
      </c>
      <c r="C19" s="143"/>
      <c r="D19" s="137" t="e">
        <f>D10+D18</f>
        <v>#REF!</v>
      </c>
      <c r="E19" s="162" t="s">
        <v>354</v>
      </c>
      <c r="F19" s="163" t="e">
        <f>F10+F18</f>
        <v>#REF!</v>
      </c>
      <c r="G19" s="147"/>
      <c r="H19" s="320"/>
      <c r="I19" s="320"/>
      <c r="J19" s="320"/>
      <c r="K19" s="320"/>
      <c r="L19" s="320"/>
      <c r="M19" s="320"/>
      <c r="N19" s="320"/>
      <c r="O19" s="320"/>
      <c r="P19" s="320"/>
    </row>
    <row r="20" spans="1:16" s="134" customFormat="1" ht="51" customHeight="1">
      <c r="A20" s="141">
        <v>9</v>
      </c>
      <c r="B20" s="142" t="s">
        <v>251</v>
      </c>
      <c r="C20" s="143"/>
      <c r="D20" s="153">
        <f>'Sch-1'!N240</f>
        <v>0</v>
      </c>
      <c r="E20" s="145"/>
      <c r="F20" s="146">
        <f>D20</f>
        <v>0</v>
      </c>
      <c r="H20" s="320"/>
      <c r="I20" s="320"/>
      <c r="J20" s="320"/>
      <c r="K20" s="320"/>
      <c r="L20" s="320"/>
      <c r="M20" s="320"/>
      <c r="N20" s="320"/>
      <c r="O20" s="320"/>
      <c r="P20" s="320"/>
    </row>
    <row r="21" spans="1:16" s="164" customFormat="1" ht="23.25" customHeight="1">
      <c r="A21" s="165" t="s">
        <v>232</v>
      </c>
      <c r="B21" s="1674" t="s">
        <v>233</v>
      </c>
      <c r="C21" s="1674"/>
      <c r="D21" s="1674"/>
      <c r="E21" s="1674"/>
      <c r="F21" s="1675"/>
      <c r="H21" s="322"/>
      <c r="I21" s="322"/>
      <c r="J21" s="322"/>
      <c r="K21" s="322"/>
      <c r="L21" s="322"/>
      <c r="M21" s="322"/>
      <c r="N21" s="322"/>
      <c r="O21" s="322"/>
      <c r="P21" s="322"/>
    </row>
    <row r="22" spans="1:16" s="134" customFormat="1" ht="18.75" customHeight="1">
      <c r="A22" s="167" t="s">
        <v>357</v>
      </c>
      <c r="B22" s="1664" t="s">
        <v>234</v>
      </c>
      <c r="C22" s="1664"/>
      <c r="D22" s="1664"/>
      <c r="E22" s="166" t="s">
        <v>235</v>
      </c>
      <c r="F22" s="169" t="e">
        <f>D14</f>
        <v>#REF!</v>
      </c>
      <c r="H22" s="320"/>
      <c r="I22" s="320"/>
      <c r="J22" s="320"/>
      <c r="K22" s="320"/>
      <c r="L22" s="320"/>
      <c r="M22" s="320"/>
      <c r="N22" s="320"/>
      <c r="O22" s="320"/>
      <c r="P22" s="320"/>
    </row>
    <row r="23" spans="1:16" s="134" customFormat="1" ht="19.5" customHeight="1">
      <c r="A23" s="167" t="s">
        <v>358</v>
      </c>
      <c r="B23" s="1664" t="s">
        <v>236</v>
      </c>
      <c r="C23" s="1664"/>
      <c r="D23" s="1664"/>
      <c r="E23" s="166" t="s">
        <v>235</v>
      </c>
      <c r="F23" s="169" t="e">
        <f>D15</f>
        <v>#REF!</v>
      </c>
      <c r="H23" s="320"/>
      <c r="I23" s="320"/>
      <c r="J23" s="320"/>
      <c r="K23" s="320"/>
      <c r="L23" s="320"/>
      <c r="M23" s="320"/>
      <c r="N23" s="320"/>
      <c r="O23" s="320"/>
      <c r="P23" s="320"/>
    </row>
    <row r="24" spans="1:16" s="134" customFormat="1" ht="19.5" customHeight="1">
      <c r="A24" s="167" t="s">
        <v>359</v>
      </c>
      <c r="B24" s="1664" t="s">
        <v>288</v>
      </c>
      <c r="C24" s="1664"/>
      <c r="D24" s="1664"/>
      <c r="E24" s="166" t="s">
        <v>235</v>
      </c>
      <c r="F24" s="169" t="e">
        <f>D16</f>
        <v>#REF!</v>
      </c>
      <c r="H24" s="320"/>
      <c r="I24" s="320"/>
      <c r="J24" s="320"/>
      <c r="K24" s="320"/>
      <c r="L24" s="320"/>
      <c r="M24" s="320"/>
      <c r="N24" s="320"/>
      <c r="O24" s="320"/>
      <c r="P24" s="320"/>
    </row>
    <row r="25" spans="1:16" s="134" customFormat="1" ht="19.5" customHeight="1">
      <c r="A25" s="167" t="s">
        <v>360</v>
      </c>
      <c r="B25" s="1664" t="s">
        <v>237</v>
      </c>
      <c r="C25" s="1664"/>
      <c r="D25" s="1664"/>
      <c r="E25" s="166" t="s">
        <v>235</v>
      </c>
      <c r="F25" s="169" t="e">
        <f>D17</f>
        <v>#REF!</v>
      </c>
      <c r="H25" s="320"/>
      <c r="I25" s="320"/>
      <c r="J25" s="320"/>
      <c r="K25" s="320"/>
      <c r="L25" s="320"/>
      <c r="M25" s="320"/>
      <c r="N25" s="320"/>
      <c r="O25" s="320"/>
      <c r="P25" s="320"/>
    </row>
    <row r="26" spans="1:16" s="134" customFormat="1" ht="19.5" customHeight="1">
      <c r="A26" s="174" t="s">
        <v>238</v>
      </c>
      <c r="B26" s="1674" t="s">
        <v>290</v>
      </c>
      <c r="C26" s="1674"/>
      <c r="D26" s="1674"/>
      <c r="E26" s="1674"/>
      <c r="F26" s="1675"/>
      <c r="H26" s="320"/>
      <c r="I26" s="320"/>
      <c r="J26" s="320"/>
      <c r="K26" s="320"/>
      <c r="L26" s="320"/>
      <c r="M26" s="320"/>
      <c r="N26" s="320"/>
      <c r="O26" s="320"/>
      <c r="P26" s="320"/>
    </row>
    <row r="27" spans="1:16" s="170" customFormat="1" ht="19.5" customHeight="1">
      <c r="A27" s="302"/>
      <c r="B27" s="303"/>
      <c r="C27" s="303"/>
      <c r="D27" s="303"/>
      <c r="E27" s="303"/>
      <c r="F27" s="304"/>
      <c r="H27" s="323"/>
      <c r="I27" s="323"/>
      <c r="J27" s="323"/>
      <c r="K27" s="323"/>
      <c r="L27" s="323"/>
      <c r="M27" s="323"/>
      <c r="N27" s="323"/>
      <c r="O27" s="323"/>
      <c r="P27" s="323"/>
    </row>
    <row r="28" spans="1:16" s="134" customFormat="1" ht="19.5" customHeight="1">
      <c r="A28" s="305"/>
      <c r="B28" s="164"/>
      <c r="C28" s="164"/>
      <c r="D28" s="164"/>
      <c r="E28" s="164"/>
      <c r="F28" s="306"/>
      <c r="H28" s="320"/>
      <c r="I28" s="320"/>
      <c r="J28" s="320"/>
      <c r="K28" s="320"/>
      <c r="L28" s="320"/>
      <c r="M28" s="320"/>
      <c r="N28" s="320"/>
      <c r="O28" s="320"/>
      <c r="P28" s="320"/>
    </row>
    <row r="29" spans="1:16" s="134" customFormat="1" ht="19.5" customHeight="1">
      <c r="A29" s="305"/>
      <c r="B29" s="164"/>
      <c r="C29" s="164"/>
      <c r="D29" s="164"/>
      <c r="E29" s="164"/>
      <c r="F29" s="306"/>
      <c r="H29" s="320"/>
      <c r="I29" s="320"/>
      <c r="J29" s="320"/>
      <c r="K29" s="320"/>
      <c r="L29" s="320"/>
      <c r="M29" s="320"/>
      <c r="N29" s="320"/>
      <c r="O29" s="320"/>
      <c r="P29" s="320"/>
    </row>
    <row r="30" spans="1:16" s="134" customFormat="1" ht="60" customHeight="1">
      <c r="A30" s="174" t="s">
        <v>289</v>
      </c>
      <c r="B30" s="1676" t="s">
        <v>306</v>
      </c>
      <c r="C30" s="1677"/>
      <c r="D30" s="1677"/>
      <c r="E30" s="1677"/>
      <c r="F30" s="1678"/>
      <c r="H30" s="320" t="s">
        <v>291</v>
      </c>
      <c r="I30" s="320"/>
      <c r="J30" s="320"/>
      <c r="K30" s="320"/>
      <c r="L30" s="320"/>
      <c r="M30" s="320"/>
      <c r="N30" s="320"/>
      <c r="O30" s="320"/>
      <c r="P30" s="320"/>
    </row>
    <row r="31" spans="1:16" s="134" customFormat="1" ht="19.5" customHeight="1">
      <c r="A31" s="167" t="s">
        <v>357</v>
      </c>
      <c r="B31" s="1664" t="s">
        <v>239</v>
      </c>
      <c r="C31" s="1664"/>
      <c r="D31" s="1664"/>
      <c r="E31" s="166" t="s">
        <v>235</v>
      </c>
      <c r="F31" s="168">
        <f>'Sch-1'!AE3</f>
        <v>0</v>
      </c>
      <c r="H31" s="321" t="s">
        <v>292</v>
      </c>
      <c r="I31" s="321" t="e">
        <f>#REF!</f>
        <v>#REF!</v>
      </c>
      <c r="J31" s="321" t="e">
        <f>IF(I31=0, "", I31)</f>
        <v>#REF!</v>
      </c>
      <c r="K31" s="324" t="e">
        <f>IF(I31=0, "", "Discount on lum-sum basis on total price quoted by us without Taxes &amp; Duties. In Rs. ")</f>
        <v>#REF!</v>
      </c>
      <c r="L31" s="321" t="s">
        <v>293</v>
      </c>
      <c r="M31" s="325" t="e">
        <f>#REF!</f>
        <v>#REF!</v>
      </c>
      <c r="N31" s="325" t="e">
        <f t="shared" ref="N31:N37" si="0">IF(M31=0, "", M31)</f>
        <v>#REF!</v>
      </c>
      <c r="O31" s="324" t="e">
        <f>IF(M31=0, "", " Discount on lum-sum basis on total price quoted by us without Taxes &amp; Duties. In Percent (%) .")</f>
        <v>#REF!</v>
      </c>
      <c r="P31" s="320"/>
    </row>
    <row r="32" spans="1:16" s="134" customFormat="1" ht="19.5" customHeight="1">
      <c r="A32" s="167" t="s">
        <v>358</v>
      </c>
      <c r="B32" s="1664" t="s">
        <v>240</v>
      </c>
      <c r="C32" s="1664"/>
      <c r="D32" s="1664"/>
      <c r="E32" s="166" t="s">
        <v>235</v>
      </c>
      <c r="F32" s="168">
        <f>ROUND(0.103*F31,0)</f>
        <v>0</v>
      </c>
      <c r="H32" s="320"/>
      <c r="I32" s="320"/>
      <c r="J32" s="321"/>
      <c r="K32" s="324" t="e">
        <f>IF(SUM(I33:I37)=0, "", "Discount on lum-sum basis on the Schedules as given below , In Rs. :")</f>
        <v>#REF!</v>
      </c>
      <c r="L32" s="320"/>
      <c r="M32" s="320"/>
      <c r="N32" s="325"/>
      <c r="O32" s="324" t="e">
        <f>IF(SUM(M33:M37)=0, "", "Discount on lum-sum basis on the Schedules as given below , In Percent (%) :")</f>
        <v>#REF!</v>
      </c>
      <c r="P32" s="320"/>
    </row>
    <row r="33" spans="1:19" s="134" customFormat="1" ht="19.5" customHeight="1">
      <c r="A33" s="167" t="s">
        <v>359</v>
      </c>
      <c r="B33" s="1664" t="s">
        <v>241</v>
      </c>
      <c r="C33" s="1664"/>
      <c r="D33" s="1664"/>
      <c r="E33" s="166" t="s">
        <v>235</v>
      </c>
      <c r="F33" s="168" t="e">
        <f>'Sch-5'!K16+'Sch-5'!#REF!</f>
        <v>#REF!</v>
      </c>
      <c r="H33" s="321" t="s">
        <v>294</v>
      </c>
      <c r="I33" s="321" t="e">
        <f>#REF!</f>
        <v>#REF!</v>
      </c>
      <c r="J33" s="321" t="e">
        <f>IF(I33=0, "", I33)</f>
        <v>#REF!</v>
      </c>
      <c r="K33" s="326" t="e">
        <f>IF(I33=0, "", "Schedule-1 : Ex works prices (Direct Only)")</f>
        <v>#REF!</v>
      </c>
      <c r="L33" s="321" t="s">
        <v>299</v>
      </c>
      <c r="M33" s="325" t="e">
        <f>#REF!</f>
        <v>#REF!</v>
      </c>
      <c r="N33" s="325" t="e">
        <f t="shared" si="0"/>
        <v>#REF!</v>
      </c>
      <c r="O33" s="326" t="e">
        <f>IF(M33=0, "", "Schedule-1 : Ex works prices (Direct Only)")</f>
        <v>#REF!</v>
      </c>
      <c r="P33" s="320"/>
    </row>
    <row r="34" spans="1:19" s="134" customFormat="1" ht="19.5" customHeight="1">
      <c r="A34" s="167" t="s">
        <v>360</v>
      </c>
      <c r="B34" s="1664" t="s">
        <v>237</v>
      </c>
      <c r="C34" s="1664"/>
      <c r="D34" s="1664"/>
      <c r="E34" s="166" t="s">
        <v>235</v>
      </c>
      <c r="F34" s="328"/>
      <c r="H34" s="321" t="s">
        <v>295</v>
      </c>
      <c r="I34" s="321" t="e">
        <f>#REF!</f>
        <v>#REF!</v>
      </c>
      <c r="J34" s="321" t="e">
        <f>IF(I34=0, "", I34)</f>
        <v>#REF!</v>
      </c>
      <c r="K34" s="326" t="e">
        <f>IF(I34=0, "", "Schedule-1 : Ex works prices (Bought Out Only)")</f>
        <v>#REF!</v>
      </c>
      <c r="L34" s="321" t="s">
        <v>300</v>
      </c>
      <c r="M34" s="325" t="e">
        <f>#REF!</f>
        <v>#REF!</v>
      </c>
      <c r="N34" s="325" t="e">
        <f t="shared" si="0"/>
        <v>#REF!</v>
      </c>
      <c r="O34" s="326" t="e">
        <f>IF(M34=0, "", "Schedule-1 : Ex works prices (Bought Out Only)")</f>
        <v>#REF!</v>
      </c>
      <c r="P34" s="320"/>
      <c r="Q34" s="164"/>
      <c r="R34" s="164"/>
      <c r="S34" s="164"/>
    </row>
    <row r="35" spans="1:19" s="134" customFormat="1" ht="15" customHeight="1">
      <c r="A35" s="167" t="s">
        <v>361</v>
      </c>
      <c r="B35" s="1664" t="s">
        <v>242</v>
      </c>
      <c r="C35" s="1664"/>
      <c r="D35" s="1664"/>
      <c r="E35" s="166" t="s">
        <v>235</v>
      </c>
      <c r="F35" s="169" t="e">
        <f>D6+D7+F32+F33+F34</f>
        <v>#REF!</v>
      </c>
      <c r="H35" s="321" t="s">
        <v>296</v>
      </c>
      <c r="I35" s="321" t="e">
        <f>#REF!</f>
        <v>#REF!</v>
      </c>
      <c r="J35" s="321" t="e">
        <f>IF(I35=0, "", I35)</f>
        <v>#REF!</v>
      </c>
      <c r="K35" s="326" t="e">
        <f>IF(I35=0, "", "Schedule-2 : Freight &amp; Insurance")</f>
        <v>#REF!</v>
      </c>
      <c r="L35" s="321" t="s">
        <v>301</v>
      </c>
      <c r="M35" s="325" t="e">
        <f>#REF!</f>
        <v>#REF!</v>
      </c>
      <c r="N35" s="325" t="e">
        <f t="shared" si="0"/>
        <v>#REF!</v>
      </c>
      <c r="O35" s="326" t="e">
        <f>IF(M35=0, "", "Schedule-2 : Freight &amp; Insurance")</f>
        <v>#REF!</v>
      </c>
      <c r="P35" s="320"/>
      <c r="Q35" s="164"/>
      <c r="R35" s="164"/>
      <c r="S35" s="164"/>
    </row>
    <row r="36" spans="1:19" s="134" customFormat="1" ht="15" customHeight="1">
      <c r="A36" s="167" t="s">
        <v>362</v>
      </c>
      <c r="B36" s="1664" t="s">
        <v>307</v>
      </c>
      <c r="C36" s="1664"/>
      <c r="D36" s="1664"/>
      <c r="E36" s="166" t="s">
        <v>235</v>
      </c>
      <c r="F36" s="169" t="e">
        <f>ROUND(0.01*F35,0)</f>
        <v>#REF!</v>
      </c>
      <c r="H36" s="321" t="s">
        <v>297</v>
      </c>
      <c r="I36" s="321" t="e">
        <f>#REF!</f>
        <v>#REF!</v>
      </c>
      <c r="J36" s="321" t="e">
        <f>IF(I36=0, "", I36)</f>
        <v>#REF!</v>
      </c>
      <c r="K36" s="326" t="e">
        <f>IF(I36=0, "", "Schedule-3 : Erection Charges")</f>
        <v>#REF!</v>
      </c>
      <c r="L36" s="321" t="s">
        <v>302</v>
      </c>
      <c r="M36" s="325" t="e">
        <f>#REF!</f>
        <v>#REF!</v>
      </c>
      <c r="N36" s="325" t="e">
        <f t="shared" si="0"/>
        <v>#REF!</v>
      </c>
      <c r="O36" s="326" t="e">
        <f>IF(M36=0, "", "Schedule-3 : Erection Charges")</f>
        <v>#REF!</v>
      </c>
      <c r="P36" s="320"/>
      <c r="Q36" s="164"/>
      <c r="R36" s="164"/>
      <c r="S36" s="164"/>
    </row>
    <row r="37" spans="1:19" s="134" customFormat="1" ht="19.5" customHeight="1">
      <c r="A37" s="307"/>
      <c r="B37" s="308"/>
      <c r="C37" s="308"/>
      <c r="D37" s="308"/>
      <c r="E37" s="308"/>
      <c r="F37" s="309"/>
      <c r="H37" s="321" t="s">
        <v>298</v>
      </c>
      <c r="I37" s="321" t="e">
        <f>#REF!</f>
        <v>#REF!</v>
      </c>
      <c r="J37" s="321" t="e">
        <f>IF(I37=0, "", I37)</f>
        <v>#REF!</v>
      </c>
      <c r="K37" s="326" t="e">
        <f>IF(I37=0, "", "Schedule-7 : Type Test Charges")</f>
        <v>#REF!</v>
      </c>
      <c r="L37" s="321" t="s">
        <v>303</v>
      </c>
      <c r="M37" s="325" t="e">
        <f>#REF!</f>
        <v>#REF!</v>
      </c>
      <c r="N37" s="325" t="e">
        <f t="shared" si="0"/>
        <v>#REF!</v>
      </c>
      <c r="O37" s="326" t="e">
        <f>IF(M37=0, "", "Schedule-7 : Type Test Charges")</f>
        <v>#REF!</v>
      </c>
      <c r="P37" s="320"/>
      <c r="Q37" s="164"/>
      <c r="R37" s="164"/>
      <c r="S37" s="164"/>
    </row>
    <row r="38" spans="1:19" ht="49.5" customHeight="1">
      <c r="A38" s="1661"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8" s="1661"/>
      <c r="C38" s="1661"/>
      <c r="D38" s="1662" t="s">
        <v>243</v>
      </c>
      <c r="E38" s="1663"/>
      <c r="F38" s="135" t="s">
        <v>244</v>
      </c>
      <c r="H38" s="321" t="s">
        <v>304</v>
      </c>
      <c r="I38" s="321" t="e">
        <f>#REF!</f>
        <v>#REF!</v>
      </c>
      <c r="J38" s="321"/>
      <c r="K38" s="321"/>
      <c r="L38" s="321"/>
      <c r="M38" s="321"/>
      <c r="N38" s="321"/>
      <c r="Q38" s="310"/>
      <c r="R38" s="310"/>
      <c r="S38" s="310"/>
    </row>
    <row r="39" spans="1:19">
      <c r="H39" s="319" t="s">
        <v>305</v>
      </c>
      <c r="I39" s="327" t="e">
        <f>K31 &amp;J31 &amp;O31 &amp; N31</f>
        <v>#REF!</v>
      </c>
    </row>
    <row r="40" spans="1:19">
      <c r="I40" s="327" t="e">
        <f>K32 &amp; K33&amp;J33&amp;K34&amp;J34&amp;K35&amp;J35&amp;K36&amp;J36&amp;K37&amp;J37</f>
        <v>#REF!</v>
      </c>
    </row>
    <row r="41" spans="1:19">
      <c r="I41" s="327" t="e">
        <f>O32&amp;O33&amp;N33&amp;O34&amp;N34&amp;O35&amp;N35&amp;O36&amp;N36&amp;O37&amp;N37</f>
        <v>#REF!</v>
      </c>
    </row>
  </sheetData>
  <sheetProtection password="856C" sheet="1" objects="1" scenarios="1" selectLockedCells="1"/>
  <customSheetViews>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6"/>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5"/>
  <cols>
    <col min="1" max="1" width="11.6328125" style="128" customWidth="1"/>
    <col min="2" max="2" width="22.08984375" style="128" customWidth="1"/>
    <col min="3" max="16384" width="8" style="128"/>
  </cols>
  <sheetData>
    <row r="1" spans="1:4" s="126" customFormat="1" ht="30" customHeight="1">
      <c r="A1" s="1679">
        <f>'Bid Form 2nd Envelope'!AB17</f>
        <v>0</v>
      </c>
      <c r="B1" s="1679"/>
    </row>
    <row r="2" spans="1:4" s="126" customFormat="1" ht="30" customHeight="1">
      <c r="A2" s="127"/>
    </row>
    <row r="3" spans="1:4">
      <c r="A3" s="127"/>
    </row>
    <row r="4" spans="1:4" ht="13">
      <c r="A4" s="402" t="str">
        <f>IF(OR((A1&gt;9999999999),(A1&lt;0)),"Invalid Entry - More than 1000 crore OR -ve value",IF(A1=0, "Rs. Zero Only ",+CONCATENATE("Rs. ", B11,D11,B10,D10,B9,D9,B8,D8,B7,D7,B6," Only")))</f>
        <v xml:space="preserve">Rs. Zero Only </v>
      </c>
      <c r="B4" s="403"/>
    </row>
    <row r="5" spans="1:4" ht="13">
      <c r="A5" s="404"/>
      <c r="B5" s="403"/>
    </row>
    <row r="6" spans="1:4" ht="13">
      <c r="A6" s="405">
        <f>-INT(A1/100)*100+ROUND(A1,0)</f>
        <v>0</v>
      </c>
      <c r="B6" s="403" t="str">
        <f t="shared" ref="B6:B11" si="0">IF(A6=0,"",LOOKUP(A6,$A$13:$A$112,$B$13:$B$112))</f>
        <v/>
      </c>
      <c r="D6" s="125"/>
    </row>
    <row r="7" spans="1:4" ht="13">
      <c r="A7" s="405">
        <f>-INT(A1/1000)*10+INT(A1/100)</f>
        <v>0</v>
      </c>
      <c r="B7" s="403" t="str">
        <f t="shared" si="0"/>
        <v/>
      </c>
      <c r="D7" s="125" t="str">
        <f>+IF(B7="",""," Hundred ")</f>
        <v/>
      </c>
    </row>
    <row r="8" spans="1:4" ht="13">
      <c r="A8" s="405">
        <f>-INT(A1/100000)*100+INT(A1/1000)</f>
        <v>0</v>
      </c>
      <c r="B8" s="403" t="str">
        <f t="shared" si="0"/>
        <v/>
      </c>
      <c r="D8" s="125" t="str">
        <f>IF((B8=""),IF(C8="",""," Thousand ")," Thousand ")</f>
        <v/>
      </c>
    </row>
    <row r="9" spans="1:4" ht="13">
      <c r="A9" s="405">
        <f>-INT(A1/10000000)*100+INT(A1/100000)</f>
        <v>0</v>
      </c>
      <c r="B9" s="403" t="str">
        <f t="shared" si="0"/>
        <v/>
      </c>
      <c r="D9" s="125" t="str">
        <f>IF((B9=""),IF(C9="",""," Lac ")," Lac ")</f>
        <v/>
      </c>
    </row>
    <row r="10" spans="1:4" ht="13">
      <c r="A10" s="405">
        <f>-INT(A1/1000000000)*100+INT(A1/10000000)</f>
        <v>0</v>
      </c>
      <c r="B10" s="406" t="str">
        <f t="shared" si="0"/>
        <v/>
      </c>
      <c r="D10" s="125" t="str">
        <f>IF((B10=""),IF(C10="",""," Crore ")," Crore ")</f>
        <v/>
      </c>
    </row>
    <row r="11" spans="1:4" ht="13">
      <c r="A11" s="407">
        <f>-INT(A1/10000000000)*1000+INT(A1/1000000000)</f>
        <v>0</v>
      </c>
      <c r="B11" s="406" t="str">
        <f t="shared" si="0"/>
        <v/>
      </c>
      <c r="D11" s="125" t="str">
        <f>IF((B11=""),IF(C11="",""," Hundred ")," Hundred ")</f>
        <v/>
      </c>
    </row>
    <row r="12" spans="1:4" ht="13">
      <c r="A12" s="403"/>
      <c r="B12" s="403"/>
    </row>
    <row r="13" spans="1:4" ht="13">
      <c r="A13" s="400">
        <v>1</v>
      </c>
      <c r="B13" s="401" t="s">
        <v>114</v>
      </c>
    </row>
    <row r="14" spans="1:4" ht="13">
      <c r="A14" s="400">
        <v>2</v>
      </c>
      <c r="B14" s="401" t="s">
        <v>115</v>
      </c>
    </row>
    <row r="15" spans="1:4" ht="13">
      <c r="A15" s="400">
        <v>3</v>
      </c>
      <c r="B15" s="401" t="s">
        <v>116</v>
      </c>
    </row>
    <row r="16" spans="1:4" ht="13">
      <c r="A16" s="400">
        <v>4</v>
      </c>
      <c r="B16" s="401" t="s">
        <v>117</v>
      </c>
    </row>
    <row r="17" spans="1:2" ht="13">
      <c r="A17" s="400">
        <v>5</v>
      </c>
      <c r="B17" s="401" t="s">
        <v>118</v>
      </c>
    </row>
    <row r="18" spans="1:2" ht="13">
      <c r="A18" s="400">
        <v>6</v>
      </c>
      <c r="B18" s="401" t="s">
        <v>119</v>
      </c>
    </row>
    <row r="19" spans="1:2" ht="13">
      <c r="A19" s="400">
        <v>7</v>
      </c>
      <c r="B19" s="401" t="s">
        <v>120</v>
      </c>
    </row>
    <row r="20" spans="1:2" ht="13">
      <c r="A20" s="400">
        <v>8</v>
      </c>
      <c r="B20" s="401" t="s">
        <v>121</v>
      </c>
    </row>
    <row r="21" spans="1:2" ht="13">
      <c r="A21" s="400">
        <v>9</v>
      </c>
      <c r="B21" s="401" t="s">
        <v>122</v>
      </c>
    </row>
    <row r="22" spans="1:2" ht="13">
      <c r="A22" s="400">
        <v>10</v>
      </c>
      <c r="B22" s="401" t="s">
        <v>123</v>
      </c>
    </row>
    <row r="23" spans="1:2" ht="13">
      <c r="A23" s="400">
        <v>11</v>
      </c>
      <c r="B23" s="401" t="s">
        <v>124</v>
      </c>
    </row>
    <row r="24" spans="1:2" ht="13">
      <c r="A24" s="400">
        <v>12</v>
      </c>
      <c r="B24" s="401" t="s">
        <v>125</v>
      </c>
    </row>
    <row r="25" spans="1:2" ht="13">
      <c r="A25" s="400">
        <v>13</v>
      </c>
      <c r="B25" s="401" t="s">
        <v>126</v>
      </c>
    </row>
    <row r="26" spans="1:2" ht="13">
      <c r="A26" s="400">
        <v>14</v>
      </c>
      <c r="B26" s="401" t="s">
        <v>127</v>
      </c>
    </row>
    <row r="27" spans="1:2" ht="13">
      <c r="A27" s="400">
        <v>15</v>
      </c>
      <c r="B27" s="401" t="s">
        <v>128</v>
      </c>
    </row>
    <row r="28" spans="1:2" ht="13">
      <c r="A28" s="400">
        <v>16</v>
      </c>
      <c r="B28" s="401" t="s">
        <v>129</v>
      </c>
    </row>
    <row r="29" spans="1:2" ht="13">
      <c r="A29" s="400">
        <v>17</v>
      </c>
      <c r="B29" s="401" t="s">
        <v>130</v>
      </c>
    </row>
    <row r="30" spans="1:2" ht="13">
      <c r="A30" s="400">
        <v>18</v>
      </c>
      <c r="B30" s="401" t="s">
        <v>131</v>
      </c>
    </row>
    <row r="31" spans="1:2" ht="13">
      <c r="A31" s="400">
        <v>19</v>
      </c>
      <c r="B31" s="401" t="s">
        <v>132</v>
      </c>
    </row>
    <row r="32" spans="1:2" ht="13">
      <c r="A32" s="400">
        <v>20</v>
      </c>
      <c r="B32" s="401" t="s">
        <v>133</v>
      </c>
    </row>
    <row r="33" spans="1:2" ht="13">
      <c r="A33" s="400">
        <v>21</v>
      </c>
      <c r="B33" s="401" t="s">
        <v>135</v>
      </c>
    </row>
    <row r="34" spans="1:2" ht="13">
      <c r="A34" s="400">
        <v>22</v>
      </c>
      <c r="B34" s="401" t="s">
        <v>134</v>
      </c>
    </row>
    <row r="35" spans="1:2" ht="13">
      <c r="A35" s="400">
        <v>23</v>
      </c>
      <c r="B35" s="401" t="s">
        <v>136</v>
      </c>
    </row>
    <row r="36" spans="1:2" ht="13">
      <c r="A36" s="400">
        <v>24</v>
      </c>
      <c r="B36" s="401" t="s">
        <v>142</v>
      </c>
    </row>
    <row r="37" spans="1:2" ht="13">
      <c r="A37" s="400">
        <v>25</v>
      </c>
      <c r="B37" s="401" t="s">
        <v>144</v>
      </c>
    </row>
    <row r="38" spans="1:2" ht="13">
      <c r="A38" s="400">
        <v>26</v>
      </c>
      <c r="B38" s="401" t="s">
        <v>143</v>
      </c>
    </row>
    <row r="39" spans="1:2" ht="13">
      <c r="A39" s="400">
        <v>27</v>
      </c>
      <c r="B39" s="401" t="s">
        <v>145</v>
      </c>
    </row>
    <row r="40" spans="1:2" ht="13">
      <c r="A40" s="400">
        <v>28</v>
      </c>
      <c r="B40" s="401" t="s">
        <v>146</v>
      </c>
    </row>
    <row r="41" spans="1:2" ht="13">
      <c r="A41" s="400">
        <v>29</v>
      </c>
      <c r="B41" s="401" t="s">
        <v>147</v>
      </c>
    </row>
    <row r="42" spans="1:2" ht="13">
      <c r="A42" s="400">
        <v>30</v>
      </c>
      <c r="B42" s="401" t="s">
        <v>148</v>
      </c>
    </row>
    <row r="43" spans="1:2" ht="13">
      <c r="A43" s="400">
        <v>31</v>
      </c>
      <c r="B43" s="401" t="s">
        <v>149</v>
      </c>
    </row>
    <row r="44" spans="1:2" ht="13">
      <c r="A44" s="400">
        <v>32</v>
      </c>
      <c r="B44" s="401" t="s">
        <v>150</v>
      </c>
    </row>
    <row r="45" spans="1:2" ht="13">
      <c r="A45" s="400">
        <v>33</v>
      </c>
      <c r="B45" s="401" t="s">
        <v>151</v>
      </c>
    </row>
    <row r="46" spans="1:2" ht="13">
      <c r="A46" s="400">
        <v>34</v>
      </c>
      <c r="B46" s="401" t="s">
        <v>152</v>
      </c>
    </row>
    <row r="47" spans="1:2" ht="13">
      <c r="A47" s="400">
        <v>35</v>
      </c>
      <c r="B47" s="401" t="s">
        <v>438</v>
      </c>
    </row>
    <row r="48" spans="1:2" ht="13">
      <c r="A48" s="400">
        <v>36</v>
      </c>
      <c r="B48" s="401" t="s">
        <v>153</v>
      </c>
    </row>
    <row r="49" spans="1:2" ht="13">
      <c r="A49" s="400">
        <v>37</v>
      </c>
      <c r="B49" s="401" t="s">
        <v>154</v>
      </c>
    </row>
    <row r="50" spans="1:2" ht="13">
      <c r="A50" s="400">
        <v>38</v>
      </c>
      <c r="B50" s="401" t="s">
        <v>155</v>
      </c>
    </row>
    <row r="51" spans="1:2" ht="13">
      <c r="A51" s="400">
        <v>39</v>
      </c>
      <c r="B51" s="401" t="s">
        <v>156</v>
      </c>
    </row>
    <row r="52" spans="1:2" ht="13">
      <c r="A52" s="400">
        <v>40</v>
      </c>
      <c r="B52" s="401" t="s">
        <v>157</v>
      </c>
    </row>
    <row r="53" spans="1:2" ht="13">
      <c r="A53" s="400">
        <v>41</v>
      </c>
      <c r="B53" s="401" t="s">
        <v>158</v>
      </c>
    </row>
    <row r="54" spans="1:2" ht="13">
      <c r="A54" s="400">
        <v>42</v>
      </c>
      <c r="B54" s="401" t="s">
        <v>159</v>
      </c>
    </row>
    <row r="55" spans="1:2" ht="13">
      <c r="A55" s="400">
        <v>43</v>
      </c>
      <c r="B55" s="401" t="s">
        <v>160</v>
      </c>
    </row>
    <row r="56" spans="1:2" ht="13">
      <c r="A56" s="400">
        <v>44</v>
      </c>
      <c r="B56" s="401" t="s">
        <v>161</v>
      </c>
    </row>
    <row r="57" spans="1:2" ht="13">
      <c r="A57" s="400">
        <v>45</v>
      </c>
      <c r="B57" s="401" t="s">
        <v>162</v>
      </c>
    </row>
    <row r="58" spans="1:2" ht="13">
      <c r="A58" s="400">
        <v>46</v>
      </c>
      <c r="B58" s="401" t="s">
        <v>163</v>
      </c>
    </row>
    <row r="59" spans="1:2" ht="13">
      <c r="A59" s="400">
        <v>47</v>
      </c>
      <c r="B59" s="401" t="s">
        <v>164</v>
      </c>
    </row>
    <row r="60" spans="1:2" ht="13">
      <c r="A60" s="400">
        <v>48</v>
      </c>
      <c r="B60" s="401" t="s">
        <v>165</v>
      </c>
    </row>
    <row r="61" spans="1:2" ht="13">
      <c r="A61" s="400">
        <v>49</v>
      </c>
      <c r="B61" s="401" t="s">
        <v>166</v>
      </c>
    </row>
    <row r="62" spans="1:2" ht="13">
      <c r="A62" s="400">
        <v>50</v>
      </c>
      <c r="B62" s="401" t="s">
        <v>167</v>
      </c>
    </row>
    <row r="63" spans="1:2" ht="13">
      <c r="A63" s="400">
        <v>51</v>
      </c>
      <c r="B63" s="401" t="s">
        <v>168</v>
      </c>
    </row>
    <row r="64" spans="1:2" ht="13">
      <c r="A64" s="400">
        <v>52</v>
      </c>
      <c r="B64" s="401" t="s">
        <v>169</v>
      </c>
    </row>
    <row r="65" spans="1:2" ht="13">
      <c r="A65" s="400">
        <v>53</v>
      </c>
      <c r="B65" s="401" t="s">
        <v>170</v>
      </c>
    </row>
    <row r="66" spans="1:2" ht="13">
      <c r="A66" s="400">
        <v>54</v>
      </c>
      <c r="B66" s="401" t="s">
        <v>171</v>
      </c>
    </row>
    <row r="67" spans="1:2" ht="13">
      <c r="A67" s="400">
        <v>55</v>
      </c>
      <c r="B67" s="401" t="s">
        <v>172</v>
      </c>
    </row>
    <row r="68" spans="1:2" ht="13">
      <c r="A68" s="400">
        <v>56</v>
      </c>
      <c r="B68" s="401" t="s">
        <v>173</v>
      </c>
    </row>
    <row r="69" spans="1:2" ht="13">
      <c r="A69" s="400">
        <v>57</v>
      </c>
      <c r="B69" s="401" t="s">
        <v>174</v>
      </c>
    </row>
    <row r="70" spans="1:2" ht="13">
      <c r="A70" s="400">
        <v>58</v>
      </c>
      <c r="B70" s="401" t="s">
        <v>175</v>
      </c>
    </row>
    <row r="71" spans="1:2" ht="13">
      <c r="A71" s="400">
        <v>59</v>
      </c>
      <c r="B71" s="401" t="s">
        <v>176</v>
      </c>
    </row>
    <row r="72" spans="1:2" ht="13">
      <c r="A72" s="400">
        <v>60</v>
      </c>
      <c r="B72" s="401" t="s">
        <v>177</v>
      </c>
    </row>
    <row r="73" spans="1:2" ht="13">
      <c r="A73" s="400">
        <v>61</v>
      </c>
      <c r="B73" s="401" t="s">
        <v>178</v>
      </c>
    </row>
    <row r="74" spans="1:2" ht="13">
      <c r="A74" s="400">
        <v>62</v>
      </c>
      <c r="B74" s="401" t="s">
        <v>179</v>
      </c>
    </row>
    <row r="75" spans="1:2" ht="13">
      <c r="A75" s="400">
        <v>63</v>
      </c>
      <c r="B75" s="401" t="s">
        <v>180</v>
      </c>
    </row>
    <row r="76" spans="1:2" ht="13">
      <c r="A76" s="400">
        <v>64</v>
      </c>
      <c r="B76" s="401" t="s">
        <v>181</v>
      </c>
    </row>
    <row r="77" spans="1:2" ht="13">
      <c r="A77" s="400">
        <v>65</v>
      </c>
      <c r="B77" s="401" t="s">
        <v>182</v>
      </c>
    </row>
    <row r="78" spans="1:2" ht="13">
      <c r="A78" s="400">
        <v>66</v>
      </c>
      <c r="B78" s="401" t="s">
        <v>183</v>
      </c>
    </row>
    <row r="79" spans="1:2" ht="13">
      <c r="A79" s="400">
        <v>67</v>
      </c>
      <c r="B79" s="401" t="s">
        <v>184</v>
      </c>
    </row>
    <row r="80" spans="1:2" ht="13">
      <c r="A80" s="400">
        <v>68</v>
      </c>
      <c r="B80" s="401" t="s">
        <v>185</v>
      </c>
    </row>
    <row r="81" spans="1:2" ht="13">
      <c r="A81" s="400">
        <v>69</v>
      </c>
      <c r="B81" s="401" t="s">
        <v>186</v>
      </c>
    </row>
    <row r="82" spans="1:2" ht="13">
      <c r="A82" s="400">
        <v>70</v>
      </c>
      <c r="B82" s="401" t="s">
        <v>187</v>
      </c>
    </row>
    <row r="83" spans="1:2" ht="13">
      <c r="A83" s="400">
        <v>71</v>
      </c>
      <c r="B83" s="401" t="s">
        <v>188</v>
      </c>
    </row>
    <row r="84" spans="1:2" ht="13">
      <c r="A84" s="400">
        <v>72</v>
      </c>
      <c r="B84" s="401" t="s">
        <v>189</v>
      </c>
    </row>
    <row r="85" spans="1:2" ht="13">
      <c r="A85" s="400">
        <v>73</v>
      </c>
      <c r="B85" s="401" t="s">
        <v>190</v>
      </c>
    </row>
    <row r="86" spans="1:2" ht="13">
      <c r="A86" s="400">
        <v>74</v>
      </c>
      <c r="B86" s="401" t="s">
        <v>191</v>
      </c>
    </row>
    <row r="87" spans="1:2" ht="13">
      <c r="A87" s="400">
        <v>75</v>
      </c>
      <c r="B87" s="401" t="s">
        <v>192</v>
      </c>
    </row>
    <row r="88" spans="1:2" ht="13">
      <c r="A88" s="400">
        <v>76</v>
      </c>
      <c r="B88" s="401" t="s">
        <v>193</v>
      </c>
    </row>
    <row r="89" spans="1:2" ht="13">
      <c r="A89" s="400">
        <v>77</v>
      </c>
      <c r="B89" s="401" t="s">
        <v>194</v>
      </c>
    </row>
    <row r="90" spans="1:2" ht="13">
      <c r="A90" s="400">
        <v>78</v>
      </c>
      <c r="B90" s="401" t="s">
        <v>195</v>
      </c>
    </row>
    <row r="91" spans="1:2" ht="13">
      <c r="A91" s="400">
        <v>79</v>
      </c>
      <c r="B91" s="401" t="s">
        <v>196</v>
      </c>
    </row>
    <row r="92" spans="1:2" ht="13">
      <c r="A92" s="400">
        <v>80</v>
      </c>
      <c r="B92" s="401" t="s">
        <v>197</v>
      </c>
    </row>
    <row r="93" spans="1:2" ht="13">
      <c r="A93" s="400">
        <v>81</v>
      </c>
      <c r="B93" s="401" t="s">
        <v>198</v>
      </c>
    </row>
    <row r="94" spans="1:2" ht="13">
      <c r="A94" s="400">
        <v>82</v>
      </c>
      <c r="B94" s="401" t="s">
        <v>199</v>
      </c>
    </row>
    <row r="95" spans="1:2" ht="13">
      <c r="A95" s="400">
        <v>83</v>
      </c>
      <c r="B95" s="401" t="s">
        <v>200</v>
      </c>
    </row>
    <row r="96" spans="1:2" ht="13">
      <c r="A96" s="400">
        <v>84</v>
      </c>
      <c r="B96" s="401" t="s">
        <v>201</v>
      </c>
    </row>
    <row r="97" spans="1:2" ht="13">
      <c r="A97" s="400">
        <v>85</v>
      </c>
      <c r="B97" s="401" t="s">
        <v>202</v>
      </c>
    </row>
    <row r="98" spans="1:2" ht="13">
      <c r="A98" s="400">
        <v>86</v>
      </c>
      <c r="B98" s="401" t="s">
        <v>203</v>
      </c>
    </row>
    <row r="99" spans="1:2" ht="13">
      <c r="A99" s="400">
        <v>87</v>
      </c>
      <c r="B99" s="401" t="s">
        <v>204</v>
      </c>
    </row>
    <row r="100" spans="1:2" ht="13">
      <c r="A100" s="400">
        <v>88</v>
      </c>
      <c r="B100" s="401" t="s">
        <v>205</v>
      </c>
    </row>
    <row r="101" spans="1:2" ht="13">
      <c r="A101" s="400">
        <v>89</v>
      </c>
      <c r="B101" s="401" t="s">
        <v>206</v>
      </c>
    </row>
    <row r="102" spans="1:2" ht="13">
      <c r="A102" s="400">
        <v>90</v>
      </c>
      <c r="B102" s="401" t="s">
        <v>207</v>
      </c>
    </row>
    <row r="103" spans="1:2" ht="13">
      <c r="A103" s="400">
        <v>91</v>
      </c>
      <c r="B103" s="401" t="s">
        <v>208</v>
      </c>
    </row>
    <row r="104" spans="1:2" ht="13">
      <c r="A104" s="400">
        <v>92</v>
      </c>
      <c r="B104" s="401" t="s">
        <v>209</v>
      </c>
    </row>
    <row r="105" spans="1:2" ht="13">
      <c r="A105" s="400">
        <v>93</v>
      </c>
      <c r="B105" s="401" t="s">
        <v>210</v>
      </c>
    </row>
    <row r="106" spans="1:2" ht="13">
      <c r="A106" s="400">
        <v>94</v>
      </c>
      <c r="B106" s="401" t="s">
        <v>211</v>
      </c>
    </row>
    <row r="107" spans="1:2" ht="13">
      <c r="A107" s="400">
        <v>95</v>
      </c>
      <c r="B107" s="401" t="s">
        <v>212</v>
      </c>
    </row>
    <row r="108" spans="1:2" ht="13">
      <c r="A108" s="400">
        <v>96</v>
      </c>
      <c r="B108" s="401" t="s">
        <v>213</v>
      </c>
    </row>
    <row r="109" spans="1:2" ht="13">
      <c r="A109" s="400">
        <v>97</v>
      </c>
      <c r="B109" s="401" t="s">
        <v>214</v>
      </c>
    </row>
    <row r="110" spans="1:2" ht="13">
      <c r="A110" s="400">
        <v>98</v>
      </c>
      <c r="B110" s="401" t="s">
        <v>215</v>
      </c>
    </row>
    <row r="111" spans="1:2" ht="13">
      <c r="A111" s="400">
        <v>99</v>
      </c>
      <c r="B111" s="401" t="s">
        <v>216</v>
      </c>
    </row>
    <row r="112" spans="1:2" ht="13">
      <c r="A112" s="400">
        <v>100</v>
      </c>
      <c r="B112" s="401" t="s">
        <v>217</v>
      </c>
    </row>
  </sheetData>
  <sheetProtection selectLockedCells="1" selectUnlockedCells="1"/>
  <customSheetViews>
    <customSheetView guid="{8909CFDD-4F29-4C72-886E-908773EE94A2}" state="hidden">
      <selection sqref="A1:F1"/>
      <pageMargins left="0.75" right="0.75" top="1" bottom="1" header="0.5" footer="0.5"/>
      <pageSetup orientation="portrait" r:id="rId1"/>
      <headerFooter alignWithMargins="0"/>
    </customSheetView>
    <customSheetView guid="{A34CC49F-E309-4C23-B4F6-1E3B307C10D1}" state="hidden">
      <selection sqref="A1:F1"/>
      <pageMargins left="0.75" right="0.75" top="1" bottom="1" header="0.5" footer="0.5"/>
      <pageSetup orientation="portrait" r:id="rId2"/>
      <headerFooter alignWithMargins="0"/>
    </customSheetView>
    <customSheetView guid="{B835C05C-B615-4DCB-982D-4519616B3CD8}" state="hidden">
      <selection sqref="A1:F1"/>
      <pageMargins left="0.75" right="0.75" top="1" bottom="1" header="0.5" footer="0.5"/>
      <pageSetup orientation="portrait" r:id="rId3"/>
      <headerFooter alignWithMargins="0"/>
    </customSheetView>
    <customSheetView guid="{223BC0FC-814D-40F0-9795-CE82A16FF3A5}" state="hidden">
      <selection sqref="A1:F1"/>
      <pageMargins left="0.75" right="0.75" top="1" bottom="1" header="0.5" footer="0.5"/>
      <pageSetup orientation="portrait" r:id="rId4"/>
      <headerFooter alignWithMargins="0"/>
    </customSheetView>
    <customSheetView guid="{D53177B2-31EC-4222-B97A-A37DCFD9E45B}" state="hidden">
      <selection sqref="A1:F1"/>
      <pageMargins left="0.75" right="0.75" top="1" bottom="1" header="0.5" footer="0.5"/>
      <pageSetup orientation="portrait" r:id="rId5"/>
      <headerFooter alignWithMargins="0"/>
    </customSheetView>
    <customSheetView guid="{B3CE7B10-A914-4559-A6DA-AED8C22AFD6D}" state="hidden">
      <selection sqref="A1:F1"/>
      <pageMargins left="0.75" right="0.75" top="1" bottom="1" header="0.5" footer="0.5"/>
      <pageSetup orientation="portrait" r:id="rId6"/>
      <headerFooter alignWithMargins="0"/>
    </customSheetView>
    <customSheetView guid="{7487ED9F-BBED-4B2A-9631-22F1A430946B}" state="hidden">
      <selection sqref="A1:F1"/>
      <pageMargins left="0.75" right="0.75" top="1" bottom="1" header="0.5" footer="0.5"/>
      <pageSetup orientation="portrait" r:id="rId7"/>
      <headerFooter alignWithMargins="0"/>
    </customSheetView>
    <customSheetView guid="{A7DBDDEF-9245-44C6-9EBF-032DB6E1C0A2}" state="hidden">
      <selection sqref="A1:F1"/>
      <pageMargins left="0.75" right="0.75" top="1" bottom="1" header="0.5" footer="0.5"/>
      <pageSetup orientation="portrait" r:id="rId8"/>
      <headerFooter alignWithMargins="0"/>
    </customSheetView>
    <customSheetView guid="{E9F4E142-7D26-464D-BECA-4F3806DB1FE1}" state="hidden">
      <selection sqref="A1:F1"/>
      <pageMargins left="0.75" right="0.75" top="1" bottom="1" header="0.5" footer="0.5"/>
      <pageSetup orientation="portrait" r:id="rId9"/>
      <headerFooter alignWithMargins="0"/>
    </customSheetView>
    <customSheetView guid="{27A45B7A-04F2-4516-B80B-5ED0825D4ED3}" state="hidden" topLeftCell="A2">
      <selection activeCell="C2" sqref="C2"/>
      <pageMargins left="0.75" right="0.75" top="1" bottom="1" header="0.5" footer="0.5"/>
      <pageSetup orientation="portrait" r:id="rId10"/>
      <headerFooter alignWithMargins="0"/>
    </customSheetView>
    <customSheetView guid="{14D7F02E-BCCA-4517-ABC7-537FF4AEB67A}" state="hidden" topLeftCell="A2">
      <selection activeCell="C2" sqref="C2"/>
      <pageMargins left="0.75" right="0.75" top="1" bottom="1" header="0.5" footer="0.5"/>
      <pageSetup orientation="portrait" r:id="rId11"/>
      <headerFooter alignWithMargins="0"/>
    </customSheetView>
    <customSheetView guid="{01ACF2E1-8E61-4459-ABC1-B6C183DEED61}" state="hidden" showRuler="0">
      <selection sqref="A1:B1"/>
      <pageMargins left="0.75" right="0.75" top="1" bottom="1" header="0.5" footer="0.5"/>
      <pageSetup orientation="portrait" r:id="rId12"/>
      <headerFooter alignWithMargins="0"/>
    </customSheetView>
    <customSheetView guid="{4F65FF32-EC61-4022-A399-2986D7B6B8B3}" state="hidden" showRuler="0">
      <selection sqref="A1:B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B23AD343-29DA-4CE0-BD10-47BF44F3782F}" state="hidden">
      <selection sqref="A1:F1"/>
      <pageMargins left="0.75" right="0.75" top="1" bottom="1" header="0.5" footer="0.5"/>
      <pageSetup orientation="portrait" r:id="rId15"/>
      <headerFooter alignWithMargins="0"/>
    </customSheetView>
    <customSheetView guid="{4AA1107B-A795-4744-B566-827168772C7A}" state="hidden">
      <selection sqref="A1:F1"/>
      <pageMargins left="0.75" right="0.75" top="1" bottom="1" header="0.5" footer="0.5"/>
      <pageSetup orientation="portrait" r:id="rId16"/>
      <headerFooter alignWithMargins="0"/>
    </customSheetView>
    <customSheetView guid="{EE46BCD1-F715-4FA9-A5FC-1B125AD601E0}" state="hidden">
      <selection sqref="A1:F1"/>
      <pageMargins left="0.75" right="0.75" top="1" bottom="1" header="0.5" footer="0.5"/>
      <pageSetup orientation="portrait" r:id="rId17"/>
      <headerFooter alignWithMargins="0"/>
    </customSheetView>
    <customSheetView guid="{D0757F9E-DF41-4B40-A5E5-F4F8FDD8D61D}" state="hidden">
      <selection sqref="A1:F1"/>
      <pageMargins left="0.75" right="0.75" top="1" bottom="1" header="0.5" footer="0.5"/>
      <pageSetup orientation="portrait" r:id="rId18"/>
      <headerFooter alignWithMargins="0"/>
    </customSheetView>
    <customSheetView guid="{E97134B6-5E8D-4951-8DA0-73D065532361}" state="hidden">
      <selection sqref="A1:F1"/>
      <pageMargins left="0.75" right="0.75" top="1" bottom="1" header="0.5" footer="0.5"/>
      <pageSetup orientation="portrait" r:id="rId19"/>
      <headerFooter alignWithMargins="0"/>
    </customSheetView>
    <customSheetView guid="{C431BC99-7569-44AB-83F6-AB73BDED3783}" state="hidden">
      <selection sqref="A1:F1"/>
      <pageMargins left="0.75" right="0.75" top="1" bottom="1" header="0.5" footer="0.5"/>
      <pageSetup orientation="portrait" r:id="rId20"/>
      <headerFooter alignWithMargins="0"/>
    </customSheetView>
    <customSheetView guid="{498493C3-769C-4143-9114-C68CD1D40B11}" state="hidden">
      <selection sqref="A1:F1"/>
      <pageMargins left="0.75" right="0.75" top="1" bottom="1" header="0.5" footer="0.5"/>
      <pageSetup orientation="portrait" r:id="rId21"/>
      <headerFooter alignWithMargins="0"/>
    </customSheetView>
    <customSheetView guid="{1E0C44A1-9358-4FBD-8C2C-4DB661DA1476}" state="hidden">
      <selection sqref="A1:F1"/>
      <pageMargins left="0.75" right="0.75" top="1" bottom="1" header="0.5" footer="0.5"/>
      <pageSetup orientation="portrait" r:id="rId22"/>
      <headerFooter alignWithMargins="0"/>
    </customSheetView>
    <customSheetView guid="{A41EE4DE-0D82-4A56-8210-F78316511D11}" state="hidden">
      <selection sqref="A1:F1"/>
      <pageMargins left="0.75" right="0.75" top="1" bottom="1" header="0.5" footer="0.5"/>
      <pageSetup orientation="portrait" r:id="rId23"/>
      <headerFooter alignWithMargins="0"/>
    </customSheetView>
    <customSheetView guid="{BB6473B7-092C-417E-97E7-ED0705AE17A0}" state="hidden">
      <selection sqref="A1:F1"/>
      <pageMargins left="0.75" right="0.75" top="1" bottom="1" header="0.5" footer="0.5"/>
      <pageSetup orientation="portrait" r:id="rId24"/>
      <headerFooter alignWithMargins="0"/>
    </customSheetView>
    <customSheetView guid="{023E95C7-CD0A-46A1-945E-64751E02EBFE}" state="hidden">
      <selection sqref="A1:F1"/>
      <pageMargins left="0.75" right="0.75" top="1" bottom="1" header="0.5" footer="0.5"/>
      <pageSetup orientation="portrait" r:id="rId25"/>
      <headerFooter alignWithMargins="0"/>
    </customSheetView>
  </customSheetViews>
  <mergeCells count="1">
    <mergeCell ref="A1:B1"/>
  </mergeCells>
  <phoneticPr fontId="2" type="noConversion"/>
  <pageMargins left="0.75" right="0.75" top="1" bottom="1" header="0.5" footer="0.5"/>
  <pageSetup orientation="portrait" r:id="rId26"/>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4.5"/>
  <sheetData/>
  <customSheetViews>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4.5"/>
  <sheetData/>
  <customSheetViews>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5.5"/>
  <cols>
    <col min="1" max="1" width="9" style="335"/>
    <col min="2" max="2" width="9" style="336"/>
    <col min="3" max="3" width="72.6328125" style="336" customWidth="1"/>
    <col min="4" max="4" width="66.08984375" style="349" customWidth="1"/>
    <col min="5" max="16384" width="9" style="334"/>
  </cols>
  <sheetData>
    <row r="1" spans="1:11" ht="45" customHeight="1">
      <c r="A1" s="1392" t="s">
        <v>569</v>
      </c>
      <c r="B1" s="1392"/>
      <c r="C1" s="1392"/>
      <c r="D1" s="332"/>
      <c r="E1" s="333"/>
      <c r="F1" s="333"/>
      <c r="G1" s="333"/>
      <c r="H1" s="333"/>
      <c r="I1" s="333"/>
      <c r="J1" s="333"/>
      <c r="K1" s="333"/>
    </row>
    <row r="2" spans="1:11" ht="18" customHeight="1">
      <c r="C2" s="337"/>
      <c r="D2" s="338"/>
      <c r="E2" s="339"/>
      <c r="F2" s="339"/>
      <c r="G2" s="339"/>
      <c r="H2" s="339"/>
      <c r="I2" s="339"/>
      <c r="J2" s="339"/>
      <c r="K2" s="339"/>
    </row>
    <row r="3" spans="1:11" ht="18" customHeight="1">
      <c r="A3" s="340" t="s">
        <v>342</v>
      </c>
      <c r="B3" s="337" t="s">
        <v>313</v>
      </c>
      <c r="C3" s="337"/>
      <c r="D3" s="341"/>
      <c r="E3" s="342"/>
      <c r="F3" s="342"/>
      <c r="G3" s="342"/>
      <c r="H3" s="342"/>
      <c r="I3" s="342"/>
      <c r="J3" s="342"/>
      <c r="K3" s="342"/>
    </row>
    <row r="4" spans="1:11" ht="18" customHeight="1">
      <c r="B4" s="343" t="s">
        <v>373</v>
      </c>
      <c r="C4" s="344" t="s">
        <v>330</v>
      </c>
      <c r="D4" s="341"/>
      <c r="E4" s="342"/>
      <c r="F4" s="342"/>
      <c r="G4" s="342"/>
      <c r="H4" s="342"/>
      <c r="I4" s="342"/>
      <c r="J4" s="342"/>
      <c r="K4" s="342"/>
    </row>
    <row r="5" spans="1:11" ht="38.15" customHeight="1">
      <c r="B5" s="343" t="s">
        <v>376</v>
      </c>
      <c r="C5" s="344" t="s">
        <v>448</v>
      </c>
      <c r="D5" s="341"/>
      <c r="E5" s="342"/>
      <c r="F5" s="342"/>
      <c r="G5" s="342"/>
      <c r="H5" s="342"/>
      <c r="I5" s="342"/>
      <c r="J5" s="342"/>
      <c r="K5" s="342"/>
    </row>
    <row r="6" spans="1:11" ht="18" customHeight="1">
      <c r="B6" s="343" t="s">
        <v>432</v>
      </c>
      <c r="C6" s="344" t="s">
        <v>137</v>
      </c>
      <c r="D6" s="341"/>
      <c r="E6" s="342"/>
      <c r="F6" s="342"/>
      <c r="G6" s="342"/>
      <c r="H6" s="342"/>
      <c r="I6" s="342"/>
      <c r="J6" s="342"/>
      <c r="K6" s="342"/>
    </row>
    <row r="7" spans="1:11" ht="18" customHeight="1">
      <c r="B7" s="343" t="s">
        <v>433</v>
      </c>
      <c r="C7" s="344" t="s">
        <v>449</v>
      </c>
      <c r="D7" s="341"/>
      <c r="E7" s="342"/>
      <c r="F7" s="342"/>
      <c r="G7" s="342"/>
      <c r="H7" s="342"/>
      <c r="I7" s="342"/>
      <c r="J7" s="342"/>
      <c r="K7" s="342"/>
    </row>
    <row r="8" spans="1:11" ht="18" customHeight="1">
      <c r="B8" s="343" t="s">
        <v>450</v>
      </c>
      <c r="C8" s="344" t="s">
        <v>451</v>
      </c>
      <c r="D8" s="341"/>
      <c r="E8" s="342"/>
      <c r="F8" s="342"/>
      <c r="G8" s="342"/>
      <c r="H8" s="342"/>
      <c r="I8" s="342"/>
      <c r="J8" s="342"/>
      <c r="K8" s="342"/>
    </row>
    <row r="9" spans="1:11" ht="18" customHeight="1">
      <c r="B9" s="343" t="s">
        <v>452</v>
      </c>
      <c r="C9" s="344" t="s">
        <v>453</v>
      </c>
      <c r="D9" s="341"/>
      <c r="E9" s="342"/>
      <c r="F9" s="342"/>
      <c r="G9" s="342"/>
      <c r="H9" s="342"/>
      <c r="I9" s="342"/>
      <c r="J9" s="342"/>
      <c r="K9" s="342"/>
    </row>
    <row r="10" spans="1:11" ht="18" customHeight="1">
      <c r="B10" s="343"/>
      <c r="C10" s="344"/>
      <c r="D10" s="341"/>
      <c r="E10" s="342"/>
      <c r="F10" s="342"/>
      <c r="G10" s="342"/>
      <c r="H10" s="342"/>
      <c r="I10" s="342"/>
      <c r="J10" s="342"/>
      <c r="K10" s="342"/>
    </row>
    <row r="11" spans="1:11" ht="18" customHeight="1">
      <c r="A11" s="340" t="s">
        <v>343</v>
      </c>
      <c r="B11" s="337" t="s">
        <v>314</v>
      </c>
      <c r="C11" s="337"/>
      <c r="D11" s="341"/>
      <c r="E11" s="342"/>
      <c r="F11" s="342"/>
      <c r="G11" s="342"/>
      <c r="H11" s="342"/>
      <c r="I11" s="342"/>
      <c r="J11" s="342"/>
      <c r="K11" s="342"/>
    </row>
    <row r="12" spans="1:11" ht="18" customHeight="1">
      <c r="B12" s="1393" t="s">
        <v>315</v>
      </c>
      <c r="C12" s="1393"/>
      <c r="D12" s="346"/>
      <c r="E12" s="342"/>
      <c r="F12" s="342"/>
      <c r="G12" s="342"/>
      <c r="H12" s="342"/>
      <c r="I12" s="342"/>
      <c r="J12" s="342"/>
      <c r="K12" s="342"/>
    </row>
    <row r="13" spans="1:11" ht="18" customHeight="1">
      <c r="B13" s="347"/>
      <c r="C13" s="344" t="s">
        <v>316</v>
      </c>
      <c r="D13" s="341"/>
      <c r="E13" s="342"/>
      <c r="F13" s="342"/>
      <c r="G13" s="342"/>
      <c r="H13" s="342"/>
      <c r="I13" s="342"/>
      <c r="J13" s="342"/>
      <c r="K13" s="342"/>
    </row>
    <row r="14" spans="1:11" ht="18" customHeight="1">
      <c r="B14" s="1393" t="s">
        <v>317</v>
      </c>
      <c r="C14" s="1393"/>
      <c r="D14" s="346"/>
      <c r="E14" s="342"/>
      <c r="F14" s="342"/>
      <c r="G14" s="342"/>
      <c r="H14" s="342"/>
      <c r="I14" s="342"/>
      <c r="J14" s="342"/>
      <c r="K14" s="342"/>
    </row>
    <row r="15" spans="1:11" ht="38.15" customHeight="1">
      <c r="B15" s="348" t="s">
        <v>331</v>
      </c>
      <c r="C15" s="344" t="s">
        <v>138</v>
      </c>
      <c r="D15" s="341"/>
      <c r="E15" s="342"/>
      <c r="F15" s="342"/>
      <c r="G15" s="342"/>
      <c r="H15" s="342"/>
      <c r="I15" s="342"/>
      <c r="J15" s="342"/>
      <c r="K15" s="342"/>
    </row>
    <row r="16" spans="1:11" ht="24.75" customHeight="1">
      <c r="B16" s="348" t="s">
        <v>331</v>
      </c>
      <c r="C16" s="344" t="s">
        <v>457</v>
      </c>
      <c r="D16" s="341"/>
      <c r="E16" s="342"/>
      <c r="F16" s="342"/>
      <c r="G16" s="342"/>
      <c r="H16" s="342"/>
      <c r="I16" s="342"/>
      <c r="J16" s="342"/>
      <c r="K16" s="342"/>
    </row>
    <row r="17" spans="2:11" ht="42" customHeight="1">
      <c r="B17" s="348" t="s">
        <v>331</v>
      </c>
      <c r="C17" s="344" t="s">
        <v>458</v>
      </c>
      <c r="D17" s="341"/>
      <c r="E17" s="342"/>
      <c r="F17" s="342"/>
      <c r="G17" s="342"/>
      <c r="H17" s="342"/>
      <c r="I17" s="342"/>
      <c r="J17" s="342"/>
      <c r="K17" s="342"/>
    </row>
    <row r="18" spans="2:11" ht="18" customHeight="1">
      <c r="B18" s="348" t="s">
        <v>331</v>
      </c>
      <c r="C18" s="344" t="s">
        <v>318</v>
      </c>
      <c r="D18" s="341"/>
      <c r="E18" s="342"/>
      <c r="F18" s="342"/>
      <c r="G18" s="342"/>
      <c r="H18" s="342"/>
      <c r="I18" s="342"/>
      <c r="J18" s="342"/>
      <c r="K18" s="342"/>
    </row>
    <row r="19" spans="2:11" ht="18" customHeight="1">
      <c r="B19" s="348" t="s">
        <v>331</v>
      </c>
      <c r="C19" s="344" t="s">
        <v>447</v>
      </c>
      <c r="D19" s="341"/>
      <c r="E19" s="342"/>
      <c r="F19" s="342"/>
      <c r="G19" s="342"/>
      <c r="H19" s="342"/>
      <c r="I19" s="342"/>
      <c r="J19" s="342"/>
      <c r="K19" s="342"/>
    </row>
    <row r="20" spans="2:11" ht="18" customHeight="1">
      <c r="B20" s="348" t="s">
        <v>331</v>
      </c>
      <c r="C20" s="344" t="s">
        <v>319</v>
      </c>
      <c r="D20" s="341"/>
      <c r="E20" s="342"/>
      <c r="F20" s="342"/>
      <c r="G20" s="342"/>
      <c r="H20" s="342"/>
      <c r="I20" s="342"/>
      <c r="J20" s="342"/>
      <c r="K20" s="342"/>
    </row>
    <row r="21" spans="2:11" ht="18" customHeight="1">
      <c r="B21" s="1393" t="s">
        <v>320</v>
      </c>
      <c r="C21" s="1393"/>
      <c r="D21" s="346"/>
      <c r="E21" s="342"/>
      <c r="F21" s="342"/>
      <c r="G21" s="342"/>
      <c r="H21" s="342"/>
      <c r="I21" s="342"/>
      <c r="J21" s="342"/>
      <c r="K21" s="342"/>
    </row>
    <row r="22" spans="2:11" ht="54" customHeight="1">
      <c r="B22" s="348" t="s">
        <v>331</v>
      </c>
      <c r="C22" s="344" t="s">
        <v>321</v>
      </c>
      <c r="D22" s="341"/>
      <c r="E22" s="342"/>
      <c r="F22" s="342"/>
      <c r="G22" s="342"/>
      <c r="H22" s="342"/>
      <c r="I22" s="342"/>
      <c r="J22" s="342"/>
      <c r="K22" s="342"/>
    </row>
    <row r="23" spans="2:11" ht="54" customHeight="1">
      <c r="B23" s="348" t="s">
        <v>331</v>
      </c>
      <c r="C23" s="344" t="s">
        <v>322</v>
      </c>
      <c r="D23" s="341"/>
      <c r="E23" s="342"/>
      <c r="F23" s="342"/>
      <c r="G23" s="342"/>
      <c r="H23" s="342"/>
      <c r="I23" s="342"/>
      <c r="J23" s="342"/>
      <c r="K23" s="342"/>
    </row>
    <row r="24" spans="2:11" ht="38.15" customHeight="1">
      <c r="B24" s="348" t="s">
        <v>331</v>
      </c>
      <c r="C24" s="344" t="s">
        <v>323</v>
      </c>
      <c r="D24" s="341"/>
      <c r="E24" s="342"/>
      <c r="F24" s="342"/>
      <c r="G24" s="342"/>
      <c r="H24" s="342"/>
      <c r="I24" s="342"/>
      <c r="J24" s="342"/>
      <c r="K24" s="342"/>
    </row>
    <row r="25" spans="2:11" ht="18" customHeight="1">
      <c r="B25" s="348" t="s">
        <v>331</v>
      </c>
      <c r="C25" s="344" t="s">
        <v>324</v>
      </c>
      <c r="D25" s="341"/>
      <c r="E25" s="342"/>
      <c r="F25" s="342"/>
      <c r="G25" s="342"/>
      <c r="H25" s="342"/>
      <c r="I25" s="342"/>
      <c r="J25" s="342"/>
      <c r="K25" s="342"/>
    </row>
    <row r="26" spans="2:11" ht="38.15" customHeight="1">
      <c r="B26" s="348" t="s">
        <v>331</v>
      </c>
      <c r="C26" s="344" t="s">
        <v>325</v>
      </c>
      <c r="D26" s="341"/>
      <c r="E26" s="342"/>
      <c r="F26" s="342"/>
      <c r="G26" s="342"/>
      <c r="H26" s="342"/>
      <c r="I26" s="342"/>
      <c r="J26" s="342"/>
      <c r="K26" s="342"/>
    </row>
    <row r="27" spans="2:11" ht="18" customHeight="1">
      <c r="B27" s="1393" t="s">
        <v>326</v>
      </c>
      <c r="C27" s="1393"/>
      <c r="D27" s="346"/>
      <c r="E27" s="342"/>
      <c r="F27" s="342"/>
      <c r="G27" s="342"/>
      <c r="H27" s="342"/>
      <c r="I27" s="342"/>
      <c r="J27" s="342"/>
      <c r="K27" s="342"/>
    </row>
    <row r="28" spans="2:11" ht="54" customHeight="1">
      <c r="B28" s="348" t="s">
        <v>331</v>
      </c>
      <c r="C28" s="344" t="s">
        <v>321</v>
      </c>
      <c r="D28" s="341"/>
      <c r="E28" s="342"/>
      <c r="F28" s="342"/>
      <c r="G28" s="342"/>
      <c r="H28" s="342"/>
      <c r="I28" s="342"/>
      <c r="J28" s="342"/>
      <c r="K28" s="342"/>
    </row>
    <row r="29" spans="2:11" ht="18" customHeight="1">
      <c r="B29" s="348" t="s">
        <v>331</v>
      </c>
      <c r="C29" s="344" t="s">
        <v>324</v>
      </c>
      <c r="D29" s="341"/>
      <c r="E29" s="342"/>
      <c r="F29" s="342"/>
      <c r="G29" s="342"/>
      <c r="H29" s="342"/>
      <c r="I29" s="342"/>
      <c r="J29" s="342"/>
      <c r="K29" s="342"/>
    </row>
    <row r="30" spans="2:11" ht="18" customHeight="1">
      <c r="B30" s="1393" t="s">
        <v>327</v>
      </c>
      <c r="C30" s="1393"/>
      <c r="D30" s="346"/>
    </row>
    <row r="31" spans="2:11" ht="54" customHeight="1">
      <c r="B31" s="348" t="s">
        <v>331</v>
      </c>
      <c r="C31" s="344" t="s">
        <v>321</v>
      </c>
      <c r="D31" s="341"/>
      <c r="E31" s="342"/>
      <c r="F31" s="342"/>
      <c r="G31" s="342"/>
      <c r="H31" s="342"/>
      <c r="I31" s="342"/>
      <c r="J31" s="342"/>
      <c r="K31" s="342"/>
    </row>
    <row r="32" spans="2:11" ht="18" customHeight="1">
      <c r="B32" s="348" t="s">
        <v>331</v>
      </c>
      <c r="C32" s="344" t="s">
        <v>324</v>
      </c>
      <c r="D32" s="341"/>
    </row>
    <row r="33" spans="2:11" ht="18" customHeight="1">
      <c r="B33" s="1393" t="s">
        <v>575</v>
      </c>
      <c r="C33" s="1393"/>
      <c r="D33" s="346"/>
    </row>
    <row r="34" spans="2:11" ht="18" customHeight="1">
      <c r="B34" s="348" t="s">
        <v>331</v>
      </c>
      <c r="C34" s="344" t="s">
        <v>328</v>
      </c>
      <c r="D34" s="341"/>
    </row>
    <row r="35" spans="2:11" ht="18" hidden="1" customHeight="1">
      <c r="B35" s="1393" t="s">
        <v>530</v>
      </c>
      <c r="C35" s="1393"/>
      <c r="D35" s="346"/>
    </row>
    <row r="36" spans="2:11" ht="18" hidden="1" customHeight="1">
      <c r="B36" s="348" t="s">
        <v>331</v>
      </c>
      <c r="C36" s="344" t="s">
        <v>328</v>
      </c>
      <c r="D36" s="341"/>
    </row>
    <row r="37" spans="2:11" ht="18" customHeight="1">
      <c r="B37" s="1393" t="s">
        <v>329</v>
      </c>
      <c r="C37" s="1393"/>
      <c r="D37" s="346"/>
    </row>
    <row r="38" spans="2:11" ht="32.25" customHeight="1">
      <c r="B38" s="348" t="s">
        <v>331</v>
      </c>
      <c r="C38" s="344" t="s">
        <v>335</v>
      </c>
      <c r="D38" s="341"/>
      <c r="E38" s="342"/>
      <c r="F38" s="342"/>
      <c r="G38" s="342"/>
      <c r="H38" s="342"/>
      <c r="I38" s="342"/>
      <c r="J38" s="342"/>
      <c r="K38" s="342"/>
    </row>
    <row r="39" spans="2:11" ht="18" customHeight="1">
      <c r="B39" s="1393" t="s">
        <v>336</v>
      </c>
      <c r="C39" s="1393"/>
    </row>
    <row r="40" spans="2:11" ht="38.15" customHeight="1">
      <c r="B40" s="348" t="s">
        <v>331</v>
      </c>
      <c r="C40" s="344" t="s">
        <v>334</v>
      </c>
    </row>
    <row r="41" spans="2:11" ht="38.15" customHeight="1">
      <c r="B41" s="348" t="s">
        <v>331</v>
      </c>
      <c r="C41" s="344" t="s">
        <v>335</v>
      </c>
    </row>
    <row r="42" spans="2:11" ht="18" customHeight="1">
      <c r="B42" s="1393" t="s">
        <v>337</v>
      </c>
      <c r="C42" s="1393"/>
    </row>
    <row r="43" spans="2:11" ht="18" customHeight="1">
      <c r="B43" s="348" t="s">
        <v>331</v>
      </c>
      <c r="C43" s="350" t="s">
        <v>332</v>
      </c>
    </row>
    <row r="44" spans="2:11" ht="18" customHeight="1">
      <c r="B44" s="348" t="s">
        <v>331</v>
      </c>
      <c r="C44" s="350" t="s">
        <v>338</v>
      </c>
    </row>
    <row r="45" spans="2:11" ht="18" customHeight="1">
      <c r="B45" s="1393" t="s">
        <v>333</v>
      </c>
      <c r="C45" s="1393"/>
    </row>
    <row r="46" spans="2:11" ht="18" customHeight="1">
      <c r="B46" s="348" t="s">
        <v>331</v>
      </c>
      <c r="C46" s="344" t="s">
        <v>139</v>
      </c>
      <c r="D46" s="341"/>
      <c r="E46" s="342"/>
      <c r="F46" s="342"/>
      <c r="G46" s="342"/>
      <c r="H46" s="342"/>
      <c r="I46" s="342"/>
      <c r="J46" s="342"/>
      <c r="K46" s="342"/>
    </row>
    <row r="47" spans="2:11" ht="18" customHeight="1">
      <c r="B47" s="348" t="s">
        <v>331</v>
      </c>
      <c r="C47" s="344" t="s">
        <v>339</v>
      </c>
      <c r="D47" s="341"/>
      <c r="E47" s="342"/>
      <c r="F47" s="342"/>
      <c r="G47" s="342"/>
      <c r="H47" s="342"/>
      <c r="I47" s="342"/>
      <c r="J47" s="342"/>
      <c r="K47" s="342"/>
    </row>
    <row r="48" spans="2:11" ht="36" customHeight="1">
      <c r="B48" s="348" t="s">
        <v>331</v>
      </c>
      <c r="C48" s="344" t="s">
        <v>140</v>
      </c>
      <c r="D48" s="341"/>
      <c r="E48" s="342"/>
      <c r="F48" s="342"/>
      <c r="G48" s="342"/>
      <c r="H48" s="342"/>
      <c r="I48" s="342"/>
      <c r="J48" s="342"/>
      <c r="K48" s="342"/>
    </row>
    <row r="49" spans="1:11" ht="18" customHeight="1">
      <c r="B49" s="348" t="s">
        <v>331</v>
      </c>
      <c r="C49" s="344" t="s">
        <v>340</v>
      </c>
      <c r="D49" s="341"/>
      <c r="E49" s="342"/>
      <c r="F49" s="342"/>
      <c r="G49" s="342"/>
      <c r="H49" s="342"/>
      <c r="I49" s="342"/>
      <c r="J49" s="342"/>
      <c r="K49" s="342"/>
    </row>
    <row r="50" spans="1:11" ht="18" customHeight="1">
      <c r="A50" s="336"/>
      <c r="C50" s="351"/>
    </row>
    <row r="51" spans="1:11" ht="18" customHeight="1">
      <c r="A51" s="1396"/>
      <c r="B51" s="1396"/>
      <c r="C51" s="1396"/>
      <c r="D51" s="345"/>
    </row>
    <row r="52" spans="1:11" ht="18" customHeight="1">
      <c r="A52" s="1395" t="s">
        <v>141</v>
      </c>
      <c r="B52" s="1395"/>
      <c r="C52" s="1395"/>
      <c r="D52" s="345"/>
    </row>
    <row r="53" spans="1:11" ht="36" customHeight="1">
      <c r="A53" s="1394" t="s">
        <v>341</v>
      </c>
      <c r="B53" s="1394"/>
      <c r="C53" s="1394"/>
    </row>
    <row r="54" spans="1:11" ht="18" customHeight="1">
      <c r="B54" s="352"/>
      <c r="C54" s="352"/>
    </row>
    <row r="55" spans="1:11" ht="18" customHeight="1">
      <c r="C55" s="350"/>
    </row>
    <row r="56" spans="1:11" ht="18" customHeight="1">
      <c r="C56" s="351"/>
    </row>
    <row r="57" spans="1:11" ht="18" customHeight="1">
      <c r="C57" s="350"/>
    </row>
    <row r="58" spans="1:11" ht="18" customHeight="1">
      <c r="B58" s="351"/>
      <c r="C58" s="351"/>
    </row>
    <row r="59" spans="1:11" ht="18" customHeight="1">
      <c r="B59" s="351"/>
      <c r="C59" s="351"/>
    </row>
    <row r="60" spans="1:11" ht="18" customHeight="1">
      <c r="B60" s="351"/>
      <c r="C60" s="351"/>
    </row>
    <row r="61" spans="1:11" ht="18" customHeight="1">
      <c r="B61" s="351"/>
      <c r="C61" s="351"/>
    </row>
    <row r="62" spans="1:11" ht="18" customHeight="1">
      <c r="B62" s="351"/>
      <c r="C62" s="351"/>
    </row>
    <row r="63" spans="1:11" ht="18" customHeight="1">
      <c r="B63" s="351"/>
      <c r="C63" s="351"/>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0"/>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1"/>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5"/>
  <headerFooter alignWithMargins="0">
    <oddFooter>&amp;RPage &amp;P of &amp;N</oddFooter>
  </headerFooter>
  <rowBreaks count="1" manualBreakCount="1">
    <brk id="29" max="2" man="1"/>
  </rowBreaks>
  <drawing r:id="rId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A1:AB33"/>
  <sheetViews>
    <sheetView showGridLines="0" view="pageBreakPreview" topLeftCell="A19" zoomScaleNormal="100" zoomScaleSheetLayoutView="100" workbookViewId="0">
      <selection activeCell="F31" sqref="F31"/>
    </sheetView>
  </sheetViews>
  <sheetFormatPr defaultColWidth="8" defaultRowHeight="14.5"/>
  <cols>
    <col min="1" max="1" width="8" style="176" customWidth="1"/>
    <col min="2" max="2" width="28.90625" style="178" customWidth="1"/>
    <col min="3" max="3" width="10.26953125" style="178" customWidth="1"/>
    <col min="4" max="5" width="5.6328125" style="178" customWidth="1"/>
    <col min="6" max="6" width="5.6328125" style="184" customWidth="1"/>
    <col min="7" max="7" width="34.08984375" style="184" customWidth="1"/>
    <col min="8" max="10" width="10.36328125" style="184" hidden="1" customWidth="1"/>
    <col min="11" max="11" width="8" style="176" hidden="1" customWidth="1"/>
    <col min="12" max="12" width="21.453125" style="176" hidden="1" customWidth="1"/>
    <col min="13" max="18" width="8" style="176" hidden="1" customWidth="1"/>
    <col min="19" max="19" width="8" style="176" customWidth="1"/>
    <col min="20" max="25" width="8" style="176"/>
    <col min="26" max="26" width="0" style="176" hidden="1" customWidth="1"/>
    <col min="27" max="27" width="16.7265625" style="176" hidden="1" customWidth="1"/>
    <col min="28" max="28" width="25.6328125" style="176" hidden="1" customWidth="1"/>
    <col min="29" max="29" width="0" style="176" hidden="1" customWidth="1"/>
    <col min="30" max="16384" width="8" style="176"/>
  </cols>
  <sheetData>
    <row r="1" spans="1:28" s="181" customFormat="1" ht="86.25" customHeight="1">
      <c r="B1" s="1397"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C1" s="1397"/>
      <c r="D1" s="1397"/>
      <c r="E1" s="1397"/>
      <c r="F1" s="1397"/>
      <c r="G1" s="1397"/>
      <c r="H1" s="177"/>
      <c r="I1" s="177"/>
      <c r="J1" s="177"/>
      <c r="L1" s="201"/>
      <c r="M1" s="201"/>
      <c r="N1" s="201"/>
    </row>
    <row r="2" spans="1:28" ht="20.149999999999999" customHeight="1">
      <c r="B2" s="1398" t="str">
        <f>Cover!B3</f>
        <v>Specification No.: 5002001880/SUB-STATION(EXCLUDIN/DOM/A02-CC CS -3</v>
      </c>
      <c r="C2" s="1398"/>
      <c r="D2" s="1398"/>
      <c r="E2" s="1398"/>
      <c r="F2" s="1398"/>
      <c r="G2" s="1398"/>
      <c r="H2" s="178"/>
      <c r="I2" s="178"/>
      <c r="J2" s="178"/>
      <c r="L2" s="962" t="s">
        <v>563</v>
      </c>
      <c r="M2" s="413">
        <v>1</v>
      </c>
      <c r="N2" s="202"/>
      <c r="AA2" s="962" t="s">
        <v>566</v>
      </c>
      <c r="AB2" s="1245">
        <v>1</v>
      </c>
    </row>
    <row r="3" spans="1:28" ht="12" customHeight="1">
      <c r="B3" s="179"/>
      <c r="C3" s="179"/>
      <c r="D3" s="179"/>
      <c r="E3" s="179"/>
      <c r="F3" s="178"/>
      <c r="G3" s="178"/>
      <c r="H3" s="178"/>
      <c r="I3" s="178"/>
      <c r="J3" s="178"/>
      <c r="L3" s="962" t="s">
        <v>564</v>
      </c>
      <c r="M3" s="413" t="s">
        <v>454</v>
      </c>
      <c r="N3" s="202"/>
      <c r="AA3" s="962" t="s">
        <v>567</v>
      </c>
      <c r="AB3" s="1245" t="s">
        <v>454</v>
      </c>
    </row>
    <row r="4" spans="1:28" ht="20.149999999999999" customHeight="1">
      <c r="B4" s="1399" t="s">
        <v>263</v>
      </c>
      <c r="C4" s="1399"/>
      <c r="D4" s="1399"/>
      <c r="E4" s="1399"/>
      <c r="F4" s="1399"/>
      <c r="G4" s="1399"/>
      <c r="H4" s="178"/>
      <c r="I4" s="178"/>
      <c r="J4" s="178"/>
      <c r="L4" s="412"/>
      <c r="M4" s="413"/>
      <c r="N4" s="202"/>
    </row>
    <row r="5" spans="1:28" ht="12" customHeight="1">
      <c r="B5" s="180"/>
      <c r="C5" s="180"/>
      <c r="F5" s="178"/>
      <c r="G5" s="178"/>
      <c r="H5" s="178"/>
      <c r="I5" s="178"/>
      <c r="J5" s="178"/>
      <c r="L5" s="202"/>
      <c r="M5" s="202"/>
      <c r="N5" s="202"/>
    </row>
    <row r="6" spans="1:28" s="181" customFormat="1" ht="43.5" customHeight="1" thickBot="1">
      <c r="B6" s="793" t="s">
        <v>264</v>
      </c>
      <c r="C6" s="795"/>
      <c r="D6" s="1400"/>
      <c r="E6" s="1400"/>
      <c r="F6" s="1400"/>
      <c r="G6" s="1400"/>
      <c r="H6" s="182"/>
      <c r="I6" s="182">
        <f>D6</f>
        <v>0</v>
      </c>
      <c r="J6" s="182"/>
      <c r="K6" s="181">
        <f>IF(I6="Sole Bidder",1,2)</f>
        <v>2</v>
      </c>
      <c r="L6" s="681">
        <f>IF(D6= "Sole Bidder", 0, D7)</f>
        <v>0</v>
      </c>
      <c r="M6" s="201">
        <f>D6</f>
        <v>0</v>
      </c>
      <c r="N6" s="201">
        <f>IF(M6="Sole Bidder",1,2)</f>
        <v>2</v>
      </c>
      <c r="AA6" s="1246">
        <f>IF(D6= "Sole Bidder", 0, D7)</f>
        <v>0</v>
      </c>
    </row>
    <row r="7" spans="1:28" ht="50.15" customHeight="1">
      <c r="A7" s="183"/>
      <c r="B7" s="792" t="str">
        <f>IF(D6= "JV (Joint Venture)", "Total Nos. of  Partners in the JV [excluding the Lead Partner]", "")</f>
        <v/>
      </c>
      <c r="C7" s="794"/>
      <c r="D7" s="1401"/>
      <c r="E7" s="1402"/>
      <c r="F7" s="1402"/>
      <c r="G7" s="1403"/>
      <c r="L7" s="202"/>
      <c r="M7" s="202"/>
      <c r="N7" s="202"/>
    </row>
    <row r="8" spans="1:28" ht="19.5" customHeight="1">
      <c r="B8" s="185"/>
      <c r="C8" s="185"/>
      <c r="D8" s="182"/>
      <c r="L8" s="176">
        <f>IF(AND(D6="JV (Joint Venture)",D7=1),1,0)</f>
        <v>0</v>
      </c>
    </row>
    <row r="9" spans="1:28" ht="20.149999999999999" customHeight="1">
      <c r="B9" s="186" t="str">
        <f>IF(D6= "Sole Bidder", "Name of Sole Bidder", "Name of Lead Partner")</f>
        <v>Name of Lead Partner</v>
      </c>
      <c r="C9" s="187"/>
      <c r="D9" s="1407" t="s">
        <v>466</v>
      </c>
      <c r="E9" s="1408"/>
      <c r="F9" s="1408"/>
      <c r="G9" s="1409"/>
    </row>
    <row r="10" spans="1:28" ht="20.149999999999999" customHeight="1">
      <c r="B10" s="188" t="str">
        <f>IF(D6= "Sole Bidder", "Address of Sole Bidder", "Address of Sole Bidder")</f>
        <v>Address of Sole Bidder</v>
      </c>
      <c r="C10" s="189"/>
      <c r="D10" s="1407" t="s">
        <v>466</v>
      </c>
      <c r="E10" s="1408"/>
      <c r="F10" s="1408"/>
      <c r="G10" s="1409"/>
    </row>
    <row r="11" spans="1:28" ht="20.149999999999999" customHeight="1">
      <c r="B11" s="190"/>
      <c r="C11" s="191"/>
      <c r="D11" s="1407" t="s">
        <v>466</v>
      </c>
      <c r="E11" s="1408"/>
      <c r="F11" s="1408"/>
      <c r="G11" s="1409"/>
    </row>
    <row r="12" spans="1:28" ht="20.149999999999999" customHeight="1">
      <c r="B12" s="192"/>
      <c r="C12" s="193"/>
      <c r="D12" s="1407" t="s">
        <v>466</v>
      </c>
      <c r="E12" s="1408"/>
      <c r="F12" s="1408"/>
      <c r="G12" s="1409"/>
    </row>
    <row r="13" spans="1:28" ht="20.149999999999999" customHeight="1"/>
    <row r="14" spans="1:28" ht="20.149999999999999" customHeight="1">
      <c r="B14" s="186" t="str">
        <f>IF(D7=1, "Name of other Partner","Name of other Partner - 1")</f>
        <v>Name of other Partner - 1</v>
      </c>
      <c r="C14" s="187"/>
      <c r="D14" s="1407"/>
      <c r="E14" s="1408"/>
      <c r="F14" s="1408"/>
      <c r="G14" s="1409"/>
    </row>
    <row r="15" spans="1:28" ht="20.149999999999999" customHeight="1">
      <c r="B15" s="188" t="str">
        <f>IF(D7=1, "Address of other Partner","Address of other Partner - 1")</f>
        <v>Address of other Partner - 1</v>
      </c>
      <c r="C15" s="189"/>
      <c r="D15" s="1412"/>
      <c r="E15" s="1413"/>
      <c r="F15" s="1413"/>
      <c r="G15" s="1414"/>
    </row>
    <row r="16" spans="1:28" ht="20.149999999999999" customHeight="1">
      <c r="B16" s="190"/>
      <c r="C16" s="191"/>
      <c r="D16" s="1412" t="s">
        <v>466</v>
      </c>
      <c r="E16" s="1413"/>
      <c r="F16" s="1413"/>
      <c r="G16" s="1414"/>
    </row>
    <row r="17" spans="2:10" ht="20.149999999999999" customHeight="1">
      <c r="B17" s="192"/>
      <c r="C17" s="193"/>
      <c r="D17" s="1412" t="s">
        <v>466</v>
      </c>
      <c r="E17" s="1413"/>
      <c r="F17" s="1413"/>
      <c r="G17" s="1414"/>
    </row>
    <row r="18" spans="2:10" ht="20.149999999999999" customHeight="1"/>
    <row r="19" spans="2:10" ht="20.149999999999999" customHeight="1">
      <c r="B19" s="186" t="s">
        <v>455</v>
      </c>
      <c r="C19" s="187"/>
      <c r="D19" s="1404" t="s">
        <v>466</v>
      </c>
      <c r="E19" s="1405"/>
      <c r="F19" s="1405"/>
      <c r="G19" s="1406"/>
    </row>
    <row r="20" spans="2:10" ht="20.149999999999999" customHeight="1">
      <c r="B20" s="188" t="s">
        <v>456</v>
      </c>
      <c r="C20" s="189"/>
      <c r="D20" s="1404" t="s">
        <v>466</v>
      </c>
      <c r="E20" s="1405"/>
      <c r="F20" s="1405"/>
      <c r="G20" s="1406"/>
    </row>
    <row r="21" spans="2:10" ht="20.149999999999999" customHeight="1">
      <c r="B21" s="190"/>
      <c r="C21" s="191"/>
      <c r="D21" s="1404" t="s">
        <v>466</v>
      </c>
      <c r="E21" s="1405"/>
      <c r="F21" s="1405"/>
      <c r="G21" s="1406"/>
    </row>
    <row r="22" spans="2:10" ht="20.149999999999999" customHeight="1">
      <c r="B22" s="192"/>
      <c r="C22" s="193"/>
      <c r="D22" s="1407" t="s">
        <v>466</v>
      </c>
      <c r="E22" s="1410"/>
      <c r="F22" s="1410"/>
      <c r="G22" s="1411"/>
    </row>
    <row r="23" spans="2:10" ht="20.149999999999999" customHeight="1">
      <c r="B23" s="194"/>
      <c r="C23" s="194"/>
    </row>
    <row r="24" spans="2:10" ht="21" customHeight="1">
      <c r="B24" s="195" t="s">
        <v>265</v>
      </c>
      <c r="C24" s="196"/>
      <c r="D24" s="1407"/>
      <c r="E24" s="1408"/>
      <c r="F24" s="1408"/>
      <c r="G24" s="1409"/>
    </row>
    <row r="25" spans="2:10" ht="21" customHeight="1">
      <c r="B25" s="195" t="s">
        <v>266</v>
      </c>
      <c r="C25" s="196"/>
      <c r="D25" s="1407"/>
      <c r="E25" s="1408"/>
      <c r="F25" s="1408"/>
      <c r="G25" s="1409"/>
    </row>
    <row r="26" spans="2:10" ht="21" customHeight="1">
      <c r="B26" s="195" t="s">
        <v>479</v>
      </c>
      <c r="C26" s="196"/>
      <c r="D26" s="1415"/>
      <c r="E26" s="1416"/>
      <c r="F26" s="1416"/>
      <c r="G26" s="1417"/>
    </row>
    <row r="27" spans="2:10" ht="21" customHeight="1">
      <c r="B27" s="195" t="s">
        <v>480</v>
      </c>
      <c r="C27" s="196"/>
      <c r="D27" s="1404"/>
      <c r="E27" s="1405"/>
      <c r="F27" s="1405"/>
      <c r="G27" s="1406"/>
    </row>
    <row r="28" spans="2:10" ht="21" customHeight="1">
      <c r="B28" s="195" t="s">
        <v>481</v>
      </c>
      <c r="C28" s="196"/>
      <c r="D28" s="1404"/>
      <c r="E28" s="1405"/>
      <c r="F28" s="1405"/>
      <c r="G28" s="1406"/>
    </row>
    <row r="29" spans="2:10" ht="21" customHeight="1">
      <c r="B29" s="195" t="s">
        <v>482</v>
      </c>
      <c r="C29" s="196"/>
      <c r="D29" s="1404"/>
      <c r="E29" s="1405"/>
      <c r="F29" s="1405"/>
      <c r="G29" s="1406"/>
    </row>
    <row r="30" spans="2:10" ht="21" customHeight="1">
      <c r="B30" s="197"/>
      <c r="C30" s="197"/>
      <c r="D30" s="198"/>
    </row>
    <row r="31" spans="2:10" s="181" customFormat="1" ht="21" customHeight="1">
      <c r="B31" s="195" t="s">
        <v>267</v>
      </c>
      <c r="C31" s="196"/>
      <c r="D31" s="408"/>
      <c r="E31" s="682"/>
      <c r="F31" s="408"/>
      <c r="G31" s="409" t="str">
        <f>IF(D31&gt;H31, "Invalid Date !", "")</f>
        <v/>
      </c>
      <c r="H31" s="410">
        <f>IF(E31="Feb",28,IF(OR(E31="Apr", E31="Jun", E31="Sep", E31="Nov"),30,31))</f>
        <v>31</v>
      </c>
      <c r="I31" s="178"/>
      <c r="J31" s="178"/>
    </row>
    <row r="32" spans="2:10" ht="21" customHeight="1">
      <c r="B32" s="195" t="s">
        <v>268</v>
      </c>
      <c r="C32" s="196"/>
      <c r="D32" s="1407"/>
      <c r="E32" s="1408"/>
      <c r="F32" s="1408"/>
      <c r="G32" s="1409"/>
    </row>
    <row r="33" spans="5:5">
      <c r="E33" s="184"/>
    </row>
  </sheetData>
  <sheetProtection algorithmName="SHA-512" hashValue="TSjw83pHiu6CuyuCsQxCmIzN5o7mJz0LcSImGb3zwIDbl+wlGCo4KyUzg4SFKFdWzAsxN6vyyLEmVKbEVJt9Gg==" saltValue="LhDFY6t7LVCFXnZmy1Vtaw==" spinCount="100000" sheet="1" formatColumns="0" formatRows="0" selectLockedCells="1"/>
  <customSheetViews>
    <customSheetView guid="{8909CFDD-4F29-4C72-886E-908773EE94A2}" showGridLines="0" printArea="1" hiddenColumns="1" view="pageBreakPreview">
      <selection activeCell="D6" sqref="D6:G6"/>
      <pageMargins left="0.75" right="0.75" top="0.69" bottom="0.7" header="0.4" footer="0.37"/>
      <pageSetup orientation="portrait" r:id="rId1"/>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4"/>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5"/>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6"/>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7"/>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8"/>
      <headerFooter alignWithMargins="0"/>
    </customSheetView>
    <customSheetView guid="{E9F4E142-7D26-464D-BECA-4F3806DB1FE1}" showGridLines="0">
      <selection activeCell="G8" sqref="G8"/>
      <pageMargins left="0.75" right="0.75" top="0.69" bottom="0.7" header="0.4" footer="0.37"/>
      <pageSetup orientation="portrait" r:id="rId9"/>
      <headerFooter alignWithMargins="0"/>
    </customSheetView>
    <customSheetView guid="{27A45B7A-04F2-4516-B80B-5ED0825D4ED3}" showGridLines="0">
      <selection activeCell="D6" sqref="D6:G6"/>
      <pageMargins left="0.75" right="0.75" top="0.69" bottom="0.7" header="0.4" footer="0.37"/>
      <pageSetup orientation="portrait" r:id="rId10"/>
      <headerFooter alignWithMargins="0"/>
    </customSheetView>
    <customSheetView guid="{14D7F02E-BCCA-4517-ABC7-537FF4AEB67A}" showGridLines="0">
      <selection activeCell="D10" sqref="D10:G10"/>
      <pageMargins left="0.75" right="0.75" top="0.69" bottom="0.7" header="0.4" footer="0.37"/>
      <pageSetup orientation="portrait" r:id="rId11"/>
      <headerFooter alignWithMargins="0"/>
    </customSheetView>
    <customSheetView guid="{01ACF2E1-8E61-4459-ABC1-B6C183DEED61}" showGridLines="0" showRuler="0">
      <selection activeCell="D28" sqref="D28"/>
      <pageMargins left="0.75" right="0.75" top="0.69" bottom="0.7" header="0.4" footer="0.37"/>
      <pageSetup orientation="portrait" r:id="rId12"/>
      <headerFooter alignWithMargins="0"/>
    </customSheetView>
    <customSheetView guid="{4F65FF32-EC61-4022-A399-2986D7B6B8B3}" showGridLines="0" showRuler="0">
      <selection activeCell="D6" sqref="D6"/>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B23AD343-29DA-4CE0-BD10-47BF44F3782F}" showGridLines="0">
      <selection activeCell="G8" sqref="G8"/>
      <pageMargins left="0.75" right="0.75" top="0.69" bottom="0.7" header="0.4" footer="0.37"/>
      <pageSetup orientation="portrait" r:id="rId15"/>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6"/>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7"/>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19"/>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0"/>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1"/>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2"/>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4"/>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5"/>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5" type="noConversion"/>
  <conditionalFormatting sqref="B19:C22">
    <cfRule type="expression" dxfId="334" priority="8" stopIfTrue="1">
      <formula>$L$6&lt;2</formula>
    </cfRule>
  </conditionalFormatting>
  <conditionalFormatting sqref="B14:C17">
    <cfRule type="expression" dxfId="333" priority="9" stopIfTrue="1">
      <formula>$L$6&lt;1</formula>
    </cfRule>
  </conditionalFormatting>
  <conditionalFormatting sqref="B7:C7">
    <cfRule type="expression" dxfId="332" priority="11" stopIfTrue="1">
      <formula>$D$6="Sole Bidder"</formula>
    </cfRule>
  </conditionalFormatting>
  <conditionalFormatting sqref="D14:G17">
    <cfRule type="expression" dxfId="331" priority="3" stopIfTrue="1">
      <formula>$L$6&lt;1</formula>
    </cfRule>
  </conditionalFormatting>
  <conditionalFormatting sqref="D19:G22">
    <cfRule type="expression" dxfId="330" priority="2" stopIfTrue="1">
      <formula>$L$6&lt;2</formula>
    </cfRule>
  </conditionalFormatting>
  <conditionalFormatting sqref="D7:G7">
    <cfRule type="expression" dxfId="329"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"2021,2022"</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6"/>
  <headerFooter alignWithMargins="0"/>
  <drawing r:id="rId2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349"/>
  <sheetViews>
    <sheetView view="pageBreakPreview" topLeftCell="A229" zoomScale="70" zoomScaleNormal="100" zoomScaleSheetLayoutView="70" workbookViewId="0">
      <selection activeCell="M235" sqref="M235"/>
    </sheetView>
  </sheetViews>
  <sheetFormatPr defaultColWidth="9" defaultRowHeight="14"/>
  <cols>
    <col min="1" max="1" width="6.08984375" style="1030" customWidth="1"/>
    <col min="2" max="2" width="13.6328125" style="1030" customWidth="1"/>
    <col min="3" max="3" width="9.6328125" style="1030" customWidth="1"/>
    <col min="4" max="4" width="22.36328125" style="1030" customWidth="1"/>
    <col min="5" max="5" width="15.36328125" style="1030" customWidth="1"/>
    <col min="6" max="6" width="13.453125" style="1030" customWidth="1"/>
    <col min="7" max="8" width="11.36328125" style="1030" customWidth="1"/>
    <col min="9" max="9" width="11.36328125" style="1034" customWidth="1"/>
    <col min="10" max="10" width="55.36328125" style="1029" customWidth="1"/>
    <col min="11" max="11" width="5.7265625" style="1030" customWidth="1"/>
    <col min="12" max="12" width="6.6328125" style="1030" customWidth="1"/>
    <col min="13" max="13" width="13.6328125" style="1029" customWidth="1"/>
    <col min="14" max="14" width="14.7265625" style="1030" customWidth="1"/>
    <col min="15" max="15" width="13" style="1030" hidden="1" customWidth="1"/>
    <col min="16" max="16" width="16.90625" style="1017" hidden="1" customWidth="1"/>
    <col min="17" max="17" width="16.453125" style="1017" hidden="1" customWidth="1"/>
    <col min="18" max="18" width="16.90625" style="1017" hidden="1" customWidth="1"/>
    <col min="19" max="19" width="11.90625" style="1018" hidden="1" customWidth="1"/>
    <col min="20" max="20" width="13.90625" style="1019" hidden="1" customWidth="1"/>
    <col min="21" max="23" width="9" style="1019" customWidth="1"/>
    <col min="24" max="24" width="14.26953125" style="1019" customWidth="1"/>
    <col min="25" max="25" width="24.08984375" style="1020" customWidth="1"/>
    <col min="26" max="26" width="11.08984375" style="1021" customWidth="1"/>
    <col min="27" max="27" width="12.7265625" style="1021" customWidth="1"/>
    <col min="28" max="28" width="11.36328125" style="1022" customWidth="1"/>
    <col min="29" max="29" width="10.36328125" style="1023" customWidth="1"/>
    <col min="30" max="30" width="17.7265625" style="1023" hidden="1" customWidth="1"/>
    <col min="31" max="31" width="10.453125" style="1023" hidden="1" customWidth="1"/>
    <col min="32" max="32" width="12.36328125" style="1023" hidden="1" customWidth="1"/>
    <col min="33" max="34" width="9" style="1023" hidden="1" customWidth="1"/>
    <col min="35" max="35" width="10.90625" style="1023" hidden="1" customWidth="1"/>
    <col min="36" max="36" width="18.7265625" style="1023" hidden="1" customWidth="1"/>
    <col min="37" max="37" width="9" style="1023" hidden="1" customWidth="1"/>
    <col min="38" max="39" width="9" style="1020" hidden="1" customWidth="1"/>
    <col min="40" max="46" width="9" style="1020" customWidth="1"/>
    <col min="47" max="51" width="9" style="1019" customWidth="1"/>
    <col min="52" max="52" width="9" style="1026" customWidth="1"/>
    <col min="53" max="16384" width="9" style="1026"/>
  </cols>
  <sheetData>
    <row r="1" spans="1:37">
      <c r="A1" s="1012" t="str">
        <f>Cover!B3</f>
        <v>Specification No.: 5002001880/SUB-STATION(EXCLUDIN/DOM/A02-CC CS -3</v>
      </c>
      <c r="B1" s="1012"/>
      <c r="C1" s="1012"/>
      <c r="D1" s="1012"/>
      <c r="E1" s="1012"/>
      <c r="F1" s="1012"/>
      <c r="G1" s="1012"/>
      <c r="H1" s="1012"/>
      <c r="I1" s="1013"/>
      <c r="J1" s="1014"/>
      <c r="K1" s="1015"/>
      <c r="L1" s="1015"/>
      <c r="M1" s="1016"/>
      <c r="N1" s="1015"/>
      <c r="O1" s="1015" t="s">
        <v>420</v>
      </c>
      <c r="AD1" s="1024" t="s">
        <v>256</v>
      </c>
      <c r="AE1" s="1025">
        <f>SUMIF(O18:O186, "Direct",N18:N186)</f>
        <v>0</v>
      </c>
      <c r="AJ1" s="1025">
        <f>'Names of Bidder'!D6</f>
        <v>0</v>
      </c>
      <c r="AK1" s="1021" t="s">
        <v>257</v>
      </c>
    </row>
    <row r="2" spans="1:37">
      <c r="A2" s="1027"/>
      <c r="B2" s="1027"/>
      <c r="C2" s="1027"/>
      <c r="D2" s="1027"/>
      <c r="E2" s="1027"/>
      <c r="F2" s="1027"/>
      <c r="G2" s="1027"/>
      <c r="H2" s="1027"/>
      <c r="I2" s="1028"/>
      <c r="AA2" s="1022"/>
      <c r="AD2" s="1024" t="s">
        <v>258</v>
      </c>
      <c r="AE2" s="1031" t="e">
        <f>#REF!-AE1</f>
        <v>#REF!</v>
      </c>
      <c r="AF2" s="1032"/>
      <c r="AJ2" s="1025">
        <f>'Names of Bidder'!L6</f>
        <v>0</v>
      </c>
    </row>
    <row r="3" spans="1:37" ht="72.75" customHeight="1">
      <c r="A3" s="1418"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418"/>
      <c r="C3" s="1418"/>
      <c r="D3" s="1418"/>
      <c r="E3" s="1418"/>
      <c r="F3" s="1418"/>
      <c r="G3" s="1418"/>
      <c r="H3" s="1418"/>
      <c r="I3" s="1418"/>
      <c r="J3" s="1418"/>
      <c r="K3" s="1418"/>
      <c r="L3" s="1418"/>
      <c r="M3" s="1418"/>
      <c r="N3" s="1418"/>
      <c r="O3" s="1418"/>
      <c r="Y3" s="1033"/>
      <c r="Z3" s="1034"/>
      <c r="AA3" s="1034"/>
      <c r="AB3" s="1034"/>
      <c r="AD3" s="1035"/>
      <c r="AG3" s="1421"/>
      <c r="AH3" s="1421"/>
    </row>
    <row r="4" spans="1:37">
      <c r="A4" s="1419" t="s">
        <v>23</v>
      </c>
      <c r="B4" s="1419"/>
      <c r="C4" s="1419"/>
      <c r="D4" s="1419"/>
      <c r="E4" s="1419"/>
      <c r="F4" s="1419"/>
      <c r="G4" s="1419"/>
      <c r="H4" s="1419"/>
      <c r="I4" s="1419"/>
      <c r="J4" s="1419"/>
      <c r="K4" s="1419"/>
      <c r="L4" s="1419"/>
      <c r="M4" s="1419"/>
      <c r="N4" s="1419"/>
      <c r="O4" s="1419"/>
      <c r="Y4" s="1033"/>
      <c r="Z4" s="1037"/>
      <c r="AA4" s="1034"/>
      <c r="AB4" s="1034"/>
      <c r="AD4" s="1035"/>
      <c r="AE4" s="1038"/>
      <c r="AF4" s="1032"/>
    </row>
    <row r="5" spans="1:37">
      <c r="Y5" s="1033"/>
      <c r="Z5" s="1037"/>
      <c r="AA5" s="1034"/>
      <c r="AB5" s="1034"/>
      <c r="AD5" s="1039"/>
    </row>
    <row r="6" spans="1:37">
      <c r="A6" s="1040" t="str">
        <f>"Bidder’s Name and Address (" &amp; MID('Names of Bidder'!B9,9, 20) &amp; ") :"</f>
        <v>Bidder’s Name and Address (Lead Partner) :</v>
      </c>
      <c r="B6" s="1040"/>
      <c r="C6" s="1040"/>
      <c r="D6" s="1040"/>
      <c r="E6" s="1040"/>
      <c r="F6" s="1040"/>
      <c r="G6" s="1040"/>
      <c r="H6" s="1040"/>
      <c r="I6" s="1041"/>
      <c r="J6" s="1042"/>
      <c r="K6" s="1043"/>
      <c r="L6" s="1043"/>
      <c r="M6" s="1044" t="s">
        <v>398</v>
      </c>
      <c r="O6" s="1293"/>
      <c r="Y6" s="1033"/>
      <c r="Z6" s="1037"/>
      <c r="AA6" s="1034"/>
      <c r="AB6" s="1034"/>
      <c r="AD6" s="1039"/>
      <c r="AE6" s="1038"/>
    </row>
    <row r="7" spans="1:37">
      <c r="A7" s="1420" t="str">
        <f>IF('Names of Bidder'!D9="", "", IF('Names of Bidder'!D6= "JV (Joint Venture)", "JV of " &amp; AJ8, ""))</f>
        <v/>
      </c>
      <c r="B7" s="1420"/>
      <c r="C7" s="1420"/>
      <c r="D7" s="1420"/>
      <c r="E7" s="1420"/>
      <c r="F7" s="1420"/>
      <c r="G7" s="1420"/>
      <c r="H7" s="1420"/>
      <c r="I7" s="1420"/>
      <c r="J7" s="1420"/>
      <c r="K7" s="1420"/>
      <c r="L7" s="1420"/>
      <c r="M7" s="1045" t="s">
        <v>483</v>
      </c>
      <c r="O7" s="1294"/>
      <c r="Y7" s="1046"/>
      <c r="Z7" s="1047"/>
      <c r="AA7" s="1047"/>
      <c r="AB7" s="1047"/>
      <c r="AG7" s="1421"/>
      <c r="AH7" s="1421"/>
    </row>
    <row r="8" spans="1:37">
      <c r="A8" s="1048" t="s">
        <v>399</v>
      </c>
      <c r="B8" s="1048"/>
      <c r="C8" s="1244" t="str">
        <f>IF('Names of Bidder'!D9=0, "", 'Names of Bidder'!D9)</f>
        <v xml:space="preserve">…….. …….. …….. …….. …….. …….. </v>
      </c>
      <c r="D8" s="1244"/>
      <c r="E8" s="1244"/>
      <c r="F8" s="1048"/>
      <c r="G8" s="1048"/>
      <c r="H8" s="1048"/>
      <c r="I8" s="1049"/>
      <c r="M8" s="1045" t="s">
        <v>402</v>
      </c>
      <c r="O8" s="1294"/>
      <c r="Y8" s="1033"/>
      <c r="Z8" s="1050"/>
      <c r="AA8" s="1051"/>
      <c r="AB8" s="1051"/>
      <c r="AJ8" s="1025" t="str">
        <f>IF('Names of Bidder'!D7=1,'Names of Bidder'!D9&amp;" &amp; "&amp;'Names of Bidder'!D14,IF('Names of Bidder'!D7="2 or More",'Names of Bidder'!D9&amp;" , "&amp;'Names of Bidder'!D14&amp;" &amp; "&amp;'Names of Bidder'!D19,""))</f>
        <v/>
      </c>
    </row>
    <row r="9" spans="1:37">
      <c r="A9" s="1048" t="s">
        <v>401</v>
      </c>
      <c r="B9" s="1048"/>
      <c r="C9" s="1244" t="str">
        <f>IF('Names of Bidder'!D10=0, "", 'Names of Bidder'!D10)</f>
        <v xml:space="preserve">…….. …….. …….. …….. …….. …….. </v>
      </c>
      <c r="D9" s="1244"/>
      <c r="E9" s="1244"/>
      <c r="F9" s="1048"/>
      <c r="G9" s="1048"/>
      <c r="H9" s="1048"/>
      <c r="I9" s="1049"/>
      <c r="M9" s="1045" t="s">
        <v>403</v>
      </c>
      <c r="O9" s="1294"/>
      <c r="Y9" s="1033"/>
      <c r="Z9" s="1050"/>
      <c r="AA9" s="1051"/>
      <c r="AB9" s="1051"/>
    </row>
    <row r="10" spans="1:37">
      <c r="A10" s="1052"/>
      <c r="B10" s="1052"/>
      <c r="C10" s="1244" t="str">
        <f>IF('Names of Bidder'!D11=0, "", 'Names of Bidder'!D11)</f>
        <v xml:space="preserve">…….. …….. …….. …….. …….. …….. </v>
      </c>
      <c r="D10" s="1244"/>
      <c r="E10" s="1244"/>
      <c r="F10" s="1052"/>
      <c r="G10" s="1052"/>
      <c r="H10" s="1052"/>
      <c r="I10" s="1053"/>
      <c r="M10" s="1045" t="s">
        <v>282</v>
      </c>
      <c r="O10" s="1294"/>
      <c r="Y10" s="1054"/>
      <c r="Z10" s="1055"/>
      <c r="AA10" s="1034"/>
      <c r="AB10" s="1056"/>
    </row>
    <row r="11" spans="1:37">
      <c r="A11" s="1052"/>
      <c r="B11" s="1052"/>
      <c r="C11" s="1424" t="str">
        <f>IF('Names of Bidder'!D12=0, "", 'Names of Bidder'!D12)</f>
        <v xml:space="preserve">…….. …….. …….. …….. …….. …….. </v>
      </c>
      <c r="D11" s="1424"/>
      <c r="E11" s="1424"/>
      <c r="F11" s="1052"/>
      <c r="G11" s="1052"/>
      <c r="H11" s="1052"/>
      <c r="I11" s="1053"/>
      <c r="M11" s="1045" t="s">
        <v>404</v>
      </c>
      <c r="O11" s="1294"/>
      <c r="AG11" s="1421"/>
      <c r="AH11" s="1421"/>
    </row>
    <row r="12" spans="1:37">
      <c r="A12" s="1057"/>
      <c r="B12" s="1057"/>
      <c r="F12" s="1057"/>
      <c r="G12" s="1057"/>
      <c r="H12" s="1057"/>
      <c r="I12" s="1058"/>
      <c r="J12" s="1057"/>
      <c r="K12" s="1059"/>
      <c r="L12" s="1059"/>
      <c r="M12" s="1060"/>
      <c r="N12" s="1295"/>
      <c r="O12" s="1295"/>
      <c r="AI12" s="1061"/>
    </row>
    <row r="13" spans="1:37" ht="23.25" customHeight="1">
      <c r="A13" s="1425" t="s">
        <v>570</v>
      </c>
      <c r="B13" s="1425"/>
      <c r="C13" s="1425"/>
      <c r="D13" s="1425"/>
      <c r="E13" s="1425"/>
      <c r="F13" s="1425"/>
      <c r="G13" s="1425"/>
      <c r="H13" s="1425"/>
      <c r="I13" s="1425"/>
      <c r="J13" s="1425"/>
      <c r="K13" s="1425"/>
      <c r="L13" s="1425"/>
      <c r="M13" s="1425"/>
      <c r="N13" s="1425"/>
      <c r="O13" s="1425"/>
      <c r="P13" s="1062"/>
      <c r="Q13" s="1062"/>
      <c r="R13" s="1062"/>
      <c r="S13" s="1063"/>
      <c r="T13" s="1064"/>
      <c r="U13" s="1064"/>
      <c r="V13" s="1064"/>
      <c r="W13" s="1064"/>
      <c r="AA13" s="1022"/>
      <c r="AE13" s="1023" t="s">
        <v>426</v>
      </c>
      <c r="AI13" s="1061"/>
    </row>
    <row r="14" spans="1:37">
      <c r="A14" s="1065"/>
      <c r="B14" s="1065"/>
      <c r="C14" s="1065"/>
      <c r="D14" s="1065"/>
      <c r="E14" s="1065"/>
      <c r="F14" s="1065"/>
      <c r="G14" s="1065"/>
      <c r="H14" s="1065"/>
      <c r="I14" s="1066"/>
      <c r="J14" s="1065"/>
      <c r="K14" s="1289"/>
      <c r="L14" s="1289"/>
      <c r="M14" s="1065"/>
      <c r="N14" s="1289"/>
      <c r="O14" s="1289"/>
      <c r="P14" s="1062"/>
      <c r="Q14" s="1062"/>
      <c r="R14" s="1062"/>
      <c r="S14" s="1063"/>
      <c r="T14" s="1064"/>
      <c r="U14" s="1064"/>
      <c r="V14" s="1064"/>
      <c r="W14" s="1064"/>
      <c r="AA14" s="1022"/>
      <c r="AI14" s="1061"/>
    </row>
    <row r="15" spans="1:37">
      <c r="L15" s="1085" t="s">
        <v>275</v>
      </c>
      <c r="M15" s="1085"/>
      <c r="Z15" s="1422"/>
      <c r="AA15" s="1422"/>
      <c r="AC15" s="1423"/>
      <c r="AD15" s="1423"/>
      <c r="AE15" s="1023" t="s">
        <v>72</v>
      </c>
      <c r="AG15" s="1421"/>
      <c r="AH15" s="1421"/>
    </row>
    <row r="16" spans="1:37" ht="104.25" customHeight="1">
      <c r="A16" s="1220" t="s">
        <v>363</v>
      </c>
      <c r="B16" s="1220" t="s">
        <v>516</v>
      </c>
      <c r="C16" s="1220" t="s">
        <v>517</v>
      </c>
      <c r="D16" s="1220" t="s">
        <v>518</v>
      </c>
      <c r="E16" s="1220" t="s">
        <v>519</v>
      </c>
      <c r="F16" s="1220" t="s">
        <v>487</v>
      </c>
      <c r="G16" s="1220" t="s">
        <v>535</v>
      </c>
      <c r="H16" s="1220" t="s">
        <v>488</v>
      </c>
      <c r="I16" s="1221" t="s">
        <v>514</v>
      </c>
      <c r="J16" s="1222" t="s">
        <v>393</v>
      </c>
      <c r="K16" s="1223" t="s">
        <v>355</v>
      </c>
      <c r="L16" s="1223" t="s">
        <v>364</v>
      </c>
      <c r="M16" s="1220" t="s">
        <v>509</v>
      </c>
      <c r="N16" s="1220" t="s">
        <v>510</v>
      </c>
      <c r="O16" s="1220" t="s">
        <v>511</v>
      </c>
      <c r="Z16" s="1068"/>
      <c r="AA16" s="1068"/>
      <c r="AC16" s="1068"/>
      <c r="AD16" s="1068"/>
    </row>
    <row r="17" spans="1:30">
      <c r="A17" s="1224">
        <v>1</v>
      </c>
      <c r="B17" s="1225">
        <v>2</v>
      </c>
      <c r="C17" s="1225">
        <v>3</v>
      </c>
      <c r="D17" s="1225">
        <v>4</v>
      </c>
      <c r="E17" s="1225">
        <v>5</v>
      </c>
      <c r="F17" s="1225">
        <v>6</v>
      </c>
      <c r="G17" s="1225">
        <v>7</v>
      </c>
      <c r="H17" s="1225">
        <v>8</v>
      </c>
      <c r="I17" s="1225">
        <v>9</v>
      </c>
      <c r="J17" s="1223">
        <v>10</v>
      </c>
      <c r="K17" s="1223">
        <v>11</v>
      </c>
      <c r="L17" s="1223">
        <v>12</v>
      </c>
      <c r="M17" s="1223">
        <v>13</v>
      </c>
      <c r="N17" s="1223" t="s">
        <v>520</v>
      </c>
      <c r="O17" s="1226">
        <v>15</v>
      </c>
      <c r="Z17" s="1069"/>
      <c r="AA17" s="1069"/>
      <c r="AC17" s="1069"/>
      <c r="AD17" s="1069"/>
    </row>
    <row r="18" spans="1:30" s="1029" customFormat="1" hidden="1">
      <c r="A18" s="1247"/>
      <c r="B18" s="1247"/>
      <c r="C18" s="1247"/>
      <c r="D18" s="1247"/>
      <c r="E18" s="1247"/>
      <c r="F18" s="1247"/>
      <c r="G18" s="1247"/>
      <c r="H18" s="1247"/>
      <c r="I18" s="1248"/>
      <c r="J18" s="1247"/>
      <c r="K18" s="1290"/>
      <c r="L18" s="1290"/>
      <c r="M18" s="1249"/>
      <c r="N18" s="1296"/>
      <c r="O18" s="1297"/>
      <c r="P18" s="1070"/>
      <c r="Q18" s="1070"/>
      <c r="R18" s="1070"/>
      <c r="S18" s="1070"/>
      <c r="T18" s="1071"/>
      <c r="U18" s="1070"/>
      <c r="V18" s="1072"/>
      <c r="W18" s="1070"/>
      <c r="X18" s="1070"/>
      <c r="Y18" s="1070"/>
    </row>
    <row r="19" spans="1:30" s="1029" customFormat="1" hidden="1">
      <c r="A19" s="1247"/>
      <c r="B19" s="1247"/>
      <c r="C19" s="1247"/>
      <c r="D19" s="1247"/>
      <c r="E19" s="1247"/>
      <c r="F19" s="1247"/>
      <c r="G19" s="1247"/>
      <c r="H19" s="1247"/>
      <c r="I19" s="1248"/>
      <c r="J19" s="1250"/>
      <c r="K19" s="1290"/>
      <c r="L19" s="1290"/>
      <c r="M19" s="1249"/>
      <c r="N19" s="1296"/>
      <c r="O19" s="1297"/>
      <c r="P19" s="1070"/>
      <c r="Q19" s="1070"/>
      <c r="R19" s="1070"/>
      <c r="S19" s="1070"/>
      <c r="T19" s="1071"/>
      <c r="U19" s="1070"/>
      <c r="V19" s="1072"/>
      <c r="W19" s="1070"/>
      <c r="X19" s="1070"/>
      <c r="Y19" s="1070"/>
    </row>
    <row r="20" spans="1:30" s="1029" customFormat="1" ht="30" hidden="1" customHeight="1">
      <c r="A20" s="1275"/>
      <c r="B20" s="1434" t="s">
        <v>576</v>
      </c>
      <c r="C20" s="1435"/>
      <c r="D20" s="1435"/>
      <c r="E20" s="1435"/>
      <c r="F20" s="1435"/>
      <c r="G20" s="1435"/>
      <c r="H20" s="1435"/>
      <c r="I20" s="1435"/>
      <c r="J20" s="1436"/>
      <c r="K20" s="1291"/>
      <c r="L20" s="1291"/>
      <c r="M20" s="1276"/>
      <c r="N20" s="1298"/>
      <c r="O20" s="1299"/>
      <c r="P20" s="1070"/>
      <c r="Q20" s="1070"/>
      <c r="R20" s="1070"/>
      <c r="S20" s="1070"/>
      <c r="T20" s="1071"/>
      <c r="U20" s="1070"/>
      <c r="V20" s="1072"/>
      <c r="W20" s="1070"/>
      <c r="X20" s="1070"/>
      <c r="Y20" s="1070"/>
    </row>
    <row r="21" spans="1:30" s="813" customFormat="1" ht="23.25" customHeight="1">
      <c r="A21" s="1262" t="s">
        <v>342</v>
      </c>
      <c r="B21" s="1265" t="s">
        <v>688</v>
      </c>
      <c r="C21" s="1266"/>
      <c r="D21" s="1266"/>
      <c r="E21" s="1266"/>
      <c r="F21" s="1266"/>
      <c r="G21" s="1266"/>
      <c r="H21" s="1266"/>
      <c r="I21" s="1266"/>
      <c r="J21" s="1267"/>
      <c r="K21" s="1262"/>
      <c r="L21" s="1262"/>
      <c r="M21" s="1263"/>
      <c r="N21" s="1262"/>
      <c r="O21" s="1300"/>
      <c r="P21" s="814"/>
      <c r="Q21" s="923" t="s">
        <v>495</v>
      </c>
      <c r="R21" s="923" t="s">
        <v>496</v>
      </c>
      <c r="S21" s="814"/>
      <c r="T21" s="1264"/>
      <c r="U21" s="814"/>
      <c r="V21" s="821"/>
      <c r="W21" s="814"/>
      <c r="X21" s="814"/>
      <c r="Y21" s="814"/>
    </row>
    <row r="22" spans="1:30" s="1029" customFormat="1" ht="45.75" customHeight="1">
      <c r="A22" s="1076">
        <v>1</v>
      </c>
      <c r="B22" s="1076">
        <v>7000015628</v>
      </c>
      <c r="C22" s="1076">
        <v>40</v>
      </c>
      <c r="D22" s="1076" t="s">
        <v>689</v>
      </c>
      <c r="E22" s="1076">
        <v>1000004475</v>
      </c>
      <c r="F22" s="1076">
        <v>85352913</v>
      </c>
      <c r="G22" s="1251"/>
      <c r="H22" s="1283">
        <v>18</v>
      </c>
      <c r="I22" s="1252"/>
      <c r="J22" s="1076" t="s">
        <v>592</v>
      </c>
      <c r="K22" s="1283" t="s">
        <v>582</v>
      </c>
      <c r="L22" s="1283">
        <v>1</v>
      </c>
      <c r="M22" s="1253"/>
      <c r="N22" s="1301" t="str">
        <f t="shared" ref="N22:N37" si="0">IF(M22=0, "Included",IF(ISERROR(L22*M22), M22, L22*M22))</f>
        <v>Included</v>
      </c>
      <c r="O22" s="1302">
        <f t="shared" ref="O22:O37" si="1">R22</f>
        <v>0</v>
      </c>
      <c r="P22" s="1070"/>
      <c r="Q22" s="1074">
        <f t="shared" ref="Q22:Q37" si="2">IF(N22="Included",0,N22)</f>
        <v>0</v>
      </c>
      <c r="R22" s="1075">
        <f>IF(I22="", H22*Q22/100,I22*Q22/100)</f>
        <v>0</v>
      </c>
      <c r="S22" s="1070"/>
      <c r="T22" s="1071"/>
      <c r="U22" s="1070"/>
      <c r="V22" s="1072"/>
      <c r="W22" s="1070"/>
      <c r="X22" s="1070"/>
      <c r="Y22" s="1070"/>
    </row>
    <row r="23" spans="1:30" s="1029" customFormat="1" ht="45.75" customHeight="1">
      <c r="A23" s="1076">
        <v>2</v>
      </c>
      <c r="B23" s="1076">
        <v>7000015628</v>
      </c>
      <c r="C23" s="1076">
        <v>50</v>
      </c>
      <c r="D23" s="1076" t="s">
        <v>689</v>
      </c>
      <c r="E23" s="1076">
        <v>1000004474</v>
      </c>
      <c r="F23" s="1076">
        <v>85352913</v>
      </c>
      <c r="G23" s="1251"/>
      <c r="H23" s="1283">
        <v>18</v>
      </c>
      <c r="I23" s="1252"/>
      <c r="J23" s="1076" t="s">
        <v>593</v>
      </c>
      <c r="K23" s="1283" t="s">
        <v>582</v>
      </c>
      <c r="L23" s="1283">
        <v>1</v>
      </c>
      <c r="M23" s="1253"/>
      <c r="N23" s="1301" t="str">
        <f t="shared" si="0"/>
        <v>Included</v>
      </c>
      <c r="O23" s="1302">
        <f t="shared" si="1"/>
        <v>0</v>
      </c>
      <c r="P23" s="1070"/>
      <c r="Q23" s="1074">
        <f t="shared" si="2"/>
        <v>0</v>
      </c>
      <c r="R23" s="1075">
        <f t="shared" ref="R23:R46" si="3">IF(I23="", H23*Q23/100,I23*Q23/100)</f>
        <v>0</v>
      </c>
      <c r="S23" s="1070"/>
      <c r="T23" s="1071"/>
      <c r="U23" s="1070"/>
      <c r="V23" s="1072"/>
      <c r="W23" s="1070"/>
      <c r="X23" s="1070"/>
      <c r="Y23" s="1070"/>
    </row>
    <row r="24" spans="1:30" s="1029" customFormat="1" ht="45.75" customHeight="1">
      <c r="A24" s="1076">
        <f>A23+1</f>
        <v>3</v>
      </c>
      <c r="B24" s="1076">
        <v>7000015628</v>
      </c>
      <c r="C24" s="1076">
        <v>60</v>
      </c>
      <c r="D24" s="1076" t="s">
        <v>689</v>
      </c>
      <c r="E24" s="1076">
        <v>1000004459</v>
      </c>
      <c r="F24" s="1076">
        <v>85359090</v>
      </c>
      <c r="G24" s="1251"/>
      <c r="H24" s="1283">
        <v>18</v>
      </c>
      <c r="I24" s="1252"/>
      <c r="J24" s="1076" t="s">
        <v>594</v>
      </c>
      <c r="K24" s="1283" t="s">
        <v>582</v>
      </c>
      <c r="L24" s="1283">
        <v>6</v>
      </c>
      <c r="M24" s="1253"/>
      <c r="N24" s="1301" t="str">
        <f t="shared" si="0"/>
        <v>Included</v>
      </c>
      <c r="O24" s="1302">
        <f t="shared" si="1"/>
        <v>0</v>
      </c>
      <c r="P24" s="1070"/>
      <c r="Q24" s="1074">
        <f t="shared" si="2"/>
        <v>0</v>
      </c>
      <c r="R24" s="1075">
        <f t="shared" si="3"/>
        <v>0</v>
      </c>
      <c r="S24" s="1070"/>
      <c r="T24" s="1071"/>
      <c r="U24" s="1070"/>
      <c r="V24" s="1072"/>
      <c r="W24" s="1070"/>
      <c r="X24" s="1070"/>
      <c r="Y24" s="1070"/>
    </row>
    <row r="25" spans="1:30" s="1029" customFormat="1" ht="45.75" customHeight="1">
      <c r="A25" s="1076">
        <f t="shared" ref="A25:A90" si="4">A24+1</f>
        <v>4</v>
      </c>
      <c r="B25" s="1076">
        <v>7000015628</v>
      </c>
      <c r="C25" s="1076">
        <v>70</v>
      </c>
      <c r="D25" s="1076" t="s">
        <v>689</v>
      </c>
      <c r="E25" s="1076">
        <v>1000004468</v>
      </c>
      <c r="F25" s="1076">
        <v>85353090</v>
      </c>
      <c r="G25" s="1251"/>
      <c r="H25" s="1283">
        <v>18</v>
      </c>
      <c r="I25" s="1252"/>
      <c r="J25" s="1076" t="s">
        <v>595</v>
      </c>
      <c r="K25" s="1283" t="s">
        <v>582</v>
      </c>
      <c r="L25" s="1283">
        <v>6</v>
      </c>
      <c r="M25" s="1253"/>
      <c r="N25" s="1301" t="str">
        <f t="shared" si="0"/>
        <v>Included</v>
      </c>
      <c r="O25" s="1302">
        <f t="shared" si="1"/>
        <v>0</v>
      </c>
      <c r="P25" s="1070"/>
      <c r="Q25" s="1074">
        <f t="shared" si="2"/>
        <v>0</v>
      </c>
      <c r="R25" s="1075">
        <f t="shared" si="3"/>
        <v>0</v>
      </c>
      <c r="S25" s="1070"/>
      <c r="T25" s="1071"/>
      <c r="U25" s="1070"/>
      <c r="V25" s="1072"/>
      <c r="W25" s="1070"/>
      <c r="X25" s="1070"/>
      <c r="Y25" s="1070"/>
    </row>
    <row r="26" spans="1:30" s="1029" customFormat="1" ht="45.75" customHeight="1">
      <c r="A26" s="1076">
        <f t="shared" si="4"/>
        <v>5</v>
      </c>
      <c r="B26" s="1076">
        <v>7000015628</v>
      </c>
      <c r="C26" s="1076">
        <v>80</v>
      </c>
      <c r="D26" s="1076" t="s">
        <v>689</v>
      </c>
      <c r="E26" s="1076">
        <v>1000020419</v>
      </c>
      <c r="F26" s="1076">
        <v>85354010</v>
      </c>
      <c r="G26" s="1251"/>
      <c r="H26" s="1283">
        <v>18</v>
      </c>
      <c r="I26" s="1252"/>
      <c r="J26" s="1076" t="s">
        <v>583</v>
      </c>
      <c r="K26" s="1283" t="s">
        <v>582</v>
      </c>
      <c r="L26" s="1283">
        <v>3</v>
      </c>
      <c r="M26" s="1253"/>
      <c r="N26" s="1301" t="str">
        <f t="shared" si="0"/>
        <v>Included</v>
      </c>
      <c r="O26" s="1302">
        <f t="shared" si="1"/>
        <v>0</v>
      </c>
      <c r="P26" s="1070"/>
      <c r="Q26" s="1074">
        <f t="shared" si="2"/>
        <v>0</v>
      </c>
      <c r="R26" s="1075">
        <f t="shared" si="3"/>
        <v>0</v>
      </c>
      <c r="S26" s="1070"/>
      <c r="T26" s="1071"/>
      <c r="U26" s="1070"/>
      <c r="V26" s="1072"/>
      <c r="W26" s="1070"/>
      <c r="X26" s="1070"/>
      <c r="Y26" s="1070"/>
    </row>
    <row r="27" spans="1:30" s="1029" customFormat="1" ht="45.75" customHeight="1">
      <c r="A27" s="1076">
        <f t="shared" si="4"/>
        <v>6</v>
      </c>
      <c r="B27" s="1076">
        <v>7000015628</v>
      </c>
      <c r="C27" s="1076">
        <v>10</v>
      </c>
      <c r="D27" s="1076" t="s">
        <v>690</v>
      </c>
      <c r="E27" s="1076">
        <v>1000011301</v>
      </c>
      <c r="F27" s="1076">
        <v>72169990</v>
      </c>
      <c r="G27" s="1251"/>
      <c r="H27" s="1283">
        <v>18</v>
      </c>
      <c r="I27" s="1252"/>
      <c r="J27" s="1076" t="s">
        <v>661</v>
      </c>
      <c r="K27" s="1283" t="s">
        <v>588</v>
      </c>
      <c r="L27" s="1283">
        <v>1</v>
      </c>
      <c r="M27" s="1253"/>
      <c r="N27" s="1301" t="str">
        <f t="shared" si="0"/>
        <v>Included</v>
      </c>
      <c r="O27" s="1302">
        <f t="shared" si="1"/>
        <v>0</v>
      </c>
      <c r="P27" s="1070"/>
      <c r="Q27" s="1074">
        <f t="shared" si="2"/>
        <v>0</v>
      </c>
      <c r="R27" s="1075">
        <f t="shared" si="3"/>
        <v>0</v>
      </c>
      <c r="S27" s="1070"/>
      <c r="T27" s="1071"/>
      <c r="U27" s="1070"/>
      <c r="V27" s="1072"/>
      <c r="W27" s="1070"/>
      <c r="X27" s="1070"/>
      <c r="Y27" s="1070"/>
    </row>
    <row r="28" spans="1:30" s="1029" customFormat="1" ht="45.75" customHeight="1">
      <c r="A28" s="1076">
        <f t="shared" si="4"/>
        <v>7</v>
      </c>
      <c r="B28" s="1076">
        <v>7000015628</v>
      </c>
      <c r="C28" s="1076">
        <v>20</v>
      </c>
      <c r="D28" s="1076" t="s">
        <v>690</v>
      </c>
      <c r="E28" s="1076">
        <v>1000011297</v>
      </c>
      <c r="F28" s="1076">
        <v>72169990</v>
      </c>
      <c r="G28" s="1251"/>
      <c r="H28" s="1283">
        <v>18</v>
      </c>
      <c r="I28" s="1252"/>
      <c r="J28" s="1076" t="s">
        <v>696</v>
      </c>
      <c r="K28" s="1283" t="s">
        <v>588</v>
      </c>
      <c r="L28" s="1283">
        <v>1</v>
      </c>
      <c r="M28" s="1253"/>
      <c r="N28" s="1301" t="str">
        <f t="shared" si="0"/>
        <v>Included</v>
      </c>
      <c r="O28" s="1302">
        <f t="shared" si="1"/>
        <v>0</v>
      </c>
      <c r="P28" s="1070"/>
      <c r="Q28" s="1074">
        <f t="shared" si="2"/>
        <v>0</v>
      </c>
      <c r="R28" s="1075">
        <f t="shared" si="3"/>
        <v>0</v>
      </c>
      <c r="S28" s="1070"/>
      <c r="T28" s="1071"/>
      <c r="U28" s="1070"/>
      <c r="V28" s="1072"/>
      <c r="W28" s="1070"/>
      <c r="X28" s="1070"/>
      <c r="Y28" s="1070"/>
    </row>
    <row r="29" spans="1:30" s="1029" customFormat="1" ht="67.5" customHeight="1">
      <c r="A29" s="1076">
        <f t="shared" si="4"/>
        <v>8</v>
      </c>
      <c r="B29" s="1076">
        <v>7000015628</v>
      </c>
      <c r="C29" s="1076">
        <v>100</v>
      </c>
      <c r="D29" s="1076" t="s">
        <v>691</v>
      </c>
      <c r="E29" s="1076">
        <v>1000020192</v>
      </c>
      <c r="F29" s="1076">
        <v>73045930</v>
      </c>
      <c r="G29" s="1251"/>
      <c r="H29" s="1283">
        <v>18</v>
      </c>
      <c r="I29" s="1252"/>
      <c r="J29" s="1076" t="s">
        <v>610</v>
      </c>
      <c r="K29" s="1283" t="s">
        <v>582</v>
      </c>
      <c r="L29" s="1283">
        <v>6</v>
      </c>
      <c r="M29" s="1253"/>
      <c r="N29" s="1301" t="str">
        <f t="shared" si="0"/>
        <v>Included</v>
      </c>
      <c r="O29" s="1302">
        <f t="shared" si="1"/>
        <v>0</v>
      </c>
      <c r="P29" s="1070"/>
      <c r="Q29" s="1074">
        <f t="shared" si="2"/>
        <v>0</v>
      </c>
      <c r="R29" s="1075">
        <f t="shared" si="3"/>
        <v>0</v>
      </c>
      <c r="S29" s="1070"/>
      <c r="T29" s="1071"/>
      <c r="U29" s="1070"/>
      <c r="V29" s="1072"/>
      <c r="W29" s="1070"/>
      <c r="X29" s="1070"/>
      <c r="Y29" s="1070"/>
    </row>
    <row r="30" spans="1:30" s="1029" customFormat="1" ht="79.5" customHeight="1">
      <c r="A30" s="1076">
        <f t="shared" si="4"/>
        <v>9</v>
      </c>
      <c r="B30" s="1076">
        <v>7000015628</v>
      </c>
      <c r="C30" s="1076">
        <v>110</v>
      </c>
      <c r="D30" s="1076" t="s">
        <v>691</v>
      </c>
      <c r="E30" s="1076">
        <v>1000020194</v>
      </c>
      <c r="F30" s="1076">
        <v>73045930</v>
      </c>
      <c r="G30" s="1251"/>
      <c r="H30" s="1283">
        <v>18</v>
      </c>
      <c r="I30" s="1252"/>
      <c r="J30" s="1076" t="s">
        <v>590</v>
      </c>
      <c r="K30" s="1283" t="s">
        <v>582</v>
      </c>
      <c r="L30" s="1283">
        <v>6</v>
      </c>
      <c r="M30" s="1253"/>
      <c r="N30" s="1301" t="str">
        <f t="shared" si="0"/>
        <v>Included</v>
      </c>
      <c r="O30" s="1302">
        <f t="shared" si="1"/>
        <v>0</v>
      </c>
      <c r="P30" s="1070"/>
      <c r="Q30" s="1074">
        <f t="shared" si="2"/>
        <v>0</v>
      </c>
      <c r="R30" s="1075">
        <f t="shared" si="3"/>
        <v>0</v>
      </c>
      <c r="S30" s="1070"/>
      <c r="T30" s="1071"/>
      <c r="U30" s="1070"/>
      <c r="V30" s="1072"/>
      <c r="W30" s="1070"/>
      <c r="X30" s="1070"/>
      <c r="Y30" s="1070"/>
    </row>
    <row r="31" spans="1:30" s="1029" customFormat="1" ht="67.5" customHeight="1">
      <c r="A31" s="1076">
        <f t="shared" si="4"/>
        <v>10</v>
      </c>
      <c r="B31" s="1076">
        <v>7000015628</v>
      </c>
      <c r="C31" s="1076">
        <v>120</v>
      </c>
      <c r="D31" s="1076" t="s">
        <v>691</v>
      </c>
      <c r="E31" s="1076">
        <v>1000020195</v>
      </c>
      <c r="F31" s="1076">
        <v>73045930</v>
      </c>
      <c r="G31" s="1251"/>
      <c r="H31" s="1283">
        <v>18</v>
      </c>
      <c r="I31" s="1252"/>
      <c r="J31" s="1076" t="s">
        <v>591</v>
      </c>
      <c r="K31" s="1283" t="s">
        <v>582</v>
      </c>
      <c r="L31" s="1283">
        <v>3</v>
      </c>
      <c r="M31" s="1253"/>
      <c r="N31" s="1301" t="str">
        <f t="shared" si="0"/>
        <v>Included</v>
      </c>
      <c r="O31" s="1302">
        <f t="shared" si="1"/>
        <v>0</v>
      </c>
      <c r="P31" s="1070"/>
      <c r="Q31" s="1074">
        <f t="shared" si="2"/>
        <v>0</v>
      </c>
      <c r="R31" s="1075">
        <f t="shared" si="3"/>
        <v>0</v>
      </c>
      <c r="S31" s="1070"/>
      <c r="T31" s="1071"/>
      <c r="U31" s="1070"/>
      <c r="V31" s="1072"/>
      <c r="W31" s="1070"/>
      <c r="X31" s="1070"/>
      <c r="Y31" s="1070"/>
    </row>
    <row r="32" spans="1:30" s="1029" customFormat="1" ht="36" customHeight="1">
      <c r="A32" s="1076">
        <f t="shared" si="4"/>
        <v>11</v>
      </c>
      <c r="B32" s="1076">
        <v>7000015628</v>
      </c>
      <c r="C32" s="1076">
        <v>180</v>
      </c>
      <c r="D32" s="1076" t="s">
        <v>692</v>
      </c>
      <c r="E32" s="1076">
        <v>1000004288</v>
      </c>
      <c r="F32" s="1076">
        <v>85176210</v>
      </c>
      <c r="G32" s="1251"/>
      <c r="H32" s="1283">
        <v>18</v>
      </c>
      <c r="I32" s="1252"/>
      <c r="J32" s="1076" t="s">
        <v>660</v>
      </c>
      <c r="K32" s="1283" t="s">
        <v>582</v>
      </c>
      <c r="L32" s="1283">
        <v>2</v>
      </c>
      <c r="M32" s="1253"/>
      <c r="N32" s="1301" t="str">
        <f t="shared" si="0"/>
        <v>Included</v>
      </c>
      <c r="O32" s="1302">
        <f t="shared" si="1"/>
        <v>0</v>
      </c>
      <c r="P32" s="1070"/>
      <c r="Q32" s="1074">
        <f t="shared" si="2"/>
        <v>0</v>
      </c>
      <c r="R32" s="1075">
        <f t="shared" si="3"/>
        <v>0</v>
      </c>
      <c r="S32" s="1070"/>
      <c r="T32" s="1071"/>
      <c r="U32" s="1070"/>
      <c r="V32" s="1072"/>
      <c r="W32" s="1070"/>
      <c r="X32" s="1070"/>
      <c r="Y32" s="1070"/>
    </row>
    <row r="33" spans="1:25" s="1029" customFormat="1" ht="45.75" customHeight="1">
      <c r="A33" s="1076">
        <f t="shared" si="4"/>
        <v>12</v>
      </c>
      <c r="B33" s="1076">
        <v>7000015628</v>
      </c>
      <c r="C33" s="1076">
        <v>200</v>
      </c>
      <c r="D33" s="1076" t="s">
        <v>693</v>
      </c>
      <c r="E33" s="1076">
        <v>1000012366</v>
      </c>
      <c r="F33" s="1076">
        <v>73082011</v>
      </c>
      <c r="G33" s="1251"/>
      <c r="H33" s="1283">
        <v>18</v>
      </c>
      <c r="I33" s="1252"/>
      <c r="J33" s="1076" t="s">
        <v>611</v>
      </c>
      <c r="K33" s="1283" t="s">
        <v>582</v>
      </c>
      <c r="L33" s="1283">
        <v>216</v>
      </c>
      <c r="M33" s="1253"/>
      <c r="N33" s="1301" t="str">
        <f t="shared" si="0"/>
        <v>Included</v>
      </c>
      <c r="O33" s="1302">
        <f t="shared" si="1"/>
        <v>0</v>
      </c>
      <c r="P33" s="1070"/>
      <c r="Q33" s="1074">
        <f t="shared" si="2"/>
        <v>0</v>
      </c>
      <c r="R33" s="1075">
        <f t="shared" si="3"/>
        <v>0</v>
      </c>
      <c r="S33" s="1070"/>
      <c r="T33" s="1071"/>
      <c r="U33" s="1070"/>
      <c r="V33" s="1072"/>
      <c r="W33" s="1070"/>
      <c r="X33" s="1070"/>
      <c r="Y33" s="1070"/>
    </row>
    <row r="34" spans="1:25" s="1029" customFormat="1" ht="45.75" customHeight="1">
      <c r="A34" s="1076">
        <f t="shared" si="4"/>
        <v>13</v>
      </c>
      <c r="B34" s="1076">
        <v>7000015628</v>
      </c>
      <c r="C34" s="1076">
        <v>230</v>
      </c>
      <c r="D34" s="1076" t="s">
        <v>694</v>
      </c>
      <c r="E34" s="1076">
        <v>1000000443</v>
      </c>
      <c r="F34" s="1076">
        <v>85446020</v>
      </c>
      <c r="G34" s="1251"/>
      <c r="H34" s="1283">
        <v>18</v>
      </c>
      <c r="I34" s="1252"/>
      <c r="J34" s="1076" t="s">
        <v>586</v>
      </c>
      <c r="K34" s="1283" t="s">
        <v>585</v>
      </c>
      <c r="L34" s="1283">
        <v>1</v>
      </c>
      <c r="M34" s="1253"/>
      <c r="N34" s="1301" t="str">
        <f t="shared" si="0"/>
        <v>Included</v>
      </c>
      <c r="O34" s="1302">
        <f t="shared" si="1"/>
        <v>0</v>
      </c>
      <c r="P34" s="1070"/>
      <c r="Q34" s="1074">
        <f t="shared" si="2"/>
        <v>0</v>
      </c>
      <c r="R34" s="1075">
        <f t="shared" si="3"/>
        <v>0</v>
      </c>
      <c r="S34" s="1070"/>
      <c r="T34" s="1071"/>
      <c r="U34" s="1070"/>
      <c r="V34" s="1072"/>
      <c r="W34" s="1070"/>
      <c r="X34" s="1070"/>
      <c r="Y34" s="1070"/>
    </row>
    <row r="35" spans="1:25" s="1029" customFormat="1" ht="45.75" customHeight="1">
      <c r="A35" s="1076">
        <f t="shared" si="4"/>
        <v>14</v>
      </c>
      <c r="B35" s="1076">
        <v>7000015628</v>
      </c>
      <c r="C35" s="1076">
        <v>240</v>
      </c>
      <c r="D35" s="1076" t="s">
        <v>694</v>
      </c>
      <c r="E35" s="1076">
        <v>1000000442</v>
      </c>
      <c r="F35" s="1076">
        <v>85446020</v>
      </c>
      <c r="G35" s="1251"/>
      <c r="H35" s="1283">
        <v>18</v>
      </c>
      <c r="I35" s="1252"/>
      <c r="J35" s="1076" t="s">
        <v>587</v>
      </c>
      <c r="K35" s="1283" t="s">
        <v>585</v>
      </c>
      <c r="L35" s="1283">
        <v>1</v>
      </c>
      <c r="M35" s="1253"/>
      <c r="N35" s="1301" t="str">
        <f t="shared" si="0"/>
        <v>Included</v>
      </c>
      <c r="O35" s="1302">
        <f t="shared" si="1"/>
        <v>0</v>
      </c>
      <c r="P35" s="1070"/>
      <c r="Q35" s="1074">
        <f t="shared" si="2"/>
        <v>0</v>
      </c>
      <c r="R35" s="1075">
        <f t="shared" si="3"/>
        <v>0</v>
      </c>
      <c r="S35" s="1070"/>
      <c r="T35" s="1071"/>
      <c r="U35" s="1070"/>
      <c r="V35" s="1072"/>
      <c r="W35" s="1070"/>
      <c r="X35" s="1070"/>
      <c r="Y35" s="1070"/>
    </row>
    <row r="36" spans="1:25" s="1029" customFormat="1" ht="45.75" customHeight="1">
      <c r="A36" s="1076">
        <f t="shared" si="4"/>
        <v>15</v>
      </c>
      <c r="B36" s="1076">
        <v>7000015628</v>
      </c>
      <c r="C36" s="1076">
        <v>140</v>
      </c>
      <c r="D36" s="1076" t="s">
        <v>695</v>
      </c>
      <c r="E36" s="1076">
        <v>1000019919</v>
      </c>
      <c r="F36" s="1076">
        <v>85353090</v>
      </c>
      <c r="G36" s="1251"/>
      <c r="H36" s="1283">
        <v>18</v>
      </c>
      <c r="I36" s="1252"/>
      <c r="J36" s="1076" t="s">
        <v>697</v>
      </c>
      <c r="K36" s="1283" t="s">
        <v>585</v>
      </c>
      <c r="L36" s="1283">
        <v>1</v>
      </c>
      <c r="M36" s="1253"/>
      <c r="N36" s="1301" t="str">
        <f t="shared" si="0"/>
        <v>Included</v>
      </c>
      <c r="O36" s="1302">
        <f t="shared" si="1"/>
        <v>0</v>
      </c>
      <c r="P36" s="1070"/>
      <c r="Q36" s="1074">
        <f t="shared" si="2"/>
        <v>0</v>
      </c>
      <c r="R36" s="1075">
        <f t="shared" si="3"/>
        <v>0</v>
      </c>
      <c r="S36" s="1070"/>
      <c r="T36" s="1071"/>
      <c r="U36" s="1070"/>
      <c r="V36" s="1072"/>
      <c r="W36" s="1070"/>
      <c r="X36" s="1070"/>
      <c r="Y36" s="1070"/>
    </row>
    <row r="37" spans="1:25" s="1029" customFormat="1" ht="45.75" customHeight="1">
      <c r="A37" s="1076">
        <f t="shared" si="4"/>
        <v>16</v>
      </c>
      <c r="B37" s="1076">
        <v>7000015628</v>
      </c>
      <c r="C37" s="1076">
        <v>150</v>
      </c>
      <c r="D37" s="1076" t="s">
        <v>695</v>
      </c>
      <c r="E37" s="1076">
        <v>1000019918</v>
      </c>
      <c r="F37" s="1076">
        <v>85359090</v>
      </c>
      <c r="G37" s="1251"/>
      <c r="H37" s="1283">
        <v>18</v>
      </c>
      <c r="I37" s="1252"/>
      <c r="J37" s="1076" t="s">
        <v>698</v>
      </c>
      <c r="K37" s="1283" t="s">
        <v>585</v>
      </c>
      <c r="L37" s="1283">
        <v>1</v>
      </c>
      <c r="M37" s="1253"/>
      <c r="N37" s="1301" t="str">
        <f t="shared" si="0"/>
        <v>Included</v>
      </c>
      <c r="O37" s="1302">
        <f t="shared" si="1"/>
        <v>0</v>
      </c>
      <c r="P37" s="1070"/>
      <c r="Q37" s="1074">
        <f t="shared" si="2"/>
        <v>0</v>
      </c>
      <c r="R37" s="1075">
        <f t="shared" si="3"/>
        <v>0</v>
      </c>
      <c r="S37" s="1070"/>
      <c r="T37" s="1071"/>
      <c r="U37" s="1070"/>
      <c r="V37" s="1072"/>
      <c r="W37" s="1070"/>
      <c r="X37" s="1070"/>
      <c r="Y37" s="1070"/>
    </row>
    <row r="38" spans="1:25" s="1029" customFormat="1" ht="45.75" customHeight="1">
      <c r="A38" s="1076">
        <f t="shared" si="4"/>
        <v>17</v>
      </c>
      <c r="B38" s="1076">
        <v>7000015628</v>
      </c>
      <c r="C38" s="1076">
        <v>160</v>
      </c>
      <c r="D38" s="1076" t="s">
        <v>695</v>
      </c>
      <c r="E38" s="1076">
        <v>1000025941</v>
      </c>
      <c r="F38" s="1076">
        <v>85389000</v>
      </c>
      <c r="G38" s="1251"/>
      <c r="H38" s="1283">
        <v>18</v>
      </c>
      <c r="I38" s="1252"/>
      <c r="J38" s="1076" t="s">
        <v>699</v>
      </c>
      <c r="K38" s="1283" t="s">
        <v>588</v>
      </c>
      <c r="L38" s="1283">
        <v>1</v>
      </c>
      <c r="M38" s="1253"/>
      <c r="N38" s="1301" t="str">
        <f t="shared" ref="N38:N61" si="5">IF(M38=0, "Included",IF(ISERROR(L38*M38), M38, L38*M38))</f>
        <v>Included</v>
      </c>
      <c r="O38" s="1302">
        <f t="shared" ref="O38:O61" si="6">R38</f>
        <v>0</v>
      </c>
      <c r="P38" s="1070"/>
      <c r="Q38" s="1074">
        <f t="shared" ref="Q38:Q61" si="7">IF(N38="Included",0,N38)</f>
        <v>0</v>
      </c>
      <c r="R38" s="1075">
        <f t="shared" si="3"/>
        <v>0</v>
      </c>
      <c r="S38" s="1070"/>
      <c r="T38" s="1071"/>
      <c r="U38" s="1070"/>
      <c r="V38" s="1072"/>
      <c r="W38" s="1070"/>
      <c r="X38" s="1070"/>
      <c r="Y38" s="1070"/>
    </row>
    <row r="39" spans="1:25" s="1029" customFormat="1" ht="42.75" customHeight="1">
      <c r="A39" s="1076">
        <f t="shared" si="4"/>
        <v>18</v>
      </c>
      <c r="B39" s="1076">
        <v>7000015628</v>
      </c>
      <c r="C39" s="1076">
        <v>170</v>
      </c>
      <c r="D39" s="1076" t="s">
        <v>695</v>
      </c>
      <c r="E39" s="1076">
        <v>1000024186</v>
      </c>
      <c r="F39" s="1076">
        <v>85354010</v>
      </c>
      <c r="G39" s="1251"/>
      <c r="H39" s="1283">
        <v>18</v>
      </c>
      <c r="I39" s="1252"/>
      <c r="J39" s="1076" t="s">
        <v>700</v>
      </c>
      <c r="K39" s="1283" t="s">
        <v>585</v>
      </c>
      <c r="L39" s="1283">
        <v>1</v>
      </c>
      <c r="M39" s="1253"/>
      <c r="N39" s="1301" t="str">
        <f t="shared" si="5"/>
        <v>Included</v>
      </c>
      <c r="O39" s="1302">
        <f t="shared" si="6"/>
        <v>0</v>
      </c>
      <c r="P39" s="1070"/>
      <c r="Q39" s="1074">
        <f t="shared" si="7"/>
        <v>0</v>
      </c>
      <c r="R39" s="1075">
        <f t="shared" si="3"/>
        <v>0</v>
      </c>
      <c r="S39" s="1070"/>
      <c r="T39" s="1071"/>
      <c r="U39" s="1070"/>
      <c r="V39" s="1072"/>
      <c r="W39" s="1070"/>
      <c r="X39" s="1070"/>
      <c r="Y39" s="1070"/>
    </row>
    <row r="40" spans="1:25" s="1029" customFormat="1" ht="42.75" customHeight="1">
      <c r="A40" s="1262" t="s">
        <v>343</v>
      </c>
      <c r="B40" s="1265" t="s">
        <v>701</v>
      </c>
      <c r="C40" s="1266"/>
      <c r="D40" s="1266"/>
      <c r="E40" s="1266"/>
      <c r="F40" s="1266"/>
      <c r="G40" s="1266"/>
      <c r="H40" s="1266"/>
      <c r="I40" s="1266"/>
      <c r="J40" s="1267"/>
      <c r="K40" s="1262"/>
      <c r="L40" s="1262"/>
      <c r="M40" s="1263"/>
      <c r="N40" s="1262"/>
      <c r="O40" s="1300"/>
      <c r="P40" s="1070"/>
      <c r="Q40" s="1074"/>
      <c r="R40" s="1075"/>
      <c r="S40" s="1070"/>
      <c r="T40" s="1071"/>
      <c r="U40" s="1070"/>
      <c r="V40" s="1072"/>
      <c r="W40" s="1070"/>
      <c r="X40" s="1070"/>
      <c r="Y40" s="1070"/>
    </row>
    <row r="41" spans="1:25" s="1029" customFormat="1" ht="45.75" customHeight="1">
      <c r="A41" s="1076">
        <f>A39+1</f>
        <v>19</v>
      </c>
      <c r="B41" s="1076">
        <v>7000015628</v>
      </c>
      <c r="C41" s="1076">
        <v>290</v>
      </c>
      <c r="D41" s="1076" t="s">
        <v>689</v>
      </c>
      <c r="E41" s="1076">
        <v>1000004483</v>
      </c>
      <c r="F41" s="1076">
        <v>85353090</v>
      </c>
      <c r="G41" s="1251"/>
      <c r="H41" s="1283">
        <v>18</v>
      </c>
      <c r="I41" s="1252"/>
      <c r="J41" s="1076" t="s">
        <v>702</v>
      </c>
      <c r="K41" s="1283" t="s">
        <v>582</v>
      </c>
      <c r="L41" s="1283">
        <v>7</v>
      </c>
      <c r="M41" s="1253"/>
      <c r="N41" s="1301" t="str">
        <f t="shared" si="5"/>
        <v>Included</v>
      </c>
      <c r="O41" s="1302">
        <f t="shared" si="6"/>
        <v>0</v>
      </c>
      <c r="P41" s="1070"/>
      <c r="Q41" s="1074">
        <f t="shared" si="7"/>
        <v>0</v>
      </c>
      <c r="R41" s="1075">
        <f t="shared" si="3"/>
        <v>0</v>
      </c>
      <c r="S41" s="1070"/>
      <c r="T41" s="1071"/>
      <c r="U41" s="1070"/>
      <c r="V41" s="1072"/>
      <c r="W41" s="1070"/>
      <c r="X41" s="1070"/>
      <c r="Y41" s="1070"/>
    </row>
    <row r="42" spans="1:25" s="1029" customFormat="1" ht="45.75" customHeight="1">
      <c r="A42" s="1076">
        <f t="shared" si="4"/>
        <v>20</v>
      </c>
      <c r="B42" s="1076">
        <v>7000015628</v>
      </c>
      <c r="C42" s="1076">
        <v>260</v>
      </c>
      <c r="D42" s="1076" t="s">
        <v>690</v>
      </c>
      <c r="E42" s="1076">
        <v>1000011317</v>
      </c>
      <c r="F42" s="1076">
        <v>72169990</v>
      </c>
      <c r="G42" s="1251"/>
      <c r="H42" s="1283">
        <v>18</v>
      </c>
      <c r="I42" s="1252"/>
      <c r="J42" s="1076" t="s">
        <v>703</v>
      </c>
      <c r="K42" s="1283" t="s">
        <v>588</v>
      </c>
      <c r="L42" s="1283">
        <v>1</v>
      </c>
      <c r="M42" s="1253"/>
      <c r="N42" s="1301" t="str">
        <f t="shared" si="5"/>
        <v>Included</v>
      </c>
      <c r="O42" s="1302">
        <f t="shared" si="6"/>
        <v>0</v>
      </c>
      <c r="P42" s="1070"/>
      <c r="Q42" s="1074">
        <f t="shared" si="7"/>
        <v>0</v>
      </c>
      <c r="R42" s="1075">
        <f t="shared" si="3"/>
        <v>0</v>
      </c>
      <c r="S42" s="1070"/>
      <c r="T42" s="1071"/>
      <c r="U42" s="1070"/>
      <c r="V42" s="1072"/>
      <c r="W42" s="1070"/>
      <c r="X42" s="1070"/>
      <c r="Y42" s="1070"/>
    </row>
    <row r="43" spans="1:25" s="1029" customFormat="1" ht="45.75" customHeight="1">
      <c r="A43" s="1076">
        <f t="shared" si="4"/>
        <v>21</v>
      </c>
      <c r="B43" s="1076">
        <v>7000015628</v>
      </c>
      <c r="C43" s="1076">
        <v>270</v>
      </c>
      <c r="D43" s="1076" t="s">
        <v>690</v>
      </c>
      <c r="E43" s="1076">
        <v>1000011322</v>
      </c>
      <c r="F43" s="1076">
        <v>72169990</v>
      </c>
      <c r="G43" s="1251"/>
      <c r="H43" s="1283">
        <v>18</v>
      </c>
      <c r="I43" s="1252"/>
      <c r="J43" s="1076" t="s">
        <v>662</v>
      </c>
      <c r="K43" s="1283" t="s">
        <v>588</v>
      </c>
      <c r="L43" s="1283">
        <v>1</v>
      </c>
      <c r="M43" s="1253"/>
      <c r="N43" s="1301" t="str">
        <f t="shared" si="5"/>
        <v>Included</v>
      </c>
      <c r="O43" s="1302">
        <f t="shared" si="6"/>
        <v>0</v>
      </c>
      <c r="P43" s="1070"/>
      <c r="Q43" s="1074">
        <f t="shared" si="7"/>
        <v>0</v>
      </c>
      <c r="R43" s="1075">
        <f t="shared" si="3"/>
        <v>0</v>
      </c>
      <c r="S43" s="1070"/>
      <c r="T43" s="1071"/>
      <c r="U43" s="1070"/>
      <c r="V43" s="1072"/>
      <c r="W43" s="1070"/>
      <c r="X43" s="1070"/>
      <c r="Y43" s="1070"/>
    </row>
    <row r="44" spans="1:25" s="1029" customFormat="1" ht="77.25" customHeight="1">
      <c r="A44" s="1076">
        <f t="shared" si="4"/>
        <v>22</v>
      </c>
      <c r="B44" s="1076">
        <v>7000015628</v>
      </c>
      <c r="C44" s="1076">
        <v>310</v>
      </c>
      <c r="D44" s="1076" t="s">
        <v>691</v>
      </c>
      <c r="E44" s="1076">
        <v>1000020194</v>
      </c>
      <c r="F44" s="1076">
        <v>73045930</v>
      </c>
      <c r="G44" s="1251"/>
      <c r="H44" s="1283">
        <v>18</v>
      </c>
      <c r="I44" s="1252"/>
      <c r="J44" s="1076" t="s">
        <v>590</v>
      </c>
      <c r="K44" s="1283" t="s">
        <v>582</v>
      </c>
      <c r="L44" s="1283">
        <v>7</v>
      </c>
      <c r="M44" s="1253"/>
      <c r="N44" s="1301" t="str">
        <f t="shared" si="5"/>
        <v>Included</v>
      </c>
      <c r="O44" s="1302">
        <f t="shared" si="6"/>
        <v>0</v>
      </c>
      <c r="P44" s="1070"/>
      <c r="Q44" s="1074">
        <f t="shared" si="7"/>
        <v>0</v>
      </c>
      <c r="R44" s="1075">
        <f t="shared" si="3"/>
        <v>0</v>
      </c>
      <c r="S44" s="1070"/>
      <c r="T44" s="1071"/>
      <c r="U44" s="1070"/>
      <c r="V44" s="1072"/>
      <c r="W44" s="1070"/>
      <c r="X44" s="1070"/>
      <c r="Y44" s="1070"/>
    </row>
    <row r="45" spans="1:25" s="1029" customFormat="1" ht="45.75" customHeight="1">
      <c r="A45" s="1076">
        <f t="shared" si="4"/>
        <v>23</v>
      </c>
      <c r="B45" s="1076">
        <v>7000015628</v>
      </c>
      <c r="C45" s="1076">
        <v>340</v>
      </c>
      <c r="D45" s="1076" t="s">
        <v>692</v>
      </c>
      <c r="E45" s="1076">
        <v>1000004289</v>
      </c>
      <c r="F45" s="1076">
        <v>85176210</v>
      </c>
      <c r="G45" s="1251"/>
      <c r="H45" s="1283">
        <v>18</v>
      </c>
      <c r="I45" s="1252"/>
      <c r="J45" s="1076" t="s">
        <v>704</v>
      </c>
      <c r="K45" s="1283" t="s">
        <v>582</v>
      </c>
      <c r="L45" s="1283">
        <v>2</v>
      </c>
      <c r="M45" s="1253"/>
      <c r="N45" s="1301" t="str">
        <f t="shared" si="5"/>
        <v>Included</v>
      </c>
      <c r="O45" s="1302">
        <f t="shared" si="6"/>
        <v>0</v>
      </c>
      <c r="P45" s="1070"/>
      <c r="Q45" s="1074">
        <f t="shared" si="7"/>
        <v>0</v>
      </c>
      <c r="R45" s="1075">
        <f t="shared" si="3"/>
        <v>0</v>
      </c>
      <c r="S45" s="1070"/>
      <c r="T45" s="1071"/>
      <c r="U45" s="1070"/>
      <c r="V45" s="1072"/>
      <c r="W45" s="1070"/>
      <c r="X45" s="1070"/>
      <c r="Y45" s="1070"/>
    </row>
    <row r="46" spans="1:25" s="1029" customFormat="1" ht="45.75" customHeight="1">
      <c r="A46" s="1076">
        <f t="shared" si="4"/>
        <v>24</v>
      </c>
      <c r="B46" s="1076">
        <v>7000015628</v>
      </c>
      <c r="C46" s="1076">
        <v>360</v>
      </c>
      <c r="D46" s="1076" t="s">
        <v>693</v>
      </c>
      <c r="E46" s="1076">
        <v>1000012366</v>
      </c>
      <c r="F46" s="1076">
        <v>73082011</v>
      </c>
      <c r="G46" s="1251"/>
      <c r="H46" s="1283">
        <v>18</v>
      </c>
      <c r="I46" s="1252"/>
      <c r="J46" s="1076" t="s">
        <v>611</v>
      </c>
      <c r="K46" s="1283" t="s">
        <v>582</v>
      </c>
      <c r="L46" s="1283">
        <v>204</v>
      </c>
      <c r="M46" s="1253"/>
      <c r="N46" s="1301" t="str">
        <f t="shared" si="5"/>
        <v>Included</v>
      </c>
      <c r="O46" s="1302">
        <f t="shared" si="6"/>
        <v>0</v>
      </c>
      <c r="P46" s="1070"/>
      <c r="Q46" s="1074">
        <f t="shared" si="7"/>
        <v>0</v>
      </c>
      <c r="R46" s="1075">
        <f t="shared" si="3"/>
        <v>0</v>
      </c>
      <c r="S46" s="1070"/>
      <c r="T46" s="1071"/>
      <c r="U46" s="1070"/>
      <c r="V46" s="1072"/>
      <c r="W46" s="1070"/>
      <c r="X46" s="1070"/>
      <c r="Y46" s="1070"/>
    </row>
    <row r="47" spans="1:25" s="1029" customFormat="1" ht="45.75" customHeight="1">
      <c r="A47" s="1076">
        <f t="shared" si="4"/>
        <v>25</v>
      </c>
      <c r="B47" s="1076">
        <v>7000015628</v>
      </c>
      <c r="C47" s="1076">
        <v>330</v>
      </c>
      <c r="D47" s="1076" t="s">
        <v>695</v>
      </c>
      <c r="E47" s="1076">
        <v>1000019919</v>
      </c>
      <c r="F47" s="1076">
        <v>85353090</v>
      </c>
      <c r="G47" s="1251"/>
      <c r="H47" s="1283">
        <v>18</v>
      </c>
      <c r="I47" s="1252"/>
      <c r="J47" s="1076" t="s">
        <v>697</v>
      </c>
      <c r="K47" s="1283" t="s">
        <v>585</v>
      </c>
      <c r="L47" s="1283">
        <v>1</v>
      </c>
      <c r="M47" s="1253"/>
      <c r="N47" s="1301" t="str">
        <f t="shared" si="5"/>
        <v>Included</v>
      </c>
      <c r="O47" s="1302">
        <f t="shared" si="6"/>
        <v>0</v>
      </c>
      <c r="P47" s="1070"/>
      <c r="Q47" s="1074">
        <f t="shared" si="7"/>
        <v>0</v>
      </c>
      <c r="R47" s="1075">
        <f t="shared" ref="R47:R90" si="8">IF(I47="", H47*Q47/100,I47*Q47/100)</f>
        <v>0</v>
      </c>
      <c r="S47" s="1070"/>
      <c r="T47" s="1071"/>
      <c r="U47" s="1070"/>
      <c r="V47" s="1072"/>
      <c r="W47" s="1070"/>
      <c r="X47" s="1070"/>
      <c r="Y47" s="1070"/>
    </row>
    <row r="48" spans="1:25" s="1029" customFormat="1" ht="42.75" customHeight="1">
      <c r="A48" s="1262" t="s">
        <v>664</v>
      </c>
      <c r="B48" s="1265" t="s">
        <v>705</v>
      </c>
      <c r="C48" s="1266"/>
      <c r="D48" s="1266"/>
      <c r="E48" s="1266"/>
      <c r="F48" s="1266"/>
      <c r="G48" s="1266"/>
      <c r="H48" s="1266"/>
      <c r="I48" s="1266"/>
      <c r="J48" s="1267"/>
      <c r="K48" s="1262"/>
      <c r="L48" s="1262"/>
      <c r="M48" s="1263"/>
      <c r="N48" s="1262"/>
      <c r="O48" s="1300"/>
      <c r="P48" s="1070"/>
      <c r="Q48" s="1074"/>
      <c r="R48" s="1075"/>
      <c r="S48" s="1070"/>
      <c r="T48" s="1071"/>
      <c r="U48" s="1070"/>
      <c r="V48" s="1072"/>
      <c r="W48" s="1070"/>
      <c r="X48" s="1070"/>
      <c r="Y48" s="1070"/>
    </row>
    <row r="49" spans="1:25" s="1029" customFormat="1" ht="45.75" customHeight="1">
      <c r="A49" s="1076">
        <f>A47+1</f>
        <v>26</v>
      </c>
      <c r="B49" s="1076">
        <v>7000014957</v>
      </c>
      <c r="C49" s="1076">
        <v>240</v>
      </c>
      <c r="D49" s="1076" t="s">
        <v>577</v>
      </c>
      <c r="E49" s="1076">
        <v>1000004475</v>
      </c>
      <c r="F49" s="1076">
        <v>85352913</v>
      </c>
      <c r="G49" s="1251"/>
      <c r="H49" s="1283">
        <v>18</v>
      </c>
      <c r="I49" s="1252"/>
      <c r="J49" s="1076" t="s">
        <v>592</v>
      </c>
      <c r="K49" s="1283" t="s">
        <v>582</v>
      </c>
      <c r="L49" s="1283">
        <v>1</v>
      </c>
      <c r="M49" s="1253"/>
      <c r="N49" s="1301" t="str">
        <f t="shared" si="5"/>
        <v>Included</v>
      </c>
      <c r="O49" s="1302">
        <f t="shared" si="6"/>
        <v>0</v>
      </c>
      <c r="P49" s="1070"/>
      <c r="Q49" s="1074">
        <f t="shared" si="7"/>
        <v>0</v>
      </c>
      <c r="R49" s="1075">
        <f t="shared" si="8"/>
        <v>0</v>
      </c>
      <c r="S49" s="1070"/>
      <c r="T49" s="1071"/>
      <c r="U49" s="1070"/>
      <c r="V49" s="1072"/>
      <c r="W49" s="1070"/>
      <c r="X49" s="1070"/>
      <c r="Y49" s="1070"/>
    </row>
    <row r="50" spans="1:25" s="1029" customFormat="1" ht="49.5" customHeight="1">
      <c r="A50" s="1076">
        <f t="shared" si="4"/>
        <v>27</v>
      </c>
      <c r="B50" s="1076">
        <v>7000014957</v>
      </c>
      <c r="C50" s="1076">
        <v>250</v>
      </c>
      <c r="D50" s="1076" t="s">
        <v>577</v>
      </c>
      <c r="E50" s="1076">
        <v>1000004474</v>
      </c>
      <c r="F50" s="1076">
        <v>85352913</v>
      </c>
      <c r="G50" s="1251"/>
      <c r="H50" s="1283">
        <v>18</v>
      </c>
      <c r="I50" s="1252"/>
      <c r="J50" s="1076" t="s">
        <v>593</v>
      </c>
      <c r="K50" s="1283" t="s">
        <v>582</v>
      </c>
      <c r="L50" s="1283">
        <v>1</v>
      </c>
      <c r="M50" s="1253"/>
      <c r="N50" s="1301" t="str">
        <f t="shared" si="5"/>
        <v>Included</v>
      </c>
      <c r="O50" s="1302">
        <f t="shared" si="6"/>
        <v>0</v>
      </c>
      <c r="P50" s="1070"/>
      <c r="Q50" s="1074">
        <f t="shared" si="7"/>
        <v>0</v>
      </c>
      <c r="R50" s="1075">
        <f t="shared" si="8"/>
        <v>0</v>
      </c>
      <c r="S50" s="1070"/>
      <c r="T50" s="1071"/>
      <c r="U50" s="1070"/>
      <c r="V50" s="1072"/>
      <c r="W50" s="1070"/>
      <c r="X50" s="1070"/>
      <c r="Y50" s="1070"/>
    </row>
    <row r="51" spans="1:25" s="1029" customFormat="1" ht="52.5" customHeight="1">
      <c r="A51" s="1076">
        <f t="shared" si="4"/>
        <v>28</v>
      </c>
      <c r="B51" s="1076">
        <v>7000014957</v>
      </c>
      <c r="C51" s="1076">
        <v>260</v>
      </c>
      <c r="D51" s="1076" t="s">
        <v>577</v>
      </c>
      <c r="E51" s="1076">
        <v>1000004459</v>
      </c>
      <c r="F51" s="1076">
        <v>85359090</v>
      </c>
      <c r="G51" s="1251"/>
      <c r="H51" s="1283">
        <v>18</v>
      </c>
      <c r="I51" s="1252"/>
      <c r="J51" s="1076" t="s">
        <v>594</v>
      </c>
      <c r="K51" s="1283" t="s">
        <v>582</v>
      </c>
      <c r="L51" s="1283">
        <v>6</v>
      </c>
      <c r="M51" s="1253"/>
      <c r="N51" s="1301" t="str">
        <f t="shared" si="5"/>
        <v>Included</v>
      </c>
      <c r="O51" s="1302">
        <f t="shared" si="6"/>
        <v>0</v>
      </c>
      <c r="P51" s="1070"/>
      <c r="Q51" s="1074">
        <f t="shared" si="7"/>
        <v>0</v>
      </c>
      <c r="R51" s="1075">
        <f t="shared" si="8"/>
        <v>0</v>
      </c>
      <c r="S51" s="1070"/>
      <c r="T51" s="1071"/>
      <c r="U51" s="1070"/>
      <c r="V51" s="1072"/>
      <c r="W51" s="1070"/>
      <c r="X51" s="1070"/>
      <c r="Y51" s="1070"/>
    </row>
    <row r="52" spans="1:25" s="1029" customFormat="1" ht="50.25" customHeight="1">
      <c r="A52" s="1076">
        <f t="shared" si="4"/>
        <v>29</v>
      </c>
      <c r="B52" s="1076">
        <v>7000014957</v>
      </c>
      <c r="C52" s="1076">
        <v>270</v>
      </c>
      <c r="D52" s="1076" t="s">
        <v>577</v>
      </c>
      <c r="E52" s="1076">
        <v>1000004468</v>
      </c>
      <c r="F52" s="1076">
        <v>85353090</v>
      </c>
      <c r="G52" s="1251"/>
      <c r="H52" s="1283">
        <v>18</v>
      </c>
      <c r="I52" s="1252"/>
      <c r="J52" s="1076" t="s">
        <v>595</v>
      </c>
      <c r="K52" s="1283" t="s">
        <v>582</v>
      </c>
      <c r="L52" s="1283">
        <v>6</v>
      </c>
      <c r="M52" s="1253"/>
      <c r="N52" s="1301" t="str">
        <f t="shared" si="5"/>
        <v>Included</v>
      </c>
      <c r="O52" s="1302">
        <f t="shared" si="6"/>
        <v>0</v>
      </c>
      <c r="P52" s="1070"/>
      <c r="Q52" s="1074">
        <f t="shared" si="7"/>
        <v>0</v>
      </c>
      <c r="R52" s="1075">
        <f t="shared" si="8"/>
        <v>0</v>
      </c>
      <c r="S52" s="1070"/>
      <c r="T52" s="1071"/>
      <c r="U52" s="1070"/>
      <c r="V52" s="1072"/>
      <c r="W52" s="1070"/>
      <c r="X52" s="1070"/>
      <c r="Y52" s="1070"/>
    </row>
    <row r="53" spans="1:25" s="1029" customFormat="1" ht="29">
      <c r="A53" s="1076">
        <f t="shared" si="4"/>
        <v>30</v>
      </c>
      <c r="B53" s="1076">
        <v>7000014957</v>
      </c>
      <c r="C53" s="1076">
        <v>280</v>
      </c>
      <c r="D53" s="1076" t="s">
        <v>577</v>
      </c>
      <c r="E53" s="1076">
        <v>1000020419</v>
      </c>
      <c r="F53" s="1076">
        <v>85354010</v>
      </c>
      <c r="G53" s="1251"/>
      <c r="H53" s="1283">
        <v>18</v>
      </c>
      <c r="I53" s="1252"/>
      <c r="J53" s="1076" t="s">
        <v>583</v>
      </c>
      <c r="K53" s="1283" t="s">
        <v>582</v>
      </c>
      <c r="L53" s="1283">
        <v>3</v>
      </c>
      <c r="M53" s="1253"/>
      <c r="N53" s="1301" t="str">
        <f t="shared" si="5"/>
        <v>Included</v>
      </c>
      <c r="O53" s="1302">
        <f t="shared" si="6"/>
        <v>0</v>
      </c>
      <c r="P53" s="1070"/>
      <c r="Q53" s="1074">
        <f t="shared" si="7"/>
        <v>0</v>
      </c>
      <c r="R53" s="1075">
        <f t="shared" si="8"/>
        <v>0</v>
      </c>
      <c r="S53" s="1070"/>
      <c r="T53" s="1071"/>
      <c r="U53" s="1070"/>
      <c r="V53" s="1072"/>
      <c r="W53" s="1070"/>
      <c r="X53" s="1070"/>
      <c r="Y53" s="1070"/>
    </row>
    <row r="54" spans="1:25" s="1029" customFormat="1" ht="48" customHeight="1">
      <c r="A54" s="1076">
        <f t="shared" si="4"/>
        <v>31</v>
      </c>
      <c r="B54" s="1076">
        <v>7000014957</v>
      </c>
      <c r="C54" s="1076">
        <v>290</v>
      </c>
      <c r="D54" s="1076" t="s">
        <v>577</v>
      </c>
      <c r="E54" s="1076">
        <v>1000004401</v>
      </c>
      <c r="F54" s="1076">
        <v>85462040</v>
      </c>
      <c r="G54" s="1251"/>
      <c r="H54" s="1283">
        <v>18</v>
      </c>
      <c r="I54" s="1252"/>
      <c r="J54" s="1076" t="s">
        <v>584</v>
      </c>
      <c r="K54" s="1283" t="s">
        <v>582</v>
      </c>
      <c r="L54" s="1283">
        <v>12</v>
      </c>
      <c r="M54" s="1253"/>
      <c r="N54" s="1301" t="str">
        <f t="shared" si="5"/>
        <v>Included</v>
      </c>
      <c r="O54" s="1302">
        <f t="shared" si="6"/>
        <v>0</v>
      </c>
      <c r="P54" s="1070"/>
      <c r="Q54" s="1074">
        <f t="shared" si="7"/>
        <v>0</v>
      </c>
      <c r="R54" s="1075">
        <f t="shared" si="8"/>
        <v>0</v>
      </c>
      <c r="S54" s="1070"/>
      <c r="T54" s="1071"/>
      <c r="U54" s="1070"/>
      <c r="V54" s="1072"/>
      <c r="W54" s="1070"/>
      <c r="X54" s="1070"/>
      <c r="Y54" s="1070"/>
    </row>
    <row r="55" spans="1:25" s="1029" customFormat="1" ht="65.25" customHeight="1">
      <c r="A55" s="1076">
        <f t="shared" si="4"/>
        <v>32</v>
      </c>
      <c r="B55" s="1076">
        <v>7000014957</v>
      </c>
      <c r="C55" s="1076">
        <v>300</v>
      </c>
      <c r="D55" s="1076" t="s">
        <v>706</v>
      </c>
      <c r="E55" s="1076">
        <v>1000001671</v>
      </c>
      <c r="F55" s="1076">
        <v>85352912</v>
      </c>
      <c r="G55" s="1251"/>
      <c r="H55" s="1283">
        <v>18</v>
      </c>
      <c r="I55" s="1252"/>
      <c r="J55" s="1076" t="s">
        <v>724</v>
      </c>
      <c r="K55" s="1283" t="s">
        <v>582</v>
      </c>
      <c r="L55" s="1283">
        <v>2</v>
      </c>
      <c r="M55" s="1253"/>
      <c r="N55" s="1301" t="str">
        <f t="shared" si="5"/>
        <v>Included</v>
      </c>
      <c r="O55" s="1302">
        <f t="shared" si="6"/>
        <v>0</v>
      </c>
      <c r="P55" s="1070"/>
      <c r="Q55" s="1074">
        <f t="shared" si="7"/>
        <v>0</v>
      </c>
      <c r="R55" s="1075">
        <f t="shared" si="8"/>
        <v>0</v>
      </c>
      <c r="S55" s="1070"/>
      <c r="T55" s="1071"/>
      <c r="U55" s="1070"/>
      <c r="V55" s="1072"/>
      <c r="W55" s="1070"/>
      <c r="X55" s="1070"/>
      <c r="Y55" s="1070"/>
    </row>
    <row r="56" spans="1:25" s="1029" customFormat="1" ht="43.5" customHeight="1">
      <c r="A56" s="1076">
        <f t="shared" si="4"/>
        <v>33</v>
      </c>
      <c r="B56" s="1076">
        <v>7000014957</v>
      </c>
      <c r="C56" s="1076">
        <v>310</v>
      </c>
      <c r="D56" s="1076" t="s">
        <v>706</v>
      </c>
      <c r="E56" s="1076">
        <v>1000001673</v>
      </c>
      <c r="F56" s="1076">
        <v>85353090</v>
      </c>
      <c r="G56" s="1251"/>
      <c r="H56" s="1283">
        <v>18</v>
      </c>
      <c r="I56" s="1252"/>
      <c r="J56" s="1076" t="s">
        <v>725</v>
      </c>
      <c r="K56" s="1283" t="s">
        <v>582</v>
      </c>
      <c r="L56" s="1283">
        <v>4</v>
      </c>
      <c r="M56" s="1253"/>
      <c r="N56" s="1301" t="str">
        <f t="shared" si="5"/>
        <v>Included</v>
      </c>
      <c r="O56" s="1302">
        <f t="shared" si="6"/>
        <v>0</v>
      </c>
      <c r="P56" s="1070"/>
      <c r="Q56" s="1074">
        <f t="shared" si="7"/>
        <v>0</v>
      </c>
      <c r="R56" s="1075">
        <f t="shared" si="8"/>
        <v>0</v>
      </c>
      <c r="S56" s="1070"/>
      <c r="T56" s="1071"/>
      <c r="U56" s="1070"/>
      <c r="V56" s="1072"/>
      <c r="W56" s="1070"/>
      <c r="X56" s="1070"/>
      <c r="Y56" s="1070"/>
    </row>
    <row r="57" spans="1:25" s="1029" customFormat="1" ht="50.25" customHeight="1">
      <c r="A57" s="1076">
        <f t="shared" si="4"/>
        <v>34</v>
      </c>
      <c r="B57" s="1076">
        <v>7000014957</v>
      </c>
      <c r="C57" s="1076">
        <v>320</v>
      </c>
      <c r="D57" s="1076" t="s">
        <v>706</v>
      </c>
      <c r="E57" s="1076">
        <v>1000001681</v>
      </c>
      <c r="F57" s="1076">
        <v>85359090</v>
      </c>
      <c r="G57" s="1251"/>
      <c r="H57" s="1283">
        <v>18</v>
      </c>
      <c r="I57" s="1252"/>
      <c r="J57" s="1076" t="s">
        <v>726</v>
      </c>
      <c r="K57" s="1283" t="s">
        <v>582</v>
      </c>
      <c r="L57" s="1283">
        <v>6</v>
      </c>
      <c r="M57" s="1253"/>
      <c r="N57" s="1301" t="str">
        <f t="shared" si="5"/>
        <v>Included</v>
      </c>
      <c r="O57" s="1302">
        <f t="shared" si="6"/>
        <v>0</v>
      </c>
      <c r="P57" s="1070"/>
      <c r="Q57" s="1074">
        <f t="shared" si="7"/>
        <v>0</v>
      </c>
      <c r="R57" s="1075">
        <f t="shared" si="8"/>
        <v>0</v>
      </c>
      <c r="S57" s="1070"/>
      <c r="T57" s="1071"/>
      <c r="U57" s="1070"/>
      <c r="V57" s="1072"/>
      <c r="W57" s="1070"/>
      <c r="X57" s="1070"/>
      <c r="Y57" s="1070"/>
    </row>
    <row r="58" spans="1:25" s="1029" customFormat="1" ht="52.5" customHeight="1">
      <c r="A58" s="1076">
        <f t="shared" si="4"/>
        <v>35</v>
      </c>
      <c r="B58" s="1076">
        <v>7000014957</v>
      </c>
      <c r="C58" s="1076">
        <v>330</v>
      </c>
      <c r="D58" s="1076" t="s">
        <v>706</v>
      </c>
      <c r="E58" s="1076">
        <v>1000020417</v>
      </c>
      <c r="F58" s="1076">
        <v>85354010</v>
      </c>
      <c r="G58" s="1251"/>
      <c r="H58" s="1283">
        <v>18</v>
      </c>
      <c r="I58" s="1252"/>
      <c r="J58" s="1076" t="s">
        <v>727</v>
      </c>
      <c r="K58" s="1283" t="s">
        <v>582</v>
      </c>
      <c r="L58" s="1283">
        <v>6</v>
      </c>
      <c r="M58" s="1253"/>
      <c r="N58" s="1301" t="str">
        <f t="shared" si="5"/>
        <v>Included</v>
      </c>
      <c r="O58" s="1302">
        <f t="shared" si="6"/>
        <v>0</v>
      </c>
      <c r="P58" s="1070"/>
      <c r="Q58" s="1074">
        <f t="shared" si="7"/>
        <v>0</v>
      </c>
      <c r="R58" s="1075">
        <f t="shared" si="8"/>
        <v>0</v>
      </c>
      <c r="S58" s="1070"/>
      <c r="T58" s="1071"/>
      <c r="U58" s="1070"/>
      <c r="V58" s="1072"/>
      <c r="W58" s="1070"/>
      <c r="X58" s="1070"/>
      <c r="Y58" s="1070"/>
    </row>
    <row r="59" spans="1:25" s="1029" customFormat="1" ht="42.75" customHeight="1">
      <c r="A59" s="1076">
        <f t="shared" si="4"/>
        <v>36</v>
      </c>
      <c r="B59" s="1076">
        <v>7000014957</v>
      </c>
      <c r="C59" s="1076">
        <v>340</v>
      </c>
      <c r="D59" s="1076" t="s">
        <v>706</v>
      </c>
      <c r="E59" s="1076">
        <v>1000001695</v>
      </c>
      <c r="F59" s="1076">
        <v>85462040</v>
      </c>
      <c r="G59" s="1251"/>
      <c r="H59" s="1283">
        <v>18</v>
      </c>
      <c r="I59" s="1252"/>
      <c r="J59" s="1076" t="s">
        <v>728</v>
      </c>
      <c r="K59" s="1283" t="s">
        <v>582</v>
      </c>
      <c r="L59" s="1283">
        <v>31</v>
      </c>
      <c r="M59" s="1253"/>
      <c r="N59" s="1301" t="str">
        <f t="shared" si="5"/>
        <v>Included</v>
      </c>
      <c r="O59" s="1302">
        <f t="shared" si="6"/>
        <v>0</v>
      </c>
      <c r="P59" s="1070"/>
      <c r="Q59" s="1074">
        <f t="shared" si="7"/>
        <v>0</v>
      </c>
      <c r="R59" s="1075">
        <f t="shared" si="8"/>
        <v>0</v>
      </c>
      <c r="S59" s="1070"/>
      <c r="T59" s="1071"/>
      <c r="U59" s="1070"/>
      <c r="V59" s="1072"/>
      <c r="W59" s="1070"/>
      <c r="X59" s="1070"/>
      <c r="Y59" s="1070"/>
    </row>
    <row r="60" spans="1:25" s="1029" customFormat="1" ht="52.5" customHeight="1">
      <c r="A60" s="1076">
        <f t="shared" si="4"/>
        <v>37</v>
      </c>
      <c r="B60" s="1076">
        <v>7000014957</v>
      </c>
      <c r="C60" s="1076">
        <v>390</v>
      </c>
      <c r="D60" s="1076" t="s">
        <v>707</v>
      </c>
      <c r="E60" s="1076">
        <v>1000011318</v>
      </c>
      <c r="F60" s="1076">
        <v>72169990</v>
      </c>
      <c r="G60" s="1251"/>
      <c r="H60" s="1283">
        <v>18</v>
      </c>
      <c r="I60" s="1252"/>
      <c r="J60" s="1076" t="s">
        <v>729</v>
      </c>
      <c r="K60" s="1283" t="s">
        <v>588</v>
      </c>
      <c r="L60" s="1283">
        <v>1</v>
      </c>
      <c r="M60" s="1253"/>
      <c r="N60" s="1301" t="str">
        <f t="shared" si="5"/>
        <v>Included</v>
      </c>
      <c r="O60" s="1302">
        <f t="shared" si="6"/>
        <v>0</v>
      </c>
      <c r="P60" s="1070"/>
      <c r="Q60" s="1074">
        <f t="shared" si="7"/>
        <v>0</v>
      </c>
      <c r="R60" s="1075">
        <f t="shared" si="8"/>
        <v>0</v>
      </c>
      <c r="S60" s="1070"/>
      <c r="T60" s="1071"/>
      <c r="U60" s="1070"/>
      <c r="V60" s="1072"/>
      <c r="W60" s="1070"/>
      <c r="X60" s="1070"/>
      <c r="Y60" s="1070"/>
    </row>
    <row r="61" spans="1:25" s="1029" customFormat="1" ht="52.5" customHeight="1">
      <c r="A61" s="1076">
        <f t="shared" si="4"/>
        <v>38</v>
      </c>
      <c r="B61" s="1076">
        <v>7000014957</v>
      </c>
      <c r="C61" s="1076">
        <v>350</v>
      </c>
      <c r="D61" s="1076" t="s">
        <v>707</v>
      </c>
      <c r="E61" s="1076">
        <v>1000011327</v>
      </c>
      <c r="F61" s="1076">
        <v>72169990</v>
      </c>
      <c r="G61" s="1251"/>
      <c r="H61" s="1283">
        <v>18</v>
      </c>
      <c r="I61" s="1252"/>
      <c r="J61" s="1076" t="s">
        <v>730</v>
      </c>
      <c r="K61" s="1283" t="s">
        <v>588</v>
      </c>
      <c r="L61" s="1283">
        <v>1</v>
      </c>
      <c r="M61" s="1253"/>
      <c r="N61" s="1301" t="str">
        <f t="shared" si="5"/>
        <v>Included</v>
      </c>
      <c r="O61" s="1302">
        <f t="shared" si="6"/>
        <v>0</v>
      </c>
      <c r="P61" s="1070"/>
      <c r="Q61" s="1074">
        <f t="shared" si="7"/>
        <v>0</v>
      </c>
      <c r="R61" s="1075">
        <f t="shared" si="8"/>
        <v>0</v>
      </c>
      <c r="S61" s="1070"/>
      <c r="T61" s="1071"/>
      <c r="U61" s="1070"/>
      <c r="V61" s="1072"/>
      <c r="W61" s="1070"/>
      <c r="X61" s="1070"/>
      <c r="Y61" s="1070"/>
    </row>
    <row r="62" spans="1:25" s="1029" customFormat="1" ht="49.5" customHeight="1">
      <c r="A62" s="1076">
        <f t="shared" si="4"/>
        <v>39</v>
      </c>
      <c r="B62" s="1076">
        <v>7000014957</v>
      </c>
      <c r="C62" s="1076">
        <v>360</v>
      </c>
      <c r="D62" s="1076" t="s">
        <v>707</v>
      </c>
      <c r="E62" s="1076">
        <v>1000011326</v>
      </c>
      <c r="F62" s="1076">
        <v>72169990</v>
      </c>
      <c r="G62" s="1251"/>
      <c r="H62" s="1283">
        <v>18</v>
      </c>
      <c r="I62" s="1252"/>
      <c r="J62" s="1076" t="s">
        <v>596</v>
      </c>
      <c r="K62" s="1283" t="s">
        <v>588</v>
      </c>
      <c r="L62" s="1283">
        <v>1</v>
      </c>
      <c r="M62" s="1253"/>
      <c r="N62" s="1301" t="str">
        <f t="shared" ref="N62:N104" si="9">IF(M62=0, "Included",IF(ISERROR(L62*M62), M62, L62*M62))</f>
        <v>Included</v>
      </c>
      <c r="O62" s="1302">
        <f t="shared" ref="O62:O104" si="10">R62</f>
        <v>0</v>
      </c>
      <c r="P62" s="1070"/>
      <c r="Q62" s="1074">
        <f t="shared" ref="Q62:Q104" si="11">IF(N62="Included",0,N62)</f>
        <v>0</v>
      </c>
      <c r="R62" s="1075">
        <f t="shared" si="8"/>
        <v>0</v>
      </c>
      <c r="S62" s="1070"/>
      <c r="T62" s="1071"/>
      <c r="U62" s="1070"/>
      <c r="V62" s="1072"/>
      <c r="W62" s="1070"/>
      <c r="X62" s="1070"/>
      <c r="Y62" s="1070"/>
    </row>
    <row r="63" spans="1:25" s="1029" customFormat="1" ht="61.5" customHeight="1">
      <c r="A63" s="1076">
        <f t="shared" si="4"/>
        <v>40</v>
      </c>
      <c r="B63" s="1076">
        <v>7000014957</v>
      </c>
      <c r="C63" s="1076">
        <v>370</v>
      </c>
      <c r="D63" s="1076" t="s">
        <v>707</v>
      </c>
      <c r="E63" s="1076">
        <v>1000033338</v>
      </c>
      <c r="F63" s="1076">
        <v>72169990</v>
      </c>
      <c r="G63" s="1251"/>
      <c r="H63" s="1283">
        <v>18</v>
      </c>
      <c r="I63" s="1252"/>
      <c r="J63" s="1076" t="s">
        <v>731</v>
      </c>
      <c r="K63" s="1283" t="s">
        <v>588</v>
      </c>
      <c r="L63" s="1283">
        <v>1</v>
      </c>
      <c r="M63" s="1253"/>
      <c r="N63" s="1301" t="str">
        <f t="shared" si="9"/>
        <v>Included</v>
      </c>
      <c r="O63" s="1302">
        <f t="shared" si="10"/>
        <v>0</v>
      </c>
      <c r="P63" s="1070"/>
      <c r="Q63" s="1074">
        <f t="shared" si="11"/>
        <v>0</v>
      </c>
      <c r="R63" s="1075">
        <f t="shared" si="8"/>
        <v>0</v>
      </c>
      <c r="S63" s="1070"/>
      <c r="T63" s="1071"/>
      <c r="U63" s="1070"/>
      <c r="V63" s="1072"/>
      <c r="W63" s="1070"/>
      <c r="X63" s="1070"/>
      <c r="Y63" s="1070"/>
    </row>
    <row r="64" spans="1:25" s="1029" customFormat="1" ht="62.25" customHeight="1">
      <c r="A64" s="1076">
        <f t="shared" si="4"/>
        <v>41</v>
      </c>
      <c r="B64" s="1076">
        <v>7000014957</v>
      </c>
      <c r="C64" s="1076">
        <v>380</v>
      </c>
      <c r="D64" s="1076" t="s">
        <v>707</v>
      </c>
      <c r="E64" s="1076">
        <v>1000033340</v>
      </c>
      <c r="F64" s="1076">
        <v>72169990</v>
      </c>
      <c r="G64" s="1251"/>
      <c r="H64" s="1283">
        <v>18</v>
      </c>
      <c r="I64" s="1252"/>
      <c r="J64" s="1076" t="s">
        <v>732</v>
      </c>
      <c r="K64" s="1283" t="s">
        <v>588</v>
      </c>
      <c r="L64" s="1283">
        <v>1</v>
      </c>
      <c r="M64" s="1253"/>
      <c r="N64" s="1301" t="str">
        <f t="shared" si="9"/>
        <v>Included</v>
      </c>
      <c r="O64" s="1302">
        <f t="shared" si="10"/>
        <v>0</v>
      </c>
      <c r="P64" s="1070"/>
      <c r="Q64" s="1074">
        <f t="shared" si="11"/>
        <v>0</v>
      </c>
      <c r="R64" s="1075">
        <f t="shared" si="8"/>
        <v>0</v>
      </c>
      <c r="S64" s="1070"/>
      <c r="T64" s="1071"/>
      <c r="U64" s="1070"/>
      <c r="V64" s="1072"/>
      <c r="W64" s="1070"/>
      <c r="X64" s="1070"/>
      <c r="Y64" s="1070"/>
    </row>
    <row r="65" spans="1:25" s="1029" customFormat="1" ht="36.75" customHeight="1">
      <c r="A65" s="1076">
        <f t="shared" si="4"/>
        <v>42</v>
      </c>
      <c r="B65" s="1076">
        <v>7000014957</v>
      </c>
      <c r="C65" s="1076">
        <v>400</v>
      </c>
      <c r="D65" s="1076" t="s">
        <v>708</v>
      </c>
      <c r="E65" s="1076">
        <v>1000032055</v>
      </c>
      <c r="F65" s="1076">
        <v>72159090</v>
      </c>
      <c r="G65" s="1251"/>
      <c r="H65" s="1283">
        <v>18</v>
      </c>
      <c r="I65" s="1252"/>
      <c r="J65" s="1076" t="s">
        <v>613</v>
      </c>
      <c r="K65" s="1283" t="s">
        <v>614</v>
      </c>
      <c r="L65" s="1283">
        <v>1.5</v>
      </c>
      <c r="M65" s="1253"/>
      <c r="N65" s="1301" t="str">
        <f t="shared" si="9"/>
        <v>Included</v>
      </c>
      <c r="O65" s="1302">
        <f t="shared" si="10"/>
        <v>0</v>
      </c>
      <c r="P65" s="1070"/>
      <c r="Q65" s="1074">
        <f t="shared" si="11"/>
        <v>0</v>
      </c>
      <c r="R65" s="1075">
        <f t="shared" si="8"/>
        <v>0</v>
      </c>
      <c r="S65" s="1070"/>
      <c r="T65" s="1071"/>
      <c r="U65" s="1070"/>
      <c r="V65" s="1072"/>
      <c r="W65" s="1070"/>
      <c r="X65" s="1070"/>
      <c r="Y65" s="1070"/>
    </row>
    <row r="66" spans="1:25" s="1029" customFormat="1" ht="48.75" customHeight="1">
      <c r="A66" s="1076">
        <f t="shared" si="4"/>
        <v>43</v>
      </c>
      <c r="B66" s="1076">
        <v>7000014957</v>
      </c>
      <c r="C66" s="1076">
        <v>410</v>
      </c>
      <c r="D66" s="1076" t="s">
        <v>709</v>
      </c>
      <c r="E66" s="1076">
        <v>1000006843</v>
      </c>
      <c r="F66" s="1076">
        <v>85371000</v>
      </c>
      <c r="G66" s="1251"/>
      <c r="H66" s="1283">
        <v>18</v>
      </c>
      <c r="I66" s="1252"/>
      <c r="J66" s="1076" t="s">
        <v>682</v>
      </c>
      <c r="K66" s="1283" t="s">
        <v>588</v>
      </c>
      <c r="L66" s="1283">
        <v>1</v>
      </c>
      <c r="M66" s="1253"/>
      <c r="N66" s="1301" t="str">
        <f t="shared" si="9"/>
        <v>Included</v>
      </c>
      <c r="O66" s="1302">
        <f t="shared" si="10"/>
        <v>0</v>
      </c>
      <c r="P66" s="1070"/>
      <c r="Q66" s="1074">
        <f t="shared" si="11"/>
        <v>0</v>
      </c>
      <c r="R66" s="1075">
        <f t="shared" si="8"/>
        <v>0</v>
      </c>
      <c r="S66" s="1070"/>
      <c r="T66" s="1071"/>
      <c r="U66" s="1070"/>
      <c r="V66" s="1072"/>
      <c r="W66" s="1070"/>
      <c r="X66" s="1070"/>
      <c r="Y66" s="1070"/>
    </row>
    <row r="67" spans="1:25" s="1029" customFormat="1" ht="48.75" customHeight="1">
      <c r="A67" s="1076">
        <f t="shared" si="4"/>
        <v>44</v>
      </c>
      <c r="B67" s="1076">
        <v>7000014957</v>
      </c>
      <c r="C67" s="1076">
        <v>420</v>
      </c>
      <c r="D67" s="1076" t="s">
        <v>709</v>
      </c>
      <c r="E67" s="1076">
        <v>1000004273</v>
      </c>
      <c r="F67" s="1076">
        <v>85371000</v>
      </c>
      <c r="G67" s="1251"/>
      <c r="H67" s="1283">
        <v>18</v>
      </c>
      <c r="I67" s="1252"/>
      <c r="J67" s="1076" t="s">
        <v>733</v>
      </c>
      <c r="K67" s="1283" t="s">
        <v>582</v>
      </c>
      <c r="L67" s="1283">
        <v>1</v>
      </c>
      <c r="M67" s="1253"/>
      <c r="N67" s="1301" t="str">
        <f t="shared" si="9"/>
        <v>Included</v>
      </c>
      <c r="O67" s="1302">
        <f t="shared" si="10"/>
        <v>0</v>
      </c>
      <c r="P67" s="1070"/>
      <c r="Q67" s="1074">
        <f t="shared" si="11"/>
        <v>0</v>
      </c>
      <c r="R67" s="1075">
        <f t="shared" si="8"/>
        <v>0</v>
      </c>
      <c r="S67" s="1070"/>
      <c r="T67" s="1071"/>
      <c r="U67" s="1070"/>
      <c r="V67" s="1072"/>
      <c r="W67" s="1070"/>
      <c r="X67" s="1070"/>
      <c r="Y67" s="1070"/>
    </row>
    <row r="68" spans="1:25" s="1029" customFormat="1" ht="48.75" customHeight="1">
      <c r="A68" s="1076">
        <f t="shared" si="4"/>
        <v>45</v>
      </c>
      <c r="B68" s="1076">
        <v>7000014957</v>
      </c>
      <c r="C68" s="1076">
        <v>450</v>
      </c>
      <c r="D68" s="1076" t="s">
        <v>709</v>
      </c>
      <c r="E68" s="1076">
        <v>1000055445</v>
      </c>
      <c r="F68" s="1076">
        <v>85371000</v>
      </c>
      <c r="G68" s="1251"/>
      <c r="H68" s="1283">
        <v>18</v>
      </c>
      <c r="I68" s="1252"/>
      <c r="J68" s="1076" t="s">
        <v>734</v>
      </c>
      <c r="K68" s="1283" t="s">
        <v>582</v>
      </c>
      <c r="L68" s="1283">
        <v>2</v>
      </c>
      <c r="M68" s="1253"/>
      <c r="N68" s="1301" t="str">
        <f t="shared" si="9"/>
        <v>Included</v>
      </c>
      <c r="O68" s="1302">
        <f t="shared" si="10"/>
        <v>0</v>
      </c>
      <c r="P68" s="1070"/>
      <c r="Q68" s="1074">
        <f t="shared" si="11"/>
        <v>0</v>
      </c>
      <c r="R68" s="1075">
        <f t="shared" si="8"/>
        <v>0</v>
      </c>
      <c r="S68" s="1070"/>
      <c r="T68" s="1071"/>
      <c r="U68" s="1070"/>
      <c r="V68" s="1072"/>
      <c r="W68" s="1070"/>
      <c r="X68" s="1070"/>
      <c r="Y68" s="1070"/>
    </row>
    <row r="69" spans="1:25" s="1029" customFormat="1" ht="48.75" customHeight="1">
      <c r="A69" s="1076">
        <f t="shared" si="4"/>
        <v>46</v>
      </c>
      <c r="B69" s="1076">
        <v>7000014957</v>
      </c>
      <c r="C69" s="1076">
        <v>430</v>
      </c>
      <c r="D69" s="1076" t="s">
        <v>709</v>
      </c>
      <c r="E69" s="1076">
        <v>1000006842</v>
      </c>
      <c r="F69" s="1076">
        <v>85371000</v>
      </c>
      <c r="G69" s="1251"/>
      <c r="H69" s="1283">
        <v>18</v>
      </c>
      <c r="I69" s="1252"/>
      <c r="J69" s="1076" t="s">
        <v>735</v>
      </c>
      <c r="K69" s="1283" t="s">
        <v>588</v>
      </c>
      <c r="L69" s="1283">
        <v>1</v>
      </c>
      <c r="M69" s="1253"/>
      <c r="N69" s="1301" t="str">
        <f t="shared" si="9"/>
        <v>Included</v>
      </c>
      <c r="O69" s="1302">
        <f t="shared" si="10"/>
        <v>0</v>
      </c>
      <c r="P69" s="1070"/>
      <c r="Q69" s="1074">
        <f t="shared" si="11"/>
        <v>0</v>
      </c>
      <c r="R69" s="1075">
        <f t="shared" si="8"/>
        <v>0</v>
      </c>
      <c r="S69" s="1070"/>
      <c r="T69" s="1071"/>
      <c r="U69" s="1070"/>
      <c r="V69" s="1072"/>
      <c r="W69" s="1070"/>
      <c r="X69" s="1070"/>
      <c r="Y69" s="1070"/>
    </row>
    <row r="70" spans="1:25" s="1029" customFormat="1" ht="47.25" customHeight="1">
      <c r="A70" s="1076">
        <f t="shared" si="4"/>
        <v>47</v>
      </c>
      <c r="B70" s="1076">
        <v>7000014957</v>
      </c>
      <c r="C70" s="1076">
        <v>440</v>
      </c>
      <c r="D70" s="1076" t="s">
        <v>709</v>
      </c>
      <c r="E70" s="1076">
        <v>1000055442</v>
      </c>
      <c r="F70" s="1076">
        <v>85371000</v>
      </c>
      <c r="G70" s="1251"/>
      <c r="H70" s="1283">
        <v>18</v>
      </c>
      <c r="I70" s="1252"/>
      <c r="J70" s="1076" t="s">
        <v>736</v>
      </c>
      <c r="K70" s="1283" t="s">
        <v>582</v>
      </c>
      <c r="L70" s="1283">
        <v>2</v>
      </c>
      <c r="M70" s="1253"/>
      <c r="N70" s="1301" t="str">
        <f t="shared" si="9"/>
        <v>Included</v>
      </c>
      <c r="O70" s="1302">
        <f t="shared" si="10"/>
        <v>0</v>
      </c>
      <c r="P70" s="1070"/>
      <c r="Q70" s="1074">
        <f t="shared" si="11"/>
        <v>0</v>
      </c>
      <c r="R70" s="1075">
        <f t="shared" si="8"/>
        <v>0</v>
      </c>
      <c r="S70" s="1070"/>
      <c r="T70" s="1071"/>
      <c r="U70" s="1070"/>
      <c r="V70" s="1072"/>
      <c r="W70" s="1070"/>
      <c r="X70" s="1070"/>
      <c r="Y70" s="1070"/>
    </row>
    <row r="71" spans="1:25" s="1029" customFormat="1" ht="47.25" customHeight="1">
      <c r="A71" s="1076">
        <f t="shared" si="4"/>
        <v>48</v>
      </c>
      <c r="B71" s="1076">
        <v>7000014957</v>
      </c>
      <c r="C71" s="1076">
        <v>460</v>
      </c>
      <c r="D71" s="1076" t="s">
        <v>710</v>
      </c>
      <c r="E71" s="1076">
        <v>1000028468</v>
      </c>
      <c r="F71" s="1076">
        <v>85446020</v>
      </c>
      <c r="G71" s="1251"/>
      <c r="H71" s="1283">
        <v>18</v>
      </c>
      <c r="I71" s="1252"/>
      <c r="J71" s="1076" t="s">
        <v>737</v>
      </c>
      <c r="K71" s="1283" t="s">
        <v>588</v>
      </c>
      <c r="L71" s="1283">
        <v>8</v>
      </c>
      <c r="M71" s="1253"/>
      <c r="N71" s="1301" t="str">
        <f t="shared" si="9"/>
        <v>Included</v>
      </c>
      <c r="O71" s="1302">
        <f t="shared" si="10"/>
        <v>0</v>
      </c>
      <c r="P71" s="1070"/>
      <c r="Q71" s="1074">
        <f t="shared" si="11"/>
        <v>0</v>
      </c>
      <c r="R71" s="1075">
        <f t="shared" si="8"/>
        <v>0</v>
      </c>
      <c r="S71" s="1070"/>
      <c r="T71" s="1071"/>
      <c r="U71" s="1070"/>
      <c r="V71" s="1072"/>
      <c r="W71" s="1070"/>
      <c r="X71" s="1070"/>
      <c r="Y71" s="1070"/>
    </row>
    <row r="72" spans="1:25" s="1029" customFormat="1" ht="41.25" customHeight="1">
      <c r="A72" s="1076">
        <f t="shared" si="4"/>
        <v>49</v>
      </c>
      <c r="B72" s="1076">
        <v>7000014957</v>
      </c>
      <c r="C72" s="1076">
        <v>470</v>
      </c>
      <c r="D72" s="1076" t="s">
        <v>710</v>
      </c>
      <c r="E72" s="1076">
        <v>1000032030</v>
      </c>
      <c r="F72" s="1076">
        <v>85446090</v>
      </c>
      <c r="G72" s="1251"/>
      <c r="H72" s="1283">
        <v>18</v>
      </c>
      <c r="I72" s="1252"/>
      <c r="J72" s="1076" t="s">
        <v>738</v>
      </c>
      <c r="K72" s="1283" t="s">
        <v>614</v>
      </c>
      <c r="L72" s="1283">
        <v>1.2</v>
      </c>
      <c r="M72" s="1253"/>
      <c r="N72" s="1301" t="str">
        <f t="shared" si="9"/>
        <v>Included</v>
      </c>
      <c r="O72" s="1302">
        <f t="shared" si="10"/>
        <v>0</v>
      </c>
      <c r="P72" s="1070"/>
      <c r="Q72" s="1074">
        <f t="shared" si="11"/>
        <v>0</v>
      </c>
      <c r="R72" s="1075">
        <f t="shared" si="8"/>
        <v>0</v>
      </c>
      <c r="S72" s="1070"/>
      <c r="T72" s="1071"/>
      <c r="U72" s="1070"/>
      <c r="V72" s="1072"/>
      <c r="W72" s="1070"/>
      <c r="X72" s="1070"/>
      <c r="Y72" s="1070"/>
    </row>
    <row r="73" spans="1:25" s="1029" customFormat="1" ht="41.25" customHeight="1">
      <c r="A73" s="1076">
        <f t="shared" si="4"/>
        <v>50</v>
      </c>
      <c r="B73" s="1076">
        <v>7000014957</v>
      </c>
      <c r="C73" s="1076">
        <v>480</v>
      </c>
      <c r="D73" s="1076" t="s">
        <v>711</v>
      </c>
      <c r="E73" s="1076">
        <v>1000006284</v>
      </c>
      <c r="F73" s="1076">
        <v>84151090</v>
      </c>
      <c r="G73" s="1251"/>
      <c r="H73" s="1283">
        <v>28</v>
      </c>
      <c r="I73" s="1252"/>
      <c r="J73" s="1076" t="s">
        <v>602</v>
      </c>
      <c r="K73" s="1283" t="s">
        <v>588</v>
      </c>
      <c r="L73" s="1283">
        <v>2</v>
      </c>
      <c r="M73" s="1253"/>
      <c r="N73" s="1301" t="str">
        <f t="shared" si="9"/>
        <v>Included</v>
      </c>
      <c r="O73" s="1302">
        <f t="shared" si="10"/>
        <v>0</v>
      </c>
      <c r="P73" s="1070"/>
      <c r="Q73" s="1074">
        <f t="shared" si="11"/>
        <v>0</v>
      </c>
      <c r="R73" s="1075">
        <f t="shared" si="8"/>
        <v>0</v>
      </c>
      <c r="S73" s="1070"/>
      <c r="T73" s="1071"/>
      <c r="U73" s="1070"/>
      <c r="V73" s="1072"/>
      <c r="W73" s="1070"/>
      <c r="X73" s="1070"/>
      <c r="Y73" s="1070"/>
    </row>
    <row r="74" spans="1:25" s="1029" customFormat="1" ht="60" customHeight="1">
      <c r="A74" s="1076">
        <f t="shared" si="4"/>
        <v>51</v>
      </c>
      <c r="B74" s="1076">
        <v>7000014957</v>
      </c>
      <c r="C74" s="1076">
        <v>490</v>
      </c>
      <c r="D74" s="1076" t="s">
        <v>712</v>
      </c>
      <c r="E74" s="1076">
        <v>1000012069</v>
      </c>
      <c r="F74" s="1076">
        <v>84248990</v>
      </c>
      <c r="G74" s="1251"/>
      <c r="H74" s="1283">
        <v>18</v>
      </c>
      <c r="I74" s="1252"/>
      <c r="J74" s="1076" t="s">
        <v>739</v>
      </c>
      <c r="K74" s="1283" t="s">
        <v>588</v>
      </c>
      <c r="L74" s="1283">
        <v>1</v>
      </c>
      <c r="M74" s="1253"/>
      <c r="N74" s="1301" t="str">
        <f t="shared" si="9"/>
        <v>Included</v>
      </c>
      <c r="O74" s="1302">
        <f t="shared" si="10"/>
        <v>0</v>
      </c>
      <c r="P74" s="1070"/>
      <c r="Q74" s="1074">
        <f t="shared" si="11"/>
        <v>0</v>
      </c>
      <c r="R74" s="1075">
        <f t="shared" si="8"/>
        <v>0</v>
      </c>
      <c r="S74" s="1070"/>
      <c r="T74" s="1071"/>
      <c r="U74" s="1070"/>
      <c r="V74" s="1072"/>
      <c r="W74" s="1070"/>
      <c r="X74" s="1070"/>
      <c r="Y74" s="1070"/>
    </row>
    <row r="75" spans="1:25" s="1029" customFormat="1" ht="48" customHeight="1">
      <c r="A75" s="1076">
        <f t="shared" si="4"/>
        <v>52</v>
      </c>
      <c r="B75" s="1076">
        <v>7000014957</v>
      </c>
      <c r="C75" s="1076">
        <v>500</v>
      </c>
      <c r="D75" s="1076" t="s">
        <v>712</v>
      </c>
      <c r="E75" s="1076">
        <v>1000012018</v>
      </c>
      <c r="F75" s="1076">
        <v>85311020</v>
      </c>
      <c r="G75" s="1251"/>
      <c r="H75" s="1283">
        <v>18</v>
      </c>
      <c r="I75" s="1252"/>
      <c r="J75" s="1076" t="s">
        <v>604</v>
      </c>
      <c r="K75" s="1283" t="s">
        <v>588</v>
      </c>
      <c r="L75" s="1283">
        <v>2</v>
      </c>
      <c r="M75" s="1253"/>
      <c r="N75" s="1301" t="str">
        <f t="shared" si="9"/>
        <v>Included</v>
      </c>
      <c r="O75" s="1302">
        <f t="shared" si="10"/>
        <v>0</v>
      </c>
      <c r="P75" s="1070"/>
      <c r="Q75" s="1074">
        <f t="shared" si="11"/>
        <v>0</v>
      </c>
      <c r="R75" s="1075">
        <f t="shared" si="8"/>
        <v>0</v>
      </c>
      <c r="S75" s="1070"/>
      <c r="T75" s="1071"/>
      <c r="U75" s="1070"/>
      <c r="V75" s="1072"/>
      <c r="W75" s="1070"/>
      <c r="X75" s="1070"/>
      <c r="Y75" s="1070"/>
    </row>
    <row r="76" spans="1:25" s="1029" customFormat="1" ht="36" customHeight="1">
      <c r="A76" s="1076">
        <f t="shared" si="4"/>
        <v>53</v>
      </c>
      <c r="B76" s="1076">
        <v>7000014957</v>
      </c>
      <c r="C76" s="1076">
        <v>510</v>
      </c>
      <c r="D76" s="1076" t="s">
        <v>712</v>
      </c>
      <c r="E76" s="1076">
        <v>1000012022</v>
      </c>
      <c r="F76" s="1076">
        <v>84241000</v>
      </c>
      <c r="G76" s="1251"/>
      <c r="H76" s="1283">
        <v>18</v>
      </c>
      <c r="I76" s="1252"/>
      <c r="J76" s="1076" t="s">
        <v>603</v>
      </c>
      <c r="K76" s="1283" t="s">
        <v>582</v>
      </c>
      <c r="L76" s="1283">
        <v>2</v>
      </c>
      <c r="M76" s="1253"/>
      <c r="N76" s="1301" t="str">
        <f t="shared" si="9"/>
        <v>Included</v>
      </c>
      <c r="O76" s="1302">
        <f t="shared" si="10"/>
        <v>0</v>
      </c>
      <c r="P76" s="1070"/>
      <c r="Q76" s="1074">
        <f t="shared" si="11"/>
        <v>0</v>
      </c>
      <c r="R76" s="1075">
        <f t="shared" si="8"/>
        <v>0</v>
      </c>
      <c r="S76" s="1070"/>
      <c r="T76" s="1071"/>
      <c r="U76" s="1070"/>
      <c r="V76" s="1072"/>
      <c r="W76" s="1070"/>
      <c r="X76" s="1070"/>
      <c r="Y76" s="1070"/>
    </row>
    <row r="77" spans="1:25" s="1029" customFormat="1" ht="36" customHeight="1">
      <c r="A77" s="1076">
        <f t="shared" si="4"/>
        <v>54</v>
      </c>
      <c r="B77" s="1076">
        <v>7000014957</v>
      </c>
      <c r="C77" s="1076">
        <v>520</v>
      </c>
      <c r="D77" s="1076" t="s">
        <v>580</v>
      </c>
      <c r="E77" s="1076">
        <v>1000014547</v>
      </c>
      <c r="F77" s="1076">
        <v>85371000</v>
      </c>
      <c r="G77" s="1251"/>
      <c r="H77" s="1283">
        <v>18</v>
      </c>
      <c r="I77" s="1252"/>
      <c r="J77" s="1076" t="s">
        <v>605</v>
      </c>
      <c r="K77" s="1283" t="s">
        <v>582</v>
      </c>
      <c r="L77" s="1283">
        <v>2</v>
      </c>
      <c r="M77" s="1253"/>
      <c r="N77" s="1301" t="str">
        <f t="shared" si="9"/>
        <v>Included</v>
      </c>
      <c r="O77" s="1302">
        <f t="shared" si="10"/>
        <v>0</v>
      </c>
      <c r="P77" s="1070"/>
      <c r="Q77" s="1074">
        <f t="shared" si="11"/>
        <v>0</v>
      </c>
      <c r="R77" s="1075">
        <f t="shared" si="8"/>
        <v>0</v>
      </c>
      <c r="S77" s="1070"/>
      <c r="T77" s="1071"/>
      <c r="U77" s="1070"/>
      <c r="V77" s="1072"/>
      <c r="W77" s="1070"/>
      <c r="X77" s="1070"/>
      <c r="Y77" s="1070"/>
    </row>
    <row r="78" spans="1:25" s="1029" customFormat="1" ht="46.5" customHeight="1">
      <c r="A78" s="1076">
        <f t="shared" si="4"/>
        <v>55</v>
      </c>
      <c r="B78" s="1076">
        <v>7000014957</v>
      </c>
      <c r="C78" s="1076">
        <v>530</v>
      </c>
      <c r="D78" s="1076" t="s">
        <v>580</v>
      </c>
      <c r="E78" s="1076">
        <v>1000004952</v>
      </c>
      <c r="F78" s="1076">
        <v>94059900</v>
      </c>
      <c r="G78" s="1251"/>
      <c r="H78" s="1283">
        <v>18</v>
      </c>
      <c r="I78" s="1252"/>
      <c r="J78" s="1076" t="s">
        <v>606</v>
      </c>
      <c r="K78" s="1283" t="s">
        <v>582</v>
      </c>
      <c r="L78" s="1283">
        <v>2</v>
      </c>
      <c r="M78" s="1253"/>
      <c r="N78" s="1301" t="str">
        <f t="shared" si="9"/>
        <v>Included</v>
      </c>
      <c r="O78" s="1302">
        <f t="shared" si="10"/>
        <v>0</v>
      </c>
      <c r="P78" s="1070"/>
      <c r="Q78" s="1074">
        <f t="shared" si="11"/>
        <v>0</v>
      </c>
      <c r="R78" s="1075">
        <f t="shared" si="8"/>
        <v>0</v>
      </c>
      <c r="S78" s="1070"/>
      <c r="T78" s="1071"/>
      <c r="U78" s="1070"/>
      <c r="V78" s="1072"/>
      <c r="W78" s="1070"/>
      <c r="X78" s="1070"/>
      <c r="Y78" s="1070"/>
    </row>
    <row r="79" spans="1:25" s="1029" customFormat="1" ht="36" customHeight="1">
      <c r="A79" s="1076">
        <f t="shared" si="4"/>
        <v>56</v>
      </c>
      <c r="B79" s="1076">
        <v>7000014957</v>
      </c>
      <c r="C79" s="1076">
        <v>540</v>
      </c>
      <c r="D79" s="1076" t="s">
        <v>580</v>
      </c>
      <c r="E79" s="1076">
        <v>1000001894</v>
      </c>
      <c r="F79" s="1076">
        <v>94059900</v>
      </c>
      <c r="G79" s="1251"/>
      <c r="H79" s="1283">
        <v>18</v>
      </c>
      <c r="I79" s="1252"/>
      <c r="J79" s="1076" t="s">
        <v>607</v>
      </c>
      <c r="K79" s="1283" t="s">
        <v>582</v>
      </c>
      <c r="L79" s="1283">
        <v>1</v>
      </c>
      <c r="M79" s="1253"/>
      <c r="N79" s="1301" t="str">
        <f t="shared" si="9"/>
        <v>Included</v>
      </c>
      <c r="O79" s="1302">
        <f t="shared" si="10"/>
        <v>0</v>
      </c>
      <c r="P79" s="1070"/>
      <c r="Q79" s="1074">
        <f t="shared" si="11"/>
        <v>0</v>
      </c>
      <c r="R79" s="1075">
        <f t="shared" si="8"/>
        <v>0</v>
      </c>
      <c r="S79" s="1070"/>
      <c r="T79" s="1071"/>
      <c r="U79" s="1070"/>
      <c r="V79" s="1072"/>
      <c r="W79" s="1070"/>
      <c r="X79" s="1070"/>
      <c r="Y79" s="1070"/>
    </row>
    <row r="80" spans="1:25" s="1029" customFormat="1" ht="41.25" customHeight="1">
      <c r="A80" s="1076">
        <f t="shared" si="4"/>
        <v>57</v>
      </c>
      <c r="B80" s="1076">
        <v>7000014957</v>
      </c>
      <c r="C80" s="1076">
        <v>550</v>
      </c>
      <c r="D80" s="1076" t="s">
        <v>580</v>
      </c>
      <c r="E80" s="1076">
        <v>1000038387</v>
      </c>
      <c r="F80" s="1076">
        <v>94051090</v>
      </c>
      <c r="G80" s="1251"/>
      <c r="H80" s="1283">
        <v>18</v>
      </c>
      <c r="I80" s="1252"/>
      <c r="J80" s="1076" t="s">
        <v>615</v>
      </c>
      <c r="K80" s="1283" t="s">
        <v>582</v>
      </c>
      <c r="L80" s="1283">
        <v>15</v>
      </c>
      <c r="M80" s="1253"/>
      <c r="N80" s="1301" t="str">
        <f t="shared" si="9"/>
        <v>Included</v>
      </c>
      <c r="O80" s="1302">
        <f t="shared" si="10"/>
        <v>0</v>
      </c>
      <c r="P80" s="1070"/>
      <c r="Q80" s="1074">
        <f t="shared" si="11"/>
        <v>0</v>
      </c>
      <c r="R80" s="1075">
        <f t="shared" si="8"/>
        <v>0</v>
      </c>
      <c r="S80" s="1070"/>
      <c r="T80" s="1071"/>
      <c r="U80" s="1070"/>
      <c r="V80" s="1072"/>
      <c r="W80" s="1070"/>
      <c r="X80" s="1070"/>
      <c r="Y80" s="1070"/>
    </row>
    <row r="81" spans="1:25" s="1029" customFormat="1" ht="41.25" customHeight="1">
      <c r="A81" s="1076">
        <f t="shared" si="4"/>
        <v>58</v>
      </c>
      <c r="B81" s="1076">
        <v>7000014957</v>
      </c>
      <c r="C81" s="1076">
        <v>560</v>
      </c>
      <c r="D81" s="1076" t="s">
        <v>580</v>
      </c>
      <c r="E81" s="1076">
        <v>1000038325</v>
      </c>
      <c r="F81" s="1076">
        <v>94059900</v>
      </c>
      <c r="G81" s="1251"/>
      <c r="H81" s="1283">
        <v>18</v>
      </c>
      <c r="I81" s="1252"/>
      <c r="J81" s="1076" t="s">
        <v>608</v>
      </c>
      <c r="K81" s="1283" t="s">
        <v>582</v>
      </c>
      <c r="L81" s="1283">
        <v>10</v>
      </c>
      <c r="M81" s="1253"/>
      <c r="N81" s="1301" t="str">
        <f t="shared" si="9"/>
        <v>Included</v>
      </c>
      <c r="O81" s="1302">
        <f t="shared" si="10"/>
        <v>0</v>
      </c>
      <c r="P81" s="1070"/>
      <c r="Q81" s="1074">
        <f t="shared" si="11"/>
        <v>0</v>
      </c>
      <c r="R81" s="1075">
        <f t="shared" si="8"/>
        <v>0</v>
      </c>
      <c r="S81" s="1070"/>
      <c r="T81" s="1071"/>
      <c r="U81" s="1070"/>
      <c r="V81" s="1072"/>
      <c r="W81" s="1070"/>
      <c r="X81" s="1070"/>
      <c r="Y81" s="1070"/>
    </row>
    <row r="82" spans="1:25" s="1029" customFormat="1" ht="36" customHeight="1">
      <c r="A82" s="1076">
        <f t="shared" si="4"/>
        <v>59</v>
      </c>
      <c r="B82" s="1076">
        <v>7000014957</v>
      </c>
      <c r="C82" s="1076">
        <v>570</v>
      </c>
      <c r="D82" s="1076" t="s">
        <v>580</v>
      </c>
      <c r="E82" s="1076">
        <v>1000038385</v>
      </c>
      <c r="F82" s="1076">
        <v>94059900</v>
      </c>
      <c r="G82" s="1251"/>
      <c r="H82" s="1283">
        <v>18</v>
      </c>
      <c r="I82" s="1252"/>
      <c r="J82" s="1076" t="s">
        <v>740</v>
      </c>
      <c r="K82" s="1283" t="s">
        <v>582</v>
      </c>
      <c r="L82" s="1283">
        <v>2</v>
      </c>
      <c r="M82" s="1253"/>
      <c r="N82" s="1301" t="str">
        <f t="shared" si="9"/>
        <v>Included</v>
      </c>
      <c r="O82" s="1302">
        <f t="shared" si="10"/>
        <v>0</v>
      </c>
      <c r="P82" s="1070"/>
      <c r="Q82" s="1074">
        <f t="shared" si="11"/>
        <v>0</v>
      </c>
      <c r="R82" s="1075">
        <f t="shared" si="8"/>
        <v>0</v>
      </c>
      <c r="S82" s="1070"/>
      <c r="T82" s="1071"/>
      <c r="U82" s="1070"/>
      <c r="V82" s="1072"/>
      <c r="W82" s="1070"/>
      <c r="X82" s="1070"/>
      <c r="Y82" s="1070"/>
    </row>
    <row r="83" spans="1:25" s="1029" customFormat="1" ht="43.5" customHeight="1">
      <c r="A83" s="1076">
        <f t="shared" si="4"/>
        <v>60</v>
      </c>
      <c r="B83" s="1076">
        <v>7000014957</v>
      </c>
      <c r="C83" s="1076">
        <v>580</v>
      </c>
      <c r="D83" s="1076" t="s">
        <v>580</v>
      </c>
      <c r="E83" s="1076">
        <v>1000013795</v>
      </c>
      <c r="F83" s="1076">
        <v>94059900</v>
      </c>
      <c r="G83" s="1251"/>
      <c r="H83" s="1283">
        <v>18</v>
      </c>
      <c r="I83" s="1252"/>
      <c r="J83" s="1076" t="s">
        <v>609</v>
      </c>
      <c r="K83" s="1283" t="s">
        <v>585</v>
      </c>
      <c r="L83" s="1283">
        <v>2</v>
      </c>
      <c r="M83" s="1253"/>
      <c r="N83" s="1301" t="str">
        <f t="shared" si="9"/>
        <v>Included</v>
      </c>
      <c r="O83" s="1302">
        <f t="shared" si="10"/>
        <v>0</v>
      </c>
      <c r="P83" s="1070"/>
      <c r="Q83" s="1074">
        <f t="shared" si="11"/>
        <v>0</v>
      </c>
      <c r="R83" s="1075">
        <f t="shared" si="8"/>
        <v>0</v>
      </c>
      <c r="S83" s="1070"/>
      <c r="T83" s="1071"/>
      <c r="U83" s="1070"/>
      <c r="V83" s="1072"/>
      <c r="W83" s="1070"/>
      <c r="X83" s="1070"/>
      <c r="Y83" s="1070"/>
    </row>
    <row r="84" spans="1:25" s="1029" customFormat="1" ht="41.25" customHeight="1">
      <c r="A84" s="1076">
        <f t="shared" si="4"/>
        <v>61</v>
      </c>
      <c r="B84" s="1076">
        <v>7000014957</v>
      </c>
      <c r="C84" s="1076">
        <v>590</v>
      </c>
      <c r="D84" s="1076" t="s">
        <v>580</v>
      </c>
      <c r="E84" s="1076">
        <v>1000020248</v>
      </c>
      <c r="F84" s="1076">
        <v>94059900</v>
      </c>
      <c r="G84" s="1251"/>
      <c r="H84" s="1283">
        <v>18</v>
      </c>
      <c r="I84" s="1252"/>
      <c r="J84" s="1076" t="s">
        <v>741</v>
      </c>
      <c r="K84" s="1283" t="s">
        <v>582</v>
      </c>
      <c r="L84" s="1283">
        <v>6</v>
      </c>
      <c r="M84" s="1253"/>
      <c r="N84" s="1301" t="str">
        <f t="shared" si="9"/>
        <v>Included</v>
      </c>
      <c r="O84" s="1302">
        <f t="shared" si="10"/>
        <v>0</v>
      </c>
      <c r="P84" s="1070"/>
      <c r="Q84" s="1074">
        <f t="shared" si="11"/>
        <v>0</v>
      </c>
      <c r="R84" s="1075">
        <f t="shared" si="8"/>
        <v>0</v>
      </c>
      <c r="S84" s="1070"/>
      <c r="T84" s="1071"/>
      <c r="U84" s="1070"/>
      <c r="V84" s="1072"/>
      <c r="W84" s="1070"/>
      <c r="X84" s="1070"/>
      <c r="Y84" s="1070"/>
    </row>
    <row r="85" spans="1:25" s="1029" customFormat="1" ht="48.75" customHeight="1">
      <c r="A85" s="1076">
        <f t="shared" si="4"/>
        <v>62</v>
      </c>
      <c r="B85" s="1076">
        <v>7000014957</v>
      </c>
      <c r="C85" s="1076">
        <v>600</v>
      </c>
      <c r="D85" s="1076" t="s">
        <v>580</v>
      </c>
      <c r="E85" s="1076">
        <v>1000038389</v>
      </c>
      <c r="F85" s="1076">
        <v>94051090</v>
      </c>
      <c r="G85" s="1251"/>
      <c r="H85" s="1283">
        <v>18</v>
      </c>
      <c r="I85" s="1252"/>
      <c r="J85" s="1076" t="s">
        <v>742</v>
      </c>
      <c r="K85" s="1283" t="s">
        <v>582</v>
      </c>
      <c r="L85" s="1283">
        <v>6</v>
      </c>
      <c r="M85" s="1253"/>
      <c r="N85" s="1301" t="str">
        <f t="shared" si="9"/>
        <v>Included</v>
      </c>
      <c r="O85" s="1302">
        <f t="shared" si="10"/>
        <v>0</v>
      </c>
      <c r="P85" s="1070"/>
      <c r="Q85" s="1074">
        <f t="shared" si="11"/>
        <v>0</v>
      </c>
      <c r="R85" s="1075">
        <f t="shared" si="8"/>
        <v>0</v>
      </c>
      <c r="S85" s="1070"/>
      <c r="T85" s="1071"/>
      <c r="U85" s="1070"/>
      <c r="V85" s="1072"/>
      <c r="W85" s="1070"/>
      <c r="X85" s="1070"/>
      <c r="Y85" s="1070"/>
    </row>
    <row r="86" spans="1:25" s="1029" customFormat="1" ht="64.5" customHeight="1">
      <c r="A86" s="1076">
        <f t="shared" si="4"/>
        <v>63</v>
      </c>
      <c r="B86" s="1076">
        <v>7000014957</v>
      </c>
      <c r="C86" s="1076">
        <v>610</v>
      </c>
      <c r="D86" s="1076" t="s">
        <v>713</v>
      </c>
      <c r="E86" s="1076">
        <v>1000020119</v>
      </c>
      <c r="F86" s="1076">
        <v>73082011</v>
      </c>
      <c r="G86" s="1251"/>
      <c r="H86" s="1283">
        <v>18</v>
      </c>
      <c r="I86" s="1252"/>
      <c r="J86" s="1076" t="s">
        <v>743</v>
      </c>
      <c r="K86" s="1283" t="s">
        <v>582</v>
      </c>
      <c r="L86" s="1283">
        <v>2</v>
      </c>
      <c r="M86" s="1253"/>
      <c r="N86" s="1301" t="str">
        <f t="shared" si="9"/>
        <v>Included</v>
      </c>
      <c r="O86" s="1302">
        <f t="shared" si="10"/>
        <v>0</v>
      </c>
      <c r="P86" s="1070"/>
      <c r="Q86" s="1074">
        <f t="shared" si="11"/>
        <v>0</v>
      </c>
      <c r="R86" s="1075">
        <f t="shared" si="8"/>
        <v>0</v>
      </c>
      <c r="S86" s="1070"/>
      <c r="T86" s="1071"/>
      <c r="U86" s="1070"/>
      <c r="V86" s="1072"/>
      <c r="W86" s="1070"/>
      <c r="X86" s="1070"/>
      <c r="Y86" s="1070"/>
    </row>
    <row r="87" spans="1:25" s="1029" customFormat="1" ht="64.5" customHeight="1">
      <c r="A87" s="1076">
        <f t="shared" si="4"/>
        <v>64</v>
      </c>
      <c r="B87" s="1076">
        <v>7000014957</v>
      </c>
      <c r="C87" s="1076">
        <v>620</v>
      </c>
      <c r="D87" s="1076" t="s">
        <v>713</v>
      </c>
      <c r="E87" s="1076">
        <v>1000020118</v>
      </c>
      <c r="F87" s="1076">
        <v>73082011</v>
      </c>
      <c r="G87" s="1251"/>
      <c r="H87" s="1283">
        <v>18</v>
      </c>
      <c r="I87" s="1252"/>
      <c r="J87" s="1076" t="s">
        <v>658</v>
      </c>
      <c r="K87" s="1283" t="s">
        <v>582</v>
      </c>
      <c r="L87" s="1283">
        <v>2</v>
      </c>
      <c r="M87" s="1253"/>
      <c r="N87" s="1301" t="str">
        <f t="shared" si="9"/>
        <v>Included</v>
      </c>
      <c r="O87" s="1302">
        <f t="shared" si="10"/>
        <v>0</v>
      </c>
      <c r="P87" s="1070"/>
      <c r="Q87" s="1074">
        <f t="shared" si="11"/>
        <v>0</v>
      </c>
      <c r="R87" s="1075">
        <f t="shared" si="8"/>
        <v>0</v>
      </c>
      <c r="S87" s="1070"/>
      <c r="T87" s="1071"/>
      <c r="U87" s="1070"/>
      <c r="V87" s="1072"/>
      <c r="W87" s="1070"/>
      <c r="X87" s="1070"/>
      <c r="Y87" s="1070"/>
    </row>
    <row r="88" spans="1:25" s="1029" customFormat="1" ht="64.5" customHeight="1">
      <c r="A88" s="1076">
        <f t="shared" si="4"/>
        <v>65</v>
      </c>
      <c r="B88" s="1076">
        <v>7000014957</v>
      </c>
      <c r="C88" s="1076">
        <v>630</v>
      </c>
      <c r="D88" s="1076" t="s">
        <v>713</v>
      </c>
      <c r="E88" s="1076">
        <v>1000020122</v>
      </c>
      <c r="F88" s="1076">
        <v>73082011</v>
      </c>
      <c r="G88" s="1251"/>
      <c r="H88" s="1283">
        <v>18</v>
      </c>
      <c r="I88" s="1252"/>
      <c r="J88" s="1076" t="s">
        <v>744</v>
      </c>
      <c r="K88" s="1283" t="s">
        <v>582</v>
      </c>
      <c r="L88" s="1283">
        <v>2</v>
      </c>
      <c r="M88" s="1253"/>
      <c r="N88" s="1301" t="str">
        <f t="shared" si="9"/>
        <v>Included</v>
      </c>
      <c r="O88" s="1302">
        <f t="shared" si="10"/>
        <v>0</v>
      </c>
      <c r="P88" s="1070"/>
      <c r="Q88" s="1074">
        <f t="shared" si="11"/>
        <v>0</v>
      </c>
      <c r="R88" s="1075">
        <f t="shared" si="8"/>
        <v>0</v>
      </c>
      <c r="S88" s="1070"/>
      <c r="T88" s="1071"/>
      <c r="U88" s="1070"/>
      <c r="V88" s="1072"/>
      <c r="W88" s="1070"/>
      <c r="X88" s="1070"/>
      <c r="Y88" s="1070"/>
    </row>
    <row r="89" spans="1:25" s="1029" customFormat="1" ht="64.5" customHeight="1">
      <c r="A89" s="1076">
        <f t="shared" si="4"/>
        <v>66</v>
      </c>
      <c r="B89" s="1076">
        <v>7000014957</v>
      </c>
      <c r="C89" s="1076">
        <v>640</v>
      </c>
      <c r="D89" s="1076" t="s">
        <v>713</v>
      </c>
      <c r="E89" s="1076">
        <v>1000020125</v>
      </c>
      <c r="F89" s="1076">
        <v>73082011</v>
      </c>
      <c r="G89" s="1251"/>
      <c r="H89" s="1283">
        <v>18</v>
      </c>
      <c r="I89" s="1252"/>
      <c r="J89" s="1076" t="s">
        <v>745</v>
      </c>
      <c r="K89" s="1283" t="s">
        <v>582</v>
      </c>
      <c r="L89" s="1283">
        <v>2</v>
      </c>
      <c r="M89" s="1253"/>
      <c r="N89" s="1301" t="str">
        <f t="shared" si="9"/>
        <v>Included</v>
      </c>
      <c r="O89" s="1302">
        <f t="shared" si="10"/>
        <v>0</v>
      </c>
      <c r="P89" s="1070"/>
      <c r="Q89" s="1074">
        <f t="shared" si="11"/>
        <v>0</v>
      </c>
      <c r="R89" s="1075">
        <f t="shared" si="8"/>
        <v>0</v>
      </c>
      <c r="S89" s="1070"/>
      <c r="T89" s="1071"/>
      <c r="U89" s="1070"/>
      <c r="V89" s="1072"/>
      <c r="W89" s="1070"/>
      <c r="X89" s="1070"/>
      <c r="Y89" s="1070"/>
    </row>
    <row r="90" spans="1:25" s="1029" customFormat="1" ht="64.5" customHeight="1">
      <c r="A90" s="1076">
        <f t="shared" si="4"/>
        <v>67</v>
      </c>
      <c r="B90" s="1076">
        <v>7000014957</v>
      </c>
      <c r="C90" s="1076">
        <v>670</v>
      </c>
      <c r="D90" s="1076" t="s">
        <v>713</v>
      </c>
      <c r="E90" s="1076">
        <v>1000020135</v>
      </c>
      <c r="F90" s="1076">
        <v>73082011</v>
      </c>
      <c r="G90" s="1251"/>
      <c r="H90" s="1283">
        <v>18</v>
      </c>
      <c r="I90" s="1252"/>
      <c r="J90" s="1076" t="s">
        <v>746</v>
      </c>
      <c r="K90" s="1283" t="s">
        <v>582</v>
      </c>
      <c r="L90" s="1283">
        <v>2</v>
      </c>
      <c r="M90" s="1253"/>
      <c r="N90" s="1301" t="str">
        <f t="shared" si="9"/>
        <v>Included</v>
      </c>
      <c r="O90" s="1302">
        <f t="shared" si="10"/>
        <v>0</v>
      </c>
      <c r="P90" s="1070"/>
      <c r="Q90" s="1074">
        <f t="shared" si="11"/>
        <v>0</v>
      </c>
      <c r="R90" s="1075">
        <f t="shared" si="8"/>
        <v>0</v>
      </c>
      <c r="S90" s="1070"/>
      <c r="T90" s="1071"/>
      <c r="U90" s="1070"/>
      <c r="V90" s="1072"/>
      <c r="W90" s="1070"/>
      <c r="X90" s="1070"/>
      <c r="Y90" s="1070"/>
    </row>
    <row r="91" spans="1:25" s="1029" customFormat="1" ht="64.5" customHeight="1">
      <c r="A91" s="1076">
        <f t="shared" ref="A91:A95" si="12">A90+1</f>
        <v>68</v>
      </c>
      <c r="B91" s="1076">
        <v>7000014957</v>
      </c>
      <c r="C91" s="1076">
        <v>680</v>
      </c>
      <c r="D91" s="1076" t="s">
        <v>713</v>
      </c>
      <c r="E91" s="1076">
        <v>1000020131</v>
      </c>
      <c r="F91" s="1076">
        <v>73082011</v>
      </c>
      <c r="G91" s="1251"/>
      <c r="H91" s="1283">
        <v>18</v>
      </c>
      <c r="I91" s="1252"/>
      <c r="J91" s="1076" t="s">
        <v>659</v>
      </c>
      <c r="K91" s="1283" t="s">
        <v>582</v>
      </c>
      <c r="L91" s="1283">
        <v>2</v>
      </c>
      <c r="M91" s="1253"/>
      <c r="N91" s="1301" t="str">
        <f t="shared" si="9"/>
        <v>Included</v>
      </c>
      <c r="O91" s="1302">
        <f t="shared" si="10"/>
        <v>0</v>
      </c>
      <c r="P91" s="1070"/>
      <c r="Q91" s="1074">
        <f t="shared" si="11"/>
        <v>0</v>
      </c>
      <c r="R91" s="1075">
        <f t="shared" ref="R91:R170" si="13">IF(I91="", H91*Q91/100,I91*Q91/100)</f>
        <v>0</v>
      </c>
      <c r="S91" s="1070"/>
      <c r="T91" s="1071"/>
      <c r="U91" s="1070"/>
      <c r="V91" s="1072"/>
      <c r="W91" s="1070"/>
      <c r="X91" s="1070"/>
      <c r="Y91" s="1070"/>
    </row>
    <row r="92" spans="1:25" s="1029" customFormat="1" ht="64.5" customHeight="1">
      <c r="A92" s="1076">
        <f t="shared" si="12"/>
        <v>69</v>
      </c>
      <c r="B92" s="1076">
        <v>7000014957</v>
      </c>
      <c r="C92" s="1076">
        <v>650</v>
      </c>
      <c r="D92" s="1076" t="s">
        <v>713</v>
      </c>
      <c r="E92" s="1076">
        <v>1000020103</v>
      </c>
      <c r="F92" s="1076">
        <v>73082011</v>
      </c>
      <c r="G92" s="1251"/>
      <c r="H92" s="1283">
        <v>18</v>
      </c>
      <c r="I92" s="1252"/>
      <c r="J92" s="1076" t="s">
        <v>747</v>
      </c>
      <c r="K92" s="1283" t="s">
        <v>582</v>
      </c>
      <c r="L92" s="1283">
        <v>2</v>
      </c>
      <c r="M92" s="1253"/>
      <c r="N92" s="1301" t="str">
        <f t="shared" si="9"/>
        <v>Included</v>
      </c>
      <c r="O92" s="1302">
        <f t="shared" si="10"/>
        <v>0</v>
      </c>
      <c r="P92" s="1070"/>
      <c r="Q92" s="1074">
        <f t="shared" si="11"/>
        <v>0</v>
      </c>
      <c r="R92" s="1075">
        <f t="shared" si="13"/>
        <v>0</v>
      </c>
      <c r="S92" s="1070"/>
      <c r="T92" s="1071"/>
      <c r="U92" s="1070"/>
      <c r="V92" s="1072"/>
      <c r="W92" s="1070"/>
      <c r="X92" s="1070"/>
      <c r="Y92" s="1070"/>
    </row>
    <row r="93" spans="1:25" s="1029" customFormat="1" ht="64.5" customHeight="1">
      <c r="A93" s="1076">
        <f t="shared" si="12"/>
        <v>70</v>
      </c>
      <c r="B93" s="1076">
        <v>7000014957</v>
      </c>
      <c r="C93" s="1076">
        <v>660</v>
      </c>
      <c r="D93" s="1076" t="s">
        <v>713</v>
      </c>
      <c r="E93" s="1076">
        <v>1000020088</v>
      </c>
      <c r="F93" s="1076">
        <v>73082011</v>
      </c>
      <c r="G93" s="1251"/>
      <c r="H93" s="1283">
        <v>18</v>
      </c>
      <c r="I93" s="1252"/>
      <c r="J93" s="1076" t="s">
        <v>748</v>
      </c>
      <c r="K93" s="1283" t="s">
        <v>582</v>
      </c>
      <c r="L93" s="1283">
        <v>1</v>
      </c>
      <c r="M93" s="1253"/>
      <c r="N93" s="1301" t="str">
        <f t="shared" si="9"/>
        <v>Included</v>
      </c>
      <c r="O93" s="1302">
        <f t="shared" si="10"/>
        <v>0</v>
      </c>
      <c r="P93" s="1070"/>
      <c r="Q93" s="1074">
        <f t="shared" si="11"/>
        <v>0</v>
      </c>
      <c r="R93" s="1075">
        <f t="shared" si="13"/>
        <v>0</v>
      </c>
      <c r="S93" s="1070"/>
      <c r="T93" s="1071"/>
      <c r="U93" s="1070"/>
      <c r="V93" s="1072"/>
      <c r="W93" s="1070"/>
      <c r="X93" s="1070"/>
      <c r="Y93" s="1070"/>
    </row>
    <row r="94" spans="1:25" s="1029" customFormat="1" ht="29">
      <c r="A94" s="1076">
        <f t="shared" si="12"/>
        <v>71</v>
      </c>
      <c r="B94" s="1076">
        <v>7000014957</v>
      </c>
      <c r="C94" s="1076">
        <v>690</v>
      </c>
      <c r="D94" s="1076" t="s">
        <v>581</v>
      </c>
      <c r="E94" s="1076">
        <v>1000017567</v>
      </c>
      <c r="F94" s="1076">
        <v>73045930</v>
      </c>
      <c r="G94" s="1251"/>
      <c r="H94" s="1283">
        <v>18</v>
      </c>
      <c r="I94" s="1252"/>
      <c r="J94" s="1076" t="s">
        <v>589</v>
      </c>
      <c r="K94" s="1283" t="s">
        <v>582</v>
      </c>
      <c r="L94" s="1283">
        <v>12</v>
      </c>
      <c r="M94" s="1253"/>
      <c r="N94" s="1301" t="str">
        <f t="shared" si="9"/>
        <v>Included</v>
      </c>
      <c r="O94" s="1302">
        <f t="shared" si="10"/>
        <v>0</v>
      </c>
      <c r="P94" s="1070"/>
      <c r="Q94" s="1074">
        <f t="shared" si="11"/>
        <v>0</v>
      </c>
      <c r="R94" s="1075">
        <f t="shared" si="13"/>
        <v>0</v>
      </c>
      <c r="S94" s="1070"/>
      <c r="T94" s="1071"/>
      <c r="U94" s="1070"/>
      <c r="V94" s="1072"/>
      <c r="W94" s="1070"/>
      <c r="X94" s="1070"/>
      <c r="Y94" s="1070"/>
    </row>
    <row r="95" spans="1:25" s="1029" customFormat="1" ht="58">
      <c r="A95" s="1076">
        <f t="shared" si="12"/>
        <v>72</v>
      </c>
      <c r="B95" s="1076">
        <v>7000014957</v>
      </c>
      <c r="C95" s="1076">
        <v>700</v>
      </c>
      <c r="D95" s="1076" t="s">
        <v>581</v>
      </c>
      <c r="E95" s="1076">
        <v>1000020192</v>
      </c>
      <c r="F95" s="1076">
        <v>73045930</v>
      </c>
      <c r="G95" s="1251"/>
      <c r="H95" s="1283">
        <v>18</v>
      </c>
      <c r="I95" s="1252"/>
      <c r="J95" s="1076" t="s">
        <v>610</v>
      </c>
      <c r="K95" s="1283" t="s">
        <v>582</v>
      </c>
      <c r="L95" s="1283">
        <v>6</v>
      </c>
      <c r="M95" s="1253"/>
      <c r="N95" s="1301" t="str">
        <f t="shared" si="9"/>
        <v>Included</v>
      </c>
      <c r="O95" s="1302">
        <f t="shared" si="10"/>
        <v>0</v>
      </c>
      <c r="P95" s="1070"/>
      <c r="Q95" s="1074">
        <f t="shared" si="11"/>
        <v>0</v>
      </c>
      <c r="R95" s="1075">
        <f t="shared" si="13"/>
        <v>0</v>
      </c>
      <c r="S95" s="1070"/>
      <c r="T95" s="1071"/>
      <c r="U95" s="1070"/>
      <c r="V95" s="1072"/>
      <c r="W95" s="1070"/>
      <c r="X95" s="1070"/>
      <c r="Y95" s="1070"/>
    </row>
    <row r="96" spans="1:25" s="1029" customFormat="1" ht="75" customHeight="1">
      <c r="A96" s="1076">
        <f>A95+1</f>
        <v>73</v>
      </c>
      <c r="B96" s="1076">
        <v>7000014957</v>
      </c>
      <c r="C96" s="1076">
        <v>710</v>
      </c>
      <c r="D96" s="1076" t="s">
        <v>581</v>
      </c>
      <c r="E96" s="1076">
        <v>1000020194</v>
      </c>
      <c r="F96" s="1076">
        <v>73045930</v>
      </c>
      <c r="G96" s="1251"/>
      <c r="H96" s="1283">
        <v>18</v>
      </c>
      <c r="I96" s="1252"/>
      <c r="J96" s="1076" t="s">
        <v>590</v>
      </c>
      <c r="K96" s="1283" t="s">
        <v>582</v>
      </c>
      <c r="L96" s="1283">
        <v>6</v>
      </c>
      <c r="M96" s="1253"/>
      <c r="N96" s="1301" t="str">
        <f t="shared" si="9"/>
        <v>Included</v>
      </c>
      <c r="O96" s="1302">
        <f t="shared" si="10"/>
        <v>0</v>
      </c>
      <c r="P96" s="1070"/>
      <c r="Q96" s="1074">
        <f t="shared" si="11"/>
        <v>0</v>
      </c>
      <c r="R96" s="1075">
        <f t="shared" si="13"/>
        <v>0</v>
      </c>
      <c r="S96" s="1070"/>
      <c r="T96" s="1071"/>
      <c r="U96" s="1070"/>
      <c r="V96" s="1072"/>
      <c r="W96" s="1070"/>
      <c r="X96" s="1070"/>
      <c r="Y96" s="1070"/>
    </row>
    <row r="97" spans="1:25" s="1029" customFormat="1" ht="65.25" customHeight="1">
      <c r="A97" s="1076">
        <f t="shared" ref="A97:A154" si="14">A96+1</f>
        <v>74</v>
      </c>
      <c r="B97" s="1076">
        <v>7000014957</v>
      </c>
      <c r="C97" s="1076">
        <v>720</v>
      </c>
      <c r="D97" s="1076" t="s">
        <v>581</v>
      </c>
      <c r="E97" s="1076">
        <v>1000020195</v>
      </c>
      <c r="F97" s="1076">
        <v>73045930</v>
      </c>
      <c r="G97" s="1251"/>
      <c r="H97" s="1283">
        <v>18</v>
      </c>
      <c r="I97" s="1252"/>
      <c r="J97" s="1076" t="s">
        <v>591</v>
      </c>
      <c r="K97" s="1283" t="s">
        <v>582</v>
      </c>
      <c r="L97" s="1283">
        <v>3</v>
      </c>
      <c r="M97" s="1253"/>
      <c r="N97" s="1301" t="str">
        <f t="shared" si="9"/>
        <v>Included</v>
      </c>
      <c r="O97" s="1302">
        <f t="shared" si="10"/>
        <v>0</v>
      </c>
      <c r="P97" s="1070"/>
      <c r="Q97" s="1074">
        <f t="shared" si="11"/>
        <v>0</v>
      </c>
      <c r="R97" s="1075">
        <f t="shared" si="13"/>
        <v>0</v>
      </c>
      <c r="S97" s="1070"/>
      <c r="T97" s="1071"/>
      <c r="U97" s="1070"/>
      <c r="V97" s="1072"/>
      <c r="W97" s="1070"/>
      <c r="X97" s="1070"/>
      <c r="Y97" s="1070"/>
    </row>
    <row r="98" spans="1:25" s="1029" customFormat="1" ht="65.25" customHeight="1">
      <c r="A98" s="1076">
        <f t="shared" si="14"/>
        <v>75</v>
      </c>
      <c r="B98" s="1076">
        <v>7000014957</v>
      </c>
      <c r="C98" s="1076">
        <v>730</v>
      </c>
      <c r="D98" s="1076" t="s">
        <v>714</v>
      </c>
      <c r="E98" s="1076">
        <v>1000017565</v>
      </c>
      <c r="F98" s="1076">
        <v>73045930</v>
      </c>
      <c r="G98" s="1251"/>
      <c r="H98" s="1283">
        <v>18</v>
      </c>
      <c r="I98" s="1252"/>
      <c r="J98" s="1076" t="s">
        <v>749</v>
      </c>
      <c r="K98" s="1283" t="s">
        <v>582</v>
      </c>
      <c r="L98" s="1283">
        <v>12</v>
      </c>
      <c r="M98" s="1253"/>
      <c r="N98" s="1301" t="str">
        <f t="shared" si="9"/>
        <v>Included</v>
      </c>
      <c r="O98" s="1302">
        <f t="shared" si="10"/>
        <v>0</v>
      </c>
      <c r="P98" s="1070"/>
      <c r="Q98" s="1074">
        <f t="shared" si="11"/>
        <v>0</v>
      </c>
      <c r="R98" s="1075">
        <f t="shared" si="13"/>
        <v>0</v>
      </c>
      <c r="S98" s="1070"/>
      <c r="T98" s="1071"/>
      <c r="U98" s="1070"/>
      <c r="V98" s="1072"/>
      <c r="W98" s="1070"/>
      <c r="X98" s="1070"/>
      <c r="Y98" s="1070"/>
    </row>
    <row r="99" spans="1:25" s="1029" customFormat="1" ht="45.75" customHeight="1">
      <c r="A99" s="1076">
        <f t="shared" si="14"/>
        <v>76</v>
      </c>
      <c r="B99" s="1076">
        <v>7000014957</v>
      </c>
      <c r="C99" s="1076">
        <v>740</v>
      </c>
      <c r="D99" s="1076" t="s">
        <v>714</v>
      </c>
      <c r="E99" s="1076">
        <v>1000017562</v>
      </c>
      <c r="F99" s="1076">
        <v>73045930</v>
      </c>
      <c r="G99" s="1251"/>
      <c r="H99" s="1283">
        <v>18</v>
      </c>
      <c r="I99" s="1252"/>
      <c r="J99" s="1076" t="s">
        <v>750</v>
      </c>
      <c r="K99" s="1283" t="s">
        <v>582</v>
      </c>
      <c r="L99" s="1283">
        <v>19</v>
      </c>
      <c r="M99" s="1253"/>
      <c r="N99" s="1301" t="str">
        <f t="shared" si="9"/>
        <v>Included</v>
      </c>
      <c r="O99" s="1302">
        <f t="shared" si="10"/>
        <v>0</v>
      </c>
      <c r="P99" s="1070"/>
      <c r="Q99" s="1074">
        <f t="shared" si="11"/>
        <v>0</v>
      </c>
      <c r="R99" s="1075">
        <f t="shared" si="13"/>
        <v>0</v>
      </c>
      <c r="S99" s="1070"/>
      <c r="T99" s="1071"/>
      <c r="U99" s="1070"/>
      <c r="V99" s="1072"/>
      <c r="W99" s="1070"/>
      <c r="X99" s="1070"/>
      <c r="Y99" s="1070"/>
    </row>
    <row r="100" spans="1:25" s="1029" customFormat="1" ht="63.75" customHeight="1">
      <c r="A100" s="1076">
        <f t="shared" si="14"/>
        <v>77</v>
      </c>
      <c r="B100" s="1076">
        <v>7000014957</v>
      </c>
      <c r="C100" s="1076">
        <v>750</v>
      </c>
      <c r="D100" s="1076" t="s">
        <v>714</v>
      </c>
      <c r="E100" s="1076">
        <v>1000020187</v>
      </c>
      <c r="F100" s="1076">
        <v>73045930</v>
      </c>
      <c r="G100" s="1251"/>
      <c r="H100" s="1283">
        <v>18</v>
      </c>
      <c r="I100" s="1252"/>
      <c r="J100" s="1076" t="s">
        <v>751</v>
      </c>
      <c r="K100" s="1283" t="s">
        <v>582</v>
      </c>
      <c r="L100" s="1283">
        <v>6</v>
      </c>
      <c r="M100" s="1253"/>
      <c r="N100" s="1301" t="str">
        <f t="shared" si="9"/>
        <v>Included</v>
      </c>
      <c r="O100" s="1302">
        <f t="shared" si="10"/>
        <v>0</v>
      </c>
      <c r="P100" s="1070"/>
      <c r="Q100" s="1074">
        <f t="shared" si="11"/>
        <v>0</v>
      </c>
      <c r="R100" s="1075">
        <f t="shared" si="13"/>
        <v>0</v>
      </c>
      <c r="S100" s="1070"/>
      <c r="T100" s="1071"/>
      <c r="U100" s="1070"/>
      <c r="V100" s="1072"/>
      <c r="W100" s="1070"/>
      <c r="X100" s="1070"/>
      <c r="Y100" s="1070"/>
    </row>
    <row r="101" spans="1:25" s="1029" customFormat="1" ht="63.75" customHeight="1">
      <c r="A101" s="1076">
        <f t="shared" si="14"/>
        <v>78</v>
      </c>
      <c r="B101" s="1076">
        <v>7000014957</v>
      </c>
      <c r="C101" s="1076">
        <v>760</v>
      </c>
      <c r="D101" s="1076" t="s">
        <v>714</v>
      </c>
      <c r="E101" s="1076">
        <v>1000020189</v>
      </c>
      <c r="F101" s="1076">
        <v>73045930</v>
      </c>
      <c r="G101" s="1251"/>
      <c r="H101" s="1283">
        <v>18</v>
      </c>
      <c r="I101" s="1252"/>
      <c r="J101" s="1076" t="s">
        <v>752</v>
      </c>
      <c r="K101" s="1283" t="s">
        <v>582</v>
      </c>
      <c r="L101" s="1283">
        <v>4</v>
      </c>
      <c r="M101" s="1253"/>
      <c r="N101" s="1301" t="str">
        <f t="shared" si="9"/>
        <v>Included</v>
      </c>
      <c r="O101" s="1302">
        <f t="shared" si="10"/>
        <v>0</v>
      </c>
      <c r="P101" s="1070"/>
      <c r="Q101" s="1074">
        <f t="shared" si="11"/>
        <v>0</v>
      </c>
      <c r="R101" s="1075">
        <f t="shared" si="13"/>
        <v>0</v>
      </c>
      <c r="S101" s="1070"/>
      <c r="T101" s="1071"/>
      <c r="U101" s="1070"/>
      <c r="V101" s="1072"/>
      <c r="W101" s="1070"/>
      <c r="X101" s="1070"/>
      <c r="Y101" s="1070"/>
    </row>
    <row r="102" spans="1:25" s="1029" customFormat="1" ht="63.75" customHeight="1">
      <c r="A102" s="1076">
        <f t="shared" si="14"/>
        <v>79</v>
      </c>
      <c r="B102" s="1076">
        <v>7000014957</v>
      </c>
      <c r="C102" s="1076">
        <v>770</v>
      </c>
      <c r="D102" s="1076" t="s">
        <v>714</v>
      </c>
      <c r="E102" s="1076">
        <v>1000020190</v>
      </c>
      <c r="F102" s="1076">
        <v>73045930</v>
      </c>
      <c r="G102" s="1251"/>
      <c r="H102" s="1283">
        <v>18</v>
      </c>
      <c r="I102" s="1252"/>
      <c r="J102" s="1076" t="s">
        <v>753</v>
      </c>
      <c r="K102" s="1283" t="s">
        <v>582</v>
      </c>
      <c r="L102" s="1283">
        <v>6</v>
      </c>
      <c r="M102" s="1253"/>
      <c r="N102" s="1301" t="str">
        <f t="shared" si="9"/>
        <v>Included</v>
      </c>
      <c r="O102" s="1302">
        <f t="shared" si="10"/>
        <v>0</v>
      </c>
      <c r="P102" s="1070"/>
      <c r="Q102" s="1074">
        <f t="shared" si="11"/>
        <v>0</v>
      </c>
      <c r="R102" s="1075">
        <f t="shared" si="13"/>
        <v>0</v>
      </c>
      <c r="S102" s="1070"/>
      <c r="T102" s="1071"/>
      <c r="U102" s="1070"/>
      <c r="V102" s="1072"/>
      <c r="W102" s="1070"/>
      <c r="X102" s="1070"/>
      <c r="Y102" s="1070"/>
    </row>
    <row r="103" spans="1:25" s="1029" customFormat="1" ht="45.75" customHeight="1">
      <c r="A103" s="1076">
        <f t="shared" si="14"/>
        <v>80</v>
      </c>
      <c r="B103" s="1076">
        <v>7000014957</v>
      </c>
      <c r="C103" s="1076">
        <v>1000</v>
      </c>
      <c r="D103" s="1076" t="s">
        <v>715</v>
      </c>
      <c r="E103" s="1076">
        <v>1000017401</v>
      </c>
      <c r="F103" s="1076">
        <v>85258030</v>
      </c>
      <c r="G103" s="1251"/>
      <c r="H103" s="1283">
        <v>18</v>
      </c>
      <c r="I103" s="1252"/>
      <c r="J103" s="1076" t="s">
        <v>754</v>
      </c>
      <c r="K103" s="1283" t="s">
        <v>582</v>
      </c>
      <c r="L103" s="1283">
        <v>4</v>
      </c>
      <c r="M103" s="1253"/>
      <c r="N103" s="1301" t="str">
        <f t="shared" si="9"/>
        <v>Included</v>
      </c>
      <c r="O103" s="1302">
        <f t="shared" si="10"/>
        <v>0</v>
      </c>
      <c r="P103" s="1070"/>
      <c r="Q103" s="1074">
        <f t="shared" si="11"/>
        <v>0</v>
      </c>
      <c r="R103" s="1075">
        <f t="shared" si="13"/>
        <v>0</v>
      </c>
      <c r="S103" s="1070"/>
      <c r="T103" s="1071"/>
      <c r="U103" s="1070"/>
      <c r="V103" s="1072"/>
      <c r="W103" s="1070"/>
      <c r="X103" s="1070"/>
      <c r="Y103" s="1070"/>
    </row>
    <row r="104" spans="1:25" s="1029" customFormat="1" ht="45.75" customHeight="1">
      <c r="A104" s="1076">
        <f t="shared" si="14"/>
        <v>81</v>
      </c>
      <c r="B104" s="1076">
        <v>7000014957</v>
      </c>
      <c r="C104" s="1076">
        <v>1020</v>
      </c>
      <c r="D104" s="1076" t="s">
        <v>716</v>
      </c>
      <c r="E104" s="1076">
        <v>1000004304</v>
      </c>
      <c r="F104" s="1076">
        <v>85371000</v>
      </c>
      <c r="G104" s="1251"/>
      <c r="H104" s="1283">
        <v>18</v>
      </c>
      <c r="I104" s="1252"/>
      <c r="J104" s="1076" t="s">
        <v>755</v>
      </c>
      <c r="K104" s="1283" t="s">
        <v>588</v>
      </c>
      <c r="L104" s="1283">
        <v>1</v>
      </c>
      <c r="M104" s="1253"/>
      <c r="N104" s="1301" t="str">
        <f t="shared" si="9"/>
        <v>Included</v>
      </c>
      <c r="O104" s="1302">
        <f t="shared" si="10"/>
        <v>0</v>
      </c>
      <c r="P104" s="1070"/>
      <c r="Q104" s="1074">
        <f t="shared" si="11"/>
        <v>0</v>
      </c>
      <c r="R104" s="1075">
        <f t="shared" si="13"/>
        <v>0</v>
      </c>
      <c r="S104" s="1070"/>
      <c r="T104" s="1071"/>
      <c r="U104" s="1070"/>
      <c r="V104" s="1072"/>
      <c r="W104" s="1070"/>
      <c r="X104" s="1070"/>
      <c r="Y104" s="1070"/>
    </row>
    <row r="105" spans="1:25" s="1029" customFormat="1" ht="45.75" customHeight="1">
      <c r="A105" s="1076">
        <f t="shared" si="14"/>
        <v>82</v>
      </c>
      <c r="B105" s="1076">
        <v>7000014957</v>
      </c>
      <c r="C105" s="1076">
        <v>1030</v>
      </c>
      <c r="D105" s="1076" t="s">
        <v>716</v>
      </c>
      <c r="E105" s="1076">
        <v>1000001145</v>
      </c>
      <c r="F105" s="1076">
        <v>85371000</v>
      </c>
      <c r="G105" s="1251"/>
      <c r="H105" s="1283">
        <v>18</v>
      </c>
      <c r="I105" s="1252"/>
      <c r="J105" s="1076" t="s">
        <v>756</v>
      </c>
      <c r="K105" s="1283" t="s">
        <v>588</v>
      </c>
      <c r="L105" s="1283">
        <v>1</v>
      </c>
      <c r="M105" s="1253"/>
      <c r="N105" s="1301" t="str">
        <f t="shared" ref="N105:N173" si="15">IF(M105=0, "Included",IF(ISERROR(L105*M105), M105, L105*M105))</f>
        <v>Included</v>
      </c>
      <c r="O105" s="1302">
        <f t="shared" ref="O105:O173" si="16">R105</f>
        <v>0</v>
      </c>
      <c r="P105" s="1070"/>
      <c r="Q105" s="1074">
        <f t="shared" ref="Q105:Q173" si="17">IF(N105="Included",0,N105)</f>
        <v>0</v>
      </c>
      <c r="R105" s="1075">
        <f t="shared" si="13"/>
        <v>0</v>
      </c>
      <c r="S105" s="1070"/>
      <c r="T105" s="1071"/>
      <c r="U105" s="1070"/>
      <c r="V105" s="1072"/>
      <c r="W105" s="1070"/>
      <c r="X105" s="1070"/>
      <c r="Y105" s="1070"/>
    </row>
    <row r="106" spans="1:25" s="1029" customFormat="1" ht="45.75" customHeight="1">
      <c r="A106" s="1076">
        <f t="shared" si="14"/>
        <v>83</v>
      </c>
      <c r="B106" s="1076">
        <v>7000014957</v>
      </c>
      <c r="C106" s="1076">
        <v>1050</v>
      </c>
      <c r="D106" s="1076" t="s">
        <v>694</v>
      </c>
      <c r="E106" s="1076">
        <v>1000000443</v>
      </c>
      <c r="F106" s="1076">
        <v>85446020</v>
      </c>
      <c r="G106" s="1251"/>
      <c r="H106" s="1283">
        <v>18</v>
      </c>
      <c r="I106" s="1252"/>
      <c r="J106" s="1076" t="s">
        <v>586</v>
      </c>
      <c r="K106" s="1283" t="s">
        <v>585</v>
      </c>
      <c r="L106" s="1283">
        <v>1</v>
      </c>
      <c r="M106" s="1253"/>
      <c r="N106" s="1301" t="str">
        <f t="shared" si="15"/>
        <v>Included</v>
      </c>
      <c r="O106" s="1302">
        <f t="shared" si="16"/>
        <v>0</v>
      </c>
      <c r="P106" s="1070"/>
      <c r="Q106" s="1074">
        <f t="shared" si="17"/>
        <v>0</v>
      </c>
      <c r="R106" s="1075">
        <f t="shared" si="13"/>
        <v>0</v>
      </c>
      <c r="S106" s="1070"/>
      <c r="T106" s="1071"/>
      <c r="U106" s="1070"/>
      <c r="V106" s="1072"/>
      <c r="W106" s="1070"/>
      <c r="X106" s="1070"/>
      <c r="Y106" s="1070"/>
    </row>
    <row r="107" spans="1:25" s="1029" customFormat="1" ht="45.75" customHeight="1">
      <c r="A107" s="1076">
        <f t="shared" si="14"/>
        <v>84</v>
      </c>
      <c r="B107" s="1076">
        <v>7000014957</v>
      </c>
      <c r="C107" s="1076">
        <v>1060</v>
      </c>
      <c r="D107" s="1076" t="s">
        <v>694</v>
      </c>
      <c r="E107" s="1076">
        <v>1000000442</v>
      </c>
      <c r="F107" s="1076">
        <v>85446020</v>
      </c>
      <c r="G107" s="1251"/>
      <c r="H107" s="1283">
        <v>18</v>
      </c>
      <c r="I107" s="1252"/>
      <c r="J107" s="1076" t="s">
        <v>587</v>
      </c>
      <c r="K107" s="1283" t="s">
        <v>585</v>
      </c>
      <c r="L107" s="1283">
        <v>1</v>
      </c>
      <c r="M107" s="1253"/>
      <c r="N107" s="1301" t="str">
        <f t="shared" si="15"/>
        <v>Included</v>
      </c>
      <c r="O107" s="1302">
        <f t="shared" si="16"/>
        <v>0</v>
      </c>
      <c r="P107" s="1070"/>
      <c r="Q107" s="1074">
        <f t="shared" si="17"/>
        <v>0</v>
      </c>
      <c r="R107" s="1075">
        <f t="shared" si="13"/>
        <v>0</v>
      </c>
      <c r="S107" s="1070"/>
      <c r="T107" s="1071"/>
      <c r="U107" s="1070"/>
      <c r="V107" s="1072"/>
      <c r="W107" s="1070"/>
      <c r="X107" s="1070"/>
      <c r="Y107" s="1070"/>
    </row>
    <row r="108" spans="1:25" s="1029" customFormat="1" ht="45.75" customHeight="1">
      <c r="A108" s="1076">
        <f t="shared" si="14"/>
        <v>85</v>
      </c>
      <c r="B108" s="1076">
        <v>7000014957</v>
      </c>
      <c r="C108" s="1076">
        <v>1070</v>
      </c>
      <c r="D108" s="1076" t="s">
        <v>694</v>
      </c>
      <c r="E108" s="1076">
        <v>1000000444</v>
      </c>
      <c r="F108" s="1076">
        <v>85446090</v>
      </c>
      <c r="G108" s="1251"/>
      <c r="H108" s="1283">
        <v>18</v>
      </c>
      <c r="I108" s="1252"/>
      <c r="J108" s="1076" t="s">
        <v>601</v>
      </c>
      <c r="K108" s="1283" t="s">
        <v>585</v>
      </c>
      <c r="L108" s="1283">
        <v>1</v>
      </c>
      <c r="M108" s="1253"/>
      <c r="N108" s="1301" t="str">
        <f t="shared" si="15"/>
        <v>Included</v>
      </c>
      <c r="O108" s="1302">
        <f t="shared" si="16"/>
        <v>0</v>
      </c>
      <c r="P108" s="1070"/>
      <c r="Q108" s="1074">
        <f t="shared" si="17"/>
        <v>0</v>
      </c>
      <c r="R108" s="1075">
        <f t="shared" si="13"/>
        <v>0</v>
      </c>
      <c r="S108" s="1070"/>
      <c r="T108" s="1071"/>
      <c r="U108" s="1070"/>
      <c r="V108" s="1072"/>
      <c r="W108" s="1070"/>
      <c r="X108" s="1070"/>
      <c r="Y108" s="1070"/>
    </row>
    <row r="109" spans="1:25" s="1029" customFormat="1" ht="45.75" customHeight="1">
      <c r="A109" s="1076">
        <f t="shared" si="14"/>
        <v>86</v>
      </c>
      <c r="B109" s="1076">
        <v>7000014957</v>
      </c>
      <c r="C109" s="1076">
        <v>780</v>
      </c>
      <c r="D109" s="1076" t="s">
        <v>717</v>
      </c>
      <c r="E109" s="1076">
        <v>1000019918</v>
      </c>
      <c r="F109" s="1076">
        <v>85359090</v>
      </c>
      <c r="G109" s="1251"/>
      <c r="H109" s="1283">
        <v>18</v>
      </c>
      <c r="I109" s="1252"/>
      <c r="J109" s="1076" t="s">
        <v>698</v>
      </c>
      <c r="K109" s="1283" t="s">
        <v>585</v>
      </c>
      <c r="L109" s="1283">
        <v>1</v>
      </c>
      <c r="M109" s="1253"/>
      <c r="N109" s="1301" t="str">
        <f t="shared" si="15"/>
        <v>Included</v>
      </c>
      <c r="O109" s="1302">
        <f t="shared" si="16"/>
        <v>0</v>
      </c>
      <c r="P109" s="1070"/>
      <c r="Q109" s="1074">
        <f t="shared" si="17"/>
        <v>0</v>
      </c>
      <c r="R109" s="1075">
        <f t="shared" si="13"/>
        <v>0</v>
      </c>
      <c r="S109" s="1070"/>
      <c r="T109" s="1071"/>
      <c r="U109" s="1070"/>
      <c r="V109" s="1072"/>
      <c r="W109" s="1070"/>
      <c r="X109" s="1070"/>
      <c r="Y109" s="1070"/>
    </row>
    <row r="110" spans="1:25" s="1029" customFormat="1" ht="45.75" customHeight="1">
      <c r="A110" s="1076">
        <f t="shared" si="14"/>
        <v>87</v>
      </c>
      <c r="B110" s="1076">
        <v>7000014957</v>
      </c>
      <c r="C110" s="1076">
        <v>790</v>
      </c>
      <c r="D110" s="1076" t="s">
        <v>717</v>
      </c>
      <c r="E110" s="1076">
        <v>1000025935</v>
      </c>
      <c r="F110" s="1076">
        <v>85389000</v>
      </c>
      <c r="G110" s="1251"/>
      <c r="H110" s="1283">
        <v>18</v>
      </c>
      <c r="I110" s="1252"/>
      <c r="J110" s="1076" t="s">
        <v>757</v>
      </c>
      <c r="K110" s="1283" t="s">
        <v>588</v>
      </c>
      <c r="L110" s="1283">
        <v>1</v>
      </c>
      <c r="M110" s="1253"/>
      <c r="N110" s="1301" t="str">
        <f t="shared" si="15"/>
        <v>Included</v>
      </c>
      <c r="O110" s="1302">
        <f t="shared" si="16"/>
        <v>0</v>
      </c>
      <c r="P110" s="1070"/>
      <c r="Q110" s="1074">
        <f t="shared" si="17"/>
        <v>0</v>
      </c>
      <c r="R110" s="1075">
        <f t="shared" si="13"/>
        <v>0</v>
      </c>
      <c r="S110" s="1070"/>
      <c r="T110" s="1071"/>
      <c r="U110" s="1070"/>
      <c r="V110" s="1072"/>
      <c r="W110" s="1070"/>
      <c r="X110" s="1070"/>
      <c r="Y110" s="1070"/>
    </row>
    <row r="111" spans="1:25" s="1029" customFormat="1" ht="45.75" customHeight="1">
      <c r="A111" s="1076">
        <f t="shared" si="14"/>
        <v>88</v>
      </c>
      <c r="B111" s="1076">
        <v>7000014957</v>
      </c>
      <c r="C111" s="1076">
        <v>800</v>
      </c>
      <c r="D111" s="1076" t="s">
        <v>718</v>
      </c>
      <c r="E111" s="1076">
        <v>1000019919</v>
      </c>
      <c r="F111" s="1076">
        <v>85353090</v>
      </c>
      <c r="G111" s="1251"/>
      <c r="H111" s="1283">
        <v>18</v>
      </c>
      <c r="I111" s="1252"/>
      <c r="J111" s="1076" t="s">
        <v>697</v>
      </c>
      <c r="K111" s="1283" t="s">
        <v>585</v>
      </c>
      <c r="L111" s="1283">
        <v>1</v>
      </c>
      <c r="M111" s="1253"/>
      <c r="N111" s="1301" t="str">
        <f t="shared" si="15"/>
        <v>Included</v>
      </c>
      <c r="O111" s="1302">
        <f t="shared" si="16"/>
        <v>0</v>
      </c>
      <c r="P111" s="1070"/>
      <c r="Q111" s="1074">
        <f t="shared" si="17"/>
        <v>0</v>
      </c>
      <c r="R111" s="1075">
        <f t="shared" si="13"/>
        <v>0</v>
      </c>
      <c r="S111" s="1070"/>
      <c r="T111" s="1071"/>
      <c r="U111" s="1070"/>
      <c r="V111" s="1072"/>
      <c r="W111" s="1070"/>
      <c r="X111" s="1070"/>
      <c r="Y111" s="1070"/>
    </row>
    <row r="112" spans="1:25" s="1029" customFormat="1" ht="45.75" customHeight="1">
      <c r="A112" s="1076">
        <f t="shared" si="14"/>
        <v>89</v>
      </c>
      <c r="B112" s="1076">
        <v>7000014957</v>
      </c>
      <c r="C112" s="1076">
        <v>810</v>
      </c>
      <c r="D112" s="1076" t="s">
        <v>718</v>
      </c>
      <c r="E112" s="1076">
        <v>1000028206</v>
      </c>
      <c r="F112" s="1076">
        <v>85353090</v>
      </c>
      <c r="G112" s="1251"/>
      <c r="H112" s="1283">
        <v>18</v>
      </c>
      <c r="I112" s="1252"/>
      <c r="J112" s="1076" t="s">
        <v>758</v>
      </c>
      <c r="K112" s="1283" t="s">
        <v>585</v>
      </c>
      <c r="L112" s="1283">
        <v>1</v>
      </c>
      <c r="M112" s="1253"/>
      <c r="N112" s="1301" t="str">
        <f t="shared" si="15"/>
        <v>Included</v>
      </c>
      <c r="O112" s="1302">
        <f t="shared" si="16"/>
        <v>0</v>
      </c>
      <c r="P112" s="1070"/>
      <c r="Q112" s="1074">
        <f t="shared" si="17"/>
        <v>0</v>
      </c>
      <c r="R112" s="1075">
        <f t="shared" si="13"/>
        <v>0</v>
      </c>
      <c r="S112" s="1070"/>
      <c r="T112" s="1071"/>
      <c r="U112" s="1070"/>
      <c r="V112" s="1072"/>
      <c r="W112" s="1070"/>
      <c r="X112" s="1070"/>
      <c r="Y112" s="1070"/>
    </row>
    <row r="113" spans="1:25" s="1029" customFormat="1" ht="45.75" customHeight="1">
      <c r="A113" s="1076">
        <f t="shared" si="14"/>
        <v>90</v>
      </c>
      <c r="B113" s="1076">
        <v>7000014957</v>
      </c>
      <c r="C113" s="1076">
        <v>820</v>
      </c>
      <c r="D113" s="1076" t="s">
        <v>719</v>
      </c>
      <c r="E113" s="1076">
        <v>1000025941</v>
      </c>
      <c r="F113" s="1076">
        <v>85389000</v>
      </c>
      <c r="G113" s="1251"/>
      <c r="H113" s="1283">
        <v>18</v>
      </c>
      <c r="I113" s="1252"/>
      <c r="J113" s="1076" t="s">
        <v>699</v>
      </c>
      <c r="K113" s="1283" t="s">
        <v>588</v>
      </c>
      <c r="L113" s="1283">
        <v>1</v>
      </c>
      <c r="M113" s="1253"/>
      <c r="N113" s="1301" t="str">
        <f t="shared" si="15"/>
        <v>Included</v>
      </c>
      <c r="O113" s="1302">
        <f t="shared" si="16"/>
        <v>0</v>
      </c>
      <c r="P113" s="1070"/>
      <c r="Q113" s="1074">
        <f t="shared" si="17"/>
        <v>0</v>
      </c>
      <c r="R113" s="1075">
        <f t="shared" si="13"/>
        <v>0</v>
      </c>
      <c r="S113" s="1070"/>
      <c r="T113" s="1071"/>
      <c r="U113" s="1070"/>
      <c r="V113" s="1072"/>
      <c r="W113" s="1070"/>
      <c r="X113" s="1070"/>
      <c r="Y113" s="1070"/>
    </row>
    <row r="114" spans="1:25" s="1029" customFormat="1" ht="45.75" customHeight="1">
      <c r="A114" s="1076">
        <f t="shared" si="14"/>
        <v>91</v>
      </c>
      <c r="B114" s="1076">
        <v>7000014957</v>
      </c>
      <c r="C114" s="1076">
        <v>830</v>
      </c>
      <c r="D114" s="1076" t="s">
        <v>719</v>
      </c>
      <c r="E114" s="1076">
        <v>1000025933</v>
      </c>
      <c r="F114" s="1076">
        <v>85389000</v>
      </c>
      <c r="G114" s="1251"/>
      <c r="H114" s="1283">
        <v>18</v>
      </c>
      <c r="I114" s="1252"/>
      <c r="J114" s="1076" t="s">
        <v>759</v>
      </c>
      <c r="K114" s="1283" t="s">
        <v>588</v>
      </c>
      <c r="L114" s="1283">
        <v>1</v>
      </c>
      <c r="M114" s="1253"/>
      <c r="N114" s="1301" t="str">
        <f t="shared" si="15"/>
        <v>Included</v>
      </c>
      <c r="O114" s="1302">
        <f t="shared" si="16"/>
        <v>0</v>
      </c>
      <c r="P114" s="1070"/>
      <c r="Q114" s="1074">
        <f t="shared" si="17"/>
        <v>0</v>
      </c>
      <c r="R114" s="1075">
        <f t="shared" si="13"/>
        <v>0</v>
      </c>
      <c r="S114" s="1070"/>
      <c r="T114" s="1071"/>
      <c r="U114" s="1070"/>
      <c r="V114" s="1072"/>
      <c r="W114" s="1070"/>
      <c r="X114" s="1070"/>
      <c r="Y114" s="1070"/>
    </row>
    <row r="115" spans="1:25" s="1029" customFormat="1" ht="45.75" customHeight="1">
      <c r="A115" s="1076">
        <f t="shared" si="14"/>
        <v>92</v>
      </c>
      <c r="B115" s="1076">
        <v>7000014957</v>
      </c>
      <c r="C115" s="1076">
        <v>840</v>
      </c>
      <c r="D115" s="1076" t="s">
        <v>720</v>
      </c>
      <c r="E115" s="1076">
        <v>1000024186</v>
      </c>
      <c r="F115" s="1076">
        <v>85354010</v>
      </c>
      <c r="G115" s="1251"/>
      <c r="H115" s="1283">
        <v>18</v>
      </c>
      <c r="I115" s="1252"/>
      <c r="J115" s="1076" t="s">
        <v>700</v>
      </c>
      <c r="K115" s="1283" t="s">
        <v>585</v>
      </c>
      <c r="L115" s="1283">
        <v>1</v>
      </c>
      <c r="M115" s="1253"/>
      <c r="N115" s="1301" t="str">
        <f t="shared" si="15"/>
        <v>Included</v>
      </c>
      <c r="O115" s="1302">
        <f t="shared" si="16"/>
        <v>0</v>
      </c>
      <c r="P115" s="1070"/>
      <c r="Q115" s="1074">
        <f t="shared" si="17"/>
        <v>0</v>
      </c>
      <c r="R115" s="1075">
        <f t="shared" si="13"/>
        <v>0</v>
      </c>
      <c r="S115" s="1070"/>
      <c r="T115" s="1071"/>
      <c r="U115" s="1070"/>
      <c r="V115" s="1072"/>
      <c r="W115" s="1070"/>
      <c r="X115" s="1070"/>
      <c r="Y115" s="1070"/>
    </row>
    <row r="116" spans="1:25" s="1029" customFormat="1" ht="45.75" customHeight="1">
      <c r="A116" s="1076">
        <f t="shared" si="14"/>
        <v>93</v>
      </c>
      <c r="B116" s="1076">
        <v>7000014957</v>
      </c>
      <c r="C116" s="1076">
        <v>850</v>
      </c>
      <c r="D116" s="1076" t="s">
        <v>720</v>
      </c>
      <c r="E116" s="1076">
        <v>1000025930</v>
      </c>
      <c r="F116" s="1076">
        <v>85354010</v>
      </c>
      <c r="G116" s="1251"/>
      <c r="H116" s="1283">
        <v>18</v>
      </c>
      <c r="I116" s="1252"/>
      <c r="J116" s="1076" t="s">
        <v>760</v>
      </c>
      <c r="K116" s="1283" t="s">
        <v>588</v>
      </c>
      <c r="L116" s="1283">
        <v>1</v>
      </c>
      <c r="M116" s="1253"/>
      <c r="N116" s="1301" t="str">
        <f t="shared" si="15"/>
        <v>Included</v>
      </c>
      <c r="O116" s="1302">
        <f t="shared" si="16"/>
        <v>0</v>
      </c>
      <c r="P116" s="1070"/>
      <c r="Q116" s="1074">
        <f t="shared" si="17"/>
        <v>0</v>
      </c>
      <c r="R116" s="1075">
        <f t="shared" si="13"/>
        <v>0</v>
      </c>
      <c r="S116" s="1070"/>
      <c r="T116" s="1071"/>
      <c r="U116" s="1070"/>
      <c r="V116" s="1072"/>
      <c r="W116" s="1070"/>
      <c r="X116" s="1070"/>
      <c r="Y116" s="1070"/>
    </row>
    <row r="117" spans="1:25" s="1029" customFormat="1" ht="45.75" customHeight="1">
      <c r="A117" s="1076">
        <f t="shared" si="14"/>
        <v>94</v>
      </c>
      <c r="B117" s="1076">
        <v>7000014957</v>
      </c>
      <c r="C117" s="1076">
        <v>860</v>
      </c>
      <c r="D117" s="1076" t="s">
        <v>721</v>
      </c>
      <c r="E117" s="1076">
        <v>1000019912</v>
      </c>
      <c r="F117" s="1076">
        <v>85371000</v>
      </c>
      <c r="G117" s="1251"/>
      <c r="H117" s="1283">
        <v>18</v>
      </c>
      <c r="I117" s="1252"/>
      <c r="J117" s="1076" t="s">
        <v>761</v>
      </c>
      <c r="K117" s="1283" t="s">
        <v>585</v>
      </c>
      <c r="L117" s="1283">
        <v>1</v>
      </c>
      <c r="M117" s="1253"/>
      <c r="N117" s="1301" t="str">
        <f t="shared" si="15"/>
        <v>Included</v>
      </c>
      <c r="O117" s="1302">
        <f t="shared" si="16"/>
        <v>0</v>
      </c>
      <c r="P117" s="1070"/>
      <c r="Q117" s="1074">
        <f t="shared" si="17"/>
        <v>0</v>
      </c>
      <c r="R117" s="1075">
        <f t="shared" si="13"/>
        <v>0</v>
      </c>
      <c r="S117" s="1070"/>
      <c r="T117" s="1071"/>
      <c r="U117" s="1070"/>
      <c r="V117" s="1072"/>
      <c r="W117" s="1070"/>
      <c r="X117" s="1070"/>
      <c r="Y117" s="1070"/>
    </row>
    <row r="118" spans="1:25" s="1029" customFormat="1" ht="45.75" customHeight="1">
      <c r="A118" s="1076">
        <f t="shared" si="14"/>
        <v>95</v>
      </c>
      <c r="B118" s="1076">
        <v>7000014985</v>
      </c>
      <c r="C118" s="1076">
        <v>10</v>
      </c>
      <c r="D118" s="1076" t="s">
        <v>721</v>
      </c>
      <c r="E118" s="1076">
        <v>1000019927</v>
      </c>
      <c r="F118" s="1076">
        <v>85389000</v>
      </c>
      <c r="G118" s="1251"/>
      <c r="H118" s="1283">
        <v>18</v>
      </c>
      <c r="I118" s="1252"/>
      <c r="J118" s="1076" t="s">
        <v>762</v>
      </c>
      <c r="K118" s="1283" t="s">
        <v>585</v>
      </c>
      <c r="L118" s="1283">
        <v>1</v>
      </c>
      <c r="M118" s="1253"/>
      <c r="N118" s="1301" t="str">
        <f t="shared" si="15"/>
        <v>Included</v>
      </c>
      <c r="O118" s="1302">
        <f t="shared" si="16"/>
        <v>0</v>
      </c>
      <c r="P118" s="1070"/>
      <c r="Q118" s="1074">
        <f t="shared" si="17"/>
        <v>0</v>
      </c>
      <c r="R118" s="1075">
        <f t="shared" si="13"/>
        <v>0</v>
      </c>
      <c r="S118" s="1070"/>
      <c r="T118" s="1071"/>
      <c r="U118" s="1070"/>
      <c r="V118" s="1072"/>
      <c r="W118" s="1070"/>
      <c r="X118" s="1070"/>
      <c r="Y118" s="1070"/>
    </row>
    <row r="119" spans="1:25" s="1029" customFormat="1" ht="29">
      <c r="A119" s="1076">
        <f t="shared" si="14"/>
        <v>96</v>
      </c>
      <c r="B119" s="1076">
        <v>7000014957</v>
      </c>
      <c r="C119" s="1076">
        <v>990</v>
      </c>
      <c r="D119" s="1076" t="s">
        <v>722</v>
      </c>
      <c r="E119" s="1076">
        <v>1000019925</v>
      </c>
      <c r="F119" s="1076">
        <v>84819090</v>
      </c>
      <c r="G119" s="1251"/>
      <c r="H119" s="1283">
        <v>18</v>
      </c>
      <c r="I119" s="1252"/>
      <c r="J119" s="1076" t="s">
        <v>763</v>
      </c>
      <c r="K119" s="1283" t="s">
        <v>585</v>
      </c>
      <c r="L119" s="1283">
        <v>1</v>
      </c>
      <c r="M119" s="1253"/>
      <c r="N119" s="1301" t="str">
        <f t="shared" si="15"/>
        <v>Included</v>
      </c>
      <c r="O119" s="1302">
        <f t="shared" si="16"/>
        <v>0</v>
      </c>
      <c r="P119" s="1070"/>
      <c r="Q119" s="1074">
        <f t="shared" si="17"/>
        <v>0</v>
      </c>
      <c r="R119" s="1075">
        <f t="shared" si="13"/>
        <v>0</v>
      </c>
      <c r="S119" s="1070"/>
      <c r="T119" s="1071"/>
      <c r="U119" s="1070"/>
      <c r="V119" s="1072"/>
      <c r="W119" s="1070"/>
      <c r="X119" s="1070"/>
      <c r="Y119" s="1070"/>
    </row>
    <row r="120" spans="1:25" s="1029" customFormat="1" ht="47.25" customHeight="1">
      <c r="A120" s="1076">
        <f t="shared" si="14"/>
        <v>97</v>
      </c>
      <c r="B120" s="1076">
        <v>7000014957</v>
      </c>
      <c r="C120" s="1076">
        <v>1080</v>
      </c>
      <c r="D120" s="1076" t="s">
        <v>693</v>
      </c>
      <c r="E120" s="1076">
        <v>1000012366</v>
      </c>
      <c r="F120" s="1076">
        <v>73082011</v>
      </c>
      <c r="G120" s="1251"/>
      <c r="H120" s="1283">
        <v>18</v>
      </c>
      <c r="I120" s="1252"/>
      <c r="J120" s="1076" t="s">
        <v>611</v>
      </c>
      <c r="K120" s="1283" t="s">
        <v>582</v>
      </c>
      <c r="L120" s="1283">
        <v>520</v>
      </c>
      <c r="M120" s="1253"/>
      <c r="N120" s="1301" t="str">
        <f t="shared" si="15"/>
        <v>Included</v>
      </c>
      <c r="O120" s="1302">
        <f t="shared" si="16"/>
        <v>0</v>
      </c>
      <c r="P120" s="1070"/>
      <c r="Q120" s="1074">
        <f t="shared" si="17"/>
        <v>0</v>
      </c>
      <c r="R120" s="1075">
        <f t="shared" si="13"/>
        <v>0</v>
      </c>
      <c r="S120" s="1070"/>
      <c r="T120" s="1071"/>
      <c r="U120" s="1070"/>
      <c r="V120" s="1072"/>
      <c r="W120" s="1070"/>
      <c r="X120" s="1070"/>
      <c r="Y120" s="1070"/>
    </row>
    <row r="121" spans="1:25" s="1029" customFormat="1" ht="50.25" customHeight="1">
      <c r="A121" s="1076">
        <f t="shared" si="14"/>
        <v>98</v>
      </c>
      <c r="B121" s="1076">
        <v>7000014957</v>
      </c>
      <c r="C121" s="1076">
        <v>1090</v>
      </c>
      <c r="D121" s="1076" t="s">
        <v>693</v>
      </c>
      <c r="E121" s="1076">
        <v>1000012368</v>
      </c>
      <c r="F121" s="1076">
        <v>73082011</v>
      </c>
      <c r="G121" s="1251"/>
      <c r="H121" s="1283">
        <v>18</v>
      </c>
      <c r="I121" s="1252"/>
      <c r="J121" s="1076" t="s">
        <v>764</v>
      </c>
      <c r="K121" s="1283" t="s">
        <v>582</v>
      </c>
      <c r="L121" s="1283">
        <v>24</v>
      </c>
      <c r="M121" s="1253"/>
      <c r="N121" s="1301" t="str">
        <f t="shared" si="15"/>
        <v>Included</v>
      </c>
      <c r="O121" s="1302">
        <f t="shared" si="16"/>
        <v>0</v>
      </c>
      <c r="P121" s="1070"/>
      <c r="Q121" s="1074">
        <f t="shared" si="17"/>
        <v>0</v>
      </c>
      <c r="R121" s="1075">
        <f t="shared" si="13"/>
        <v>0</v>
      </c>
      <c r="S121" s="1070"/>
      <c r="T121" s="1071"/>
      <c r="U121" s="1070"/>
      <c r="V121" s="1072"/>
      <c r="W121" s="1070"/>
      <c r="X121" s="1070"/>
      <c r="Y121" s="1070"/>
    </row>
    <row r="122" spans="1:25" s="1029" customFormat="1" ht="48.75" customHeight="1">
      <c r="A122" s="1076">
        <f t="shared" si="14"/>
        <v>99</v>
      </c>
      <c r="B122" s="1076">
        <v>7000014957</v>
      </c>
      <c r="C122" s="1076">
        <v>1100</v>
      </c>
      <c r="D122" s="1076" t="s">
        <v>693</v>
      </c>
      <c r="E122" s="1076">
        <v>1000012369</v>
      </c>
      <c r="F122" s="1076">
        <v>73082011</v>
      </c>
      <c r="G122" s="1251"/>
      <c r="H122" s="1283">
        <v>18</v>
      </c>
      <c r="I122" s="1252"/>
      <c r="J122" s="1076" t="s">
        <v>612</v>
      </c>
      <c r="K122" s="1283" t="s">
        <v>582</v>
      </c>
      <c r="L122" s="1283">
        <v>48</v>
      </c>
      <c r="M122" s="1253"/>
      <c r="N122" s="1301" t="str">
        <f t="shared" si="15"/>
        <v>Included</v>
      </c>
      <c r="O122" s="1302">
        <f t="shared" si="16"/>
        <v>0</v>
      </c>
      <c r="P122" s="1070"/>
      <c r="Q122" s="1074">
        <f t="shared" si="17"/>
        <v>0</v>
      </c>
      <c r="R122" s="1075">
        <f t="shared" si="13"/>
        <v>0</v>
      </c>
      <c r="S122" s="1070"/>
      <c r="T122" s="1071"/>
      <c r="U122" s="1070"/>
      <c r="V122" s="1072"/>
      <c r="W122" s="1070"/>
      <c r="X122" s="1070"/>
      <c r="Y122" s="1070"/>
    </row>
    <row r="123" spans="1:25" s="1029" customFormat="1" ht="68.25" customHeight="1">
      <c r="A123" s="1076">
        <f t="shared" si="14"/>
        <v>100</v>
      </c>
      <c r="B123" s="1076">
        <v>7000014957</v>
      </c>
      <c r="C123" s="1076">
        <v>1110</v>
      </c>
      <c r="D123" s="1076" t="s">
        <v>693</v>
      </c>
      <c r="E123" s="1076">
        <v>1000012373</v>
      </c>
      <c r="F123" s="1076">
        <v>73082011</v>
      </c>
      <c r="G123" s="1251"/>
      <c r="H123" s="1283">
        <v>18</v>
      </c>
      <c r="I123" s="1252"/>
      <c r="J123" s="1076" t="s">
        <v>619</v>
      </c>
      <c r="K123" s="1283" t="s">
        <v>617</v>
      </c>
      <c r="L123" s="1283">
        <v>0.2</v>
      </c>
      <c r="M123" s="1253"/>
      <c r="N123" s="1301" t="str">
        <f t="shared" si="15"/>
        <v>Included</v>
      </c>
      <c r="O123" s="1302">
        <f t="shared" si="16"/>
        <v>0</v>
      </c>
      <c r="P123" s="1070"/>
      <c r="Q123" s="1074">
        <f t="shared" si="17"/>
        <v>0</v>
      </c>
      <c r="R123" s="1075">
        <f t="shared" si="13"/>
        <v>0</v>
      </c>
      <c r="S123" s="1070"/>
      <c r="T123" s="1071"/>
      <c r="U123" s="1070"/>
      <c r="V123" s="1072"/>
      <c r="W123" s="1070"/>
      <c r="X123" s="1070"/>
      <c r="Y123" s="1070"/>
    </row>
    <row r="124" spans="1:25" s="1029" customFormat="1" ht="94.5" customHeight="1">
      <c r="A124" s="1076">
        <f t="shared" si="14"/>
        <v>101</v>
      </c>
      <c r="B124" s="1076">
        <v>7000014957</v>
      </c>
      <c r="C124" s="1076">
        <v>1130</v>
      </c>
      <c r="D124" s="1076" t="s">
        <v>723</v>
      </c>
      <c r="E124" s="1076">
        <v>1000015954</v>
      </c>
      <c r="F124" s="1076">
        <v>73082011</v>
      </c>
      <c r="G124" s="1251"/>
      <c r="H124" s="1283">
        <v>18</v>
      </c>
      <c r="I124" s="1252"/>
      <c r="J124" s="1076" t="s">
        <v>616</v>
      </c>
      <c r="K124" s="1283" t="s">
        <v>617</v>
      </c>
      <c r="L124" s="1283">
        <v>1.5</v>
      </c>
      <c r="M124" s="1253"/>
      <c r="N124" s="1301" t="str">
        <f t="shared" si="15"/>
        <v>Included</v>
      </c>
      <c r="O124" s="1302">
        <f t="shared" si="16"/>
        <v>0</v>
      </c>
      <c r="P124" s="1070"/>
      <c r="Q124" s="1074">
        <f t="shared" si="17"/>
        <v>0</v>
      </c>
      <c r="R124" s="1075">
        <f t="shared" si="13"/>
        <v>0</v>
      </c>
      <c r="S124" s="1070"/>
      <c r="T124" s="1071"/>
      <c r="U124" s="1070"/>
      <c r="V124" s="1072"/>
      <c r="W124" s="1070"/>
      <c r="X124" s="1070"/>
      <c r="Y124" s="1070"/>
    </row>
    <row r="125" spans="1:25" s="1029" customFormat="1" ht="68.25" customHeight="1">
      <c r="A125" s="1076">
        <f t="shared" si="14"/>
        <v>102</v>
      </c>
      <c r="B125" s="1076">
        <v>7000014957</v>
      </c>
      <c r="C125" s="1076">
        <v>1140</v>
      </c>
      <c r="D125" s="1076" t="s">
        <v>723</v>
      </c>
      <c r="E125" s="1076">
        <v>1000011713</v>
      </c>
      <c r="F125" s="1076">
        <v>73082011</v>
      </c>
      <c r="G125" s="1251"/>
      <c r="H125" s="1283">
        <v>18</v>
      </c>
      <c r="I125" s="1252"/>
      <c r="J125" s="1076" t="s">
        <v>618</v>
      </c>
      <c r="K125" s="1283" t="s">
        <v>617</v>
      </c>
      <c r="L125" s="1283">
        <v>0.05</v>
      </c>
      <c r="M125" s="1253"/>
      <c r="N125" s="1301" t="str">
        <f t="shared" si="15"/>
        <v>Included</v>
      </c>
      <c r="O125" s="1302">
        <f t="shared" si="16"/>
        <v>0</v>
      </c>
      <c r="P125" s="1070"/>
      <c r="Q125" s="1074">
        <f t="shared" si="17"/>
        <v>0</v>
      </c>
      <c r="R125" s="1075">
        <f t="shared" si="13"/>
        <v>0</v>
      </c>
      <c r="S125" s="1070"/>
      <c r="T125" s="1071"/>
      <c r="U125" s="1070"/>
      <c r="V125" s="1072"/>
      <c r="W125" s="1070"/>
      <c r="X125" s="1070"/>
      <c r="Y125" s="1070"/>
    </row>
    <row r="126" spans="1:25" s="1029" customFormat="1" ht="30.75" customHeight="1">
      <c r="A126" s="1262" t="s">
        <v>665</v>
      </c>
      <c r="B126" s="1265" t="s">
        <v>765</v>
      </c>
      <c r="C126" s="1266"/>
      <c r="D126" s="1266"/>
      <c r="E126" s="1266"/>
      <c r="F126" s="1266"/>
      <c r="G126" s="1266"/>
      <c r="H126" s="1266"/>
      <c r="I126" s="1266"/>
      <c r="J126" s="1267"/>
      <c r="K126" s="1262"/>
      <c r="L126" s="1262"/>
      <c r="M126" s="1263"/>
      <c r="N126" s="1262"/>
      <c r="O126" s="1300"/>
      <c r="P126" s="1070"/>
      <c r="Q126" s="1074"/>
      <c r="R126" s="1075"/>
      <c r="S126" s="1070"/>
      <c r="T126" s="1071"/>
      <c r="U126" s="1070"/>
      <c r="V126" s="1072"/>
      <c r="W126" s="1070"/>
      <c r="X126" s="1070"/>
      <c r="Y126" s="1070"/>
    </row>
    <row r="127" spans="1:25" s="1029" customFormat="1" ht="39" customHeight="1">
      <c r="A127" s="1076">
        <f>A125+1</f>
        <v>103</v>
      </c>
      <c r="B127" s="1076">
        <v>7000014957</v>
      </c>
      <c r="C127" s="1076">
        <v>1180</v>
      </c>
      <c r="D127" s="1076" t="s">
        <v>577</v>
      </c>
      <c r="E127" s="1076">
        <v>1000004475</v>
      </c>
      <c r="F127" s="1076">
        <v>85352913</v>
      </c>
      <c r="G127" s="1251"/>
      <c r="H127" s="1283">
        <v>18</v>
      </c>
      <c r="I127" s="1252"/>
      <c r="J127" s="1076" t="s">
        <v>592</v>
      </c>
      <c r="K127" s="1283" t="s">
        <v>582</v>
      </c>
      <c r="L127" s="1283">
        <v>1</v>
      </c>
      <c r="M127" s="1253"/>
      <c r="N127" s="1301" t="str">
        <f t="shared" si="15"/>
        <v>Included</v>
      </c>
      <c r="O127" s="1302">
        <f t="shared" si="16"/>
        <v>0</v>
      </c>
      <c r="P127" s="1070"/>
      <c r="Q127" s="1074">
        <f t="shared" si="17"/>
        <v>0</v>
      </c>
      <c r="R127" s="1075">
        <f t="shared" si="13"/>
        <v>0</v>
      </c>
      <c r="S127" s="1070"/>
      <c r="T127" s="1071"/>
      <c r="U127" s="1070"/>
      <c r="V127" s="1072"/>
      <c r="W127" s="1070"/>
      <c r="X127" s="1070"/>
      <c r="Y127" s="1070"/>
    </row>
    <row r="128" spans="1:25" s="1029" customFormat="1" ht="47.25" customHeight="1">
      <c r="A128" s="1076">
        <f t="shared" si="14"/>
        <v>104</v>
      </c>
      <c r="B128" s="1076">
        <v>7000014957</v>
      </c>
      <c r="C128" s="1076">
        <v>1190</v>
      </c>
      <c r="D128" s="1076" t="s">
        <v>577</v>
      </c>
      <c r="E128" s="1076">
        <v>1000004474</v>
      </c>
      <c r="F128" s="1076">
        <v>85352913</v>
      </c>
      <c r="G128" s="1251"/>
      <c r="H128" s="1283">
        <v>18</v>
      </c>
      <c r="I128" s="1252"/>
      <c r="J128" s="1076" t="s">
        <v>593</v>
      </c>
      <c r="K128" s="1283" t="s">
        <v>582</v>
      </c>
      <c r="L128" s="1283">
        <v>1</v>
      </c>
      <c r="M128" s="1253"/>
      <c r="N128" s="1301" t="str">
        <f t="shared" si="15"/>
        <v>Included</v>
      </c>
      <c r="O128" s="1302">
        <f t="shared" si="16"/>
        <v>0</v>
      </c>
      <c r="P128" s="1070"/>
      <c r="Q128" s="1074">
        <f t="shared" si="17"/>
        <v>0</v>
      </c>
      <c r="R128" s="1075">
        <f t="shared" si="13"/>
        <v>0</v>
      </c>
      <c r="S128" s="1070"/>
      <c r="T128" s="1071"/>
      <c r="U128" s="1070"/>
      <c r="V128" s="1072"/>
      <c r="W128" s="1070"/>
      <c r="X128" s="1070"/>
      <c r="Y128" s="1070"/>
    </row>
    <row r="129" spans="1:25" s="1029" customFormat="1" ht="39" customHeight="1">
      <c r="A129" s="1076">
        <f t="shared" si="14"/>
        <v>105</v>
      </c>
      <c r="B129" s="1076">
        <v>7000014957</v>
      </c>
      <c r="C129" s="1076">
        <v>1200</v>
      </c>
      <c r="D129" s="1076" t="s">
        <v>577</v>
      </c>
      <c r="E129" s="1076">
        <v>1000004459</v>
      </c>
      <c r="F129" s="1076">
        <v>85359090</v>
      </c>
      <c r="G129" s="1251"/>
      <c r="H129" s="1283">
        <v>18</v>
      </c>
      <c r="I129" s="1252"/>
      <c r="J129" s="1076" t="s">
        <v>594</v>
      </c>
      <c r="K129" s="1283" t="s">
        <v>582</v>
      </c>
      <c r="L129" s="1283">
        <v>6</v>
      </c>
      <c r="M129" s="1253"/>
      <c r="N129" s="1301" t="str">
        <f t="shared" si="15"/>
        <v>Included</v>
      </c>
      <c r="O129" s="1302">
        <f t="shared" si="16"/>
        <v>0</v>
      </c>
      <c r="P129" s="1070"/>
      <c r="Q129" s="1074">
        <f t="shared" si="17"/>
        <v>0</v>
      </c>
      <c r="R129" s="1075">
        <f t="shared" si="13"/>
        <v>0</v>
      </c>
      <c r="S129" s="1070"/>
      <c r="T129" s="1071"/>
      <c r="U129" s="1070"/>
      <c r="V129" s="1072"/>
      <c r="W129" s="1070"/>
      <c r="X129" s="1070"/>
      <c r="Y129" s="1070"/>
    </row>
    <row r="130" spans="1:25" s="1029" customFormat="1" ht="39" customHeight="1">
      <c r="A130" s="1076">
        <f t="shared" si="14"/>
        <v>106</v>
      </c>
      <c r="B130" s="1076">
        <v>7000014957</v>
      </c>
      <c r="C130" s="1076">
        <v>1210</v>
      </c>
      <c r="D130" s="1076" t="s">
        <v>577</v>
      </c>
      <c r="E130" s="1076">
        <v>1000004468</v>
      </c>
      <c r="F130" s="1076">
        <v>85353090</v>
      </c>
      <c r="G130" s="1251"/>
      <c r="H130" s="1283">
        <v>18</v>
      </c>
      <c r="I130" s="1252"/>
      <c r="J130" s="1076" t="s">
        <v>595</v>
      </c>
      <c r="K130" s="1283" t="s">
        <v>582</v>
      </c>
      <c r="L130" s="1283">
        <v>6</v>
      </c>
      <c r="M130" s="1253"/>
      <c r="N130" s="1301" t="str">
        <f t="shared" si="15"/>
        <v>Included</v>
      </c>
      <c r="O130" s="1302">
        <f t="shared" si="16"/>
        <v>0</v>
      </c>
      <c r="P130" s="1070"/>
      <c r="Q130" s="1074">
        <f t="shared" si="17"/>
        <v>0</v>
      </c>
      <c r="R130" s="1075">
        <f t="shared" si="13"/>
        <v>0</v>
      </c>
      <c r="S130" s="1070"/>
      <c r="T130" s="1071"/>
      <c r="U130" s="1070"/>
      <c r="V130" s="1072"/>
      <c r="W130" s="1070"/>
      <c r="X130" s="1070"/>
      <c r="Y130" s="1070"/>
    </row>
    <row r="131" spans="1:25" s="1029" customFormat="1" ht="39" customHeight="1">
      <c r="A131" s="1076">
        <f t="shared" si="14"/>
        <v>107</v>
      </c>
      <c r="B131" s="1076">
        <v>7000014957</v>
      </c>
      <c r="C131" s="1076">
        <v>1220</v>
      </c>
      <c r="D131" s="1076" t="s">
        <v>577</v>
      </c>
      <c r="E131" s="1076">
        <v>1000020419</v>
      </c>
      <c r="F131" s="1076">
        <v>85354010</v>
      </c>
      <c r="G131" s="1251"/>
      <c r="H131" s="1283">
        <v>18</v>
      </c>
      <c r="I131" s="1252"/>
      <c r="J131" s="1076" t="s">
        <v>583</v>
      </c>
      <c r="K131" s="1283" t="s">
        <v>582</v>
      </c>
      <c r="L131" s="1283">
        <v>3</v>
      </c>
      <c r="M131" s="1253"/>
      <c r="N131" s="1301" t="str">
        <f t="shared" si="15"/>
        <v>Included</v>
      </c>
      <c r="O131" s="1302">
        <f t="shared" si="16"/>
        <v>0</v>
      </c>
      <c r="P131" s="1070"/>
      <c r="Q131" s="1074">
        <f t="shared" si="17"/>
        <v>0</v>
      </c>
      <c r="R131" s="1075">
        <f t="shared" si="13"/>
        <v>0</v>
      </c>
      <c r="S131" s="1070"/>
      <c r="T131" s="1071"/>
      <c r="U131" s="1070"/>
      <c r="V131" s="1072"/>
      <c r="W131" s="1070"/>
      <c r="X131" s="1070"/>
      <c r="Y131" s="1070"/>
    </row>
    <row r="132" spans="1:25" s="1029" customFormat="1" ht="39" customHeight="1">
      <c r="A132" s="1076">
        <f t="shared" si="14"/>
        <v>108</v>
      </c>
      <c r="B132" s="1076">
        <v>7000014957</v>
      </c>
      <c r="C132" s="1076">
        <v>1230</v>
      </c>
      <c r="D132" s="1076" t="s">
        <v>577</v>
      </c>
      <c r="E132" s="1076">
        <v>1000004401</v>
      </c>
      <c r="F132" s="1076">
        <v>85462040</v>
      </c>
      <c r="G132" s="1251"/>
      <c r="H132" s="1283">
        <v>18</v>
      </c>
      <c r="I132" s="1252"/>
      <c r="J132" s="1076" t="s">
        <v>584</v>
      </c>
      <c r="K132" s="1283" t="s">
        <v>582</v>
      </c>
      <c r="L132" s="1283">
        <v>10</v>
      </c>
      <c r="M132" s="1253"/>
      <c r="N132" s="1301" t="str">
        <f t="shared" si="15"/>
        <v>Included</v>
      </c>
      <c r="O132" s="1302">
        <f t="shared" si="16"/>
        <v>0</v>
      </c>
      <c r="P132" s="1070"/>
      <c r="Q132" s="1074">
        <f t="shared" si="17"/>
        <v>0</v>
      </c>
      <c r="R132" s="1075">
        <f t="shared" si="13"/>
        <v>0</v>
      </c>
      <c r="S132" s="1070"/>
      <c r="T132" s="1071"/>
      <c r="U132" s="1070"/>
      <c r="V132" s="1072"/>
      <c r="W132" s="1070"/>
      <c r="X132" s="1070"/>
      <c r="Y132" s="1070"/>
    </row>
    <row r="133" spans="1:25" s="1029" customFormat="1" ht="39" customHeight="1">
      <c r="A133" s="1076">
        <f t="shared" si="14"/>
        <v>109</v>
      </c>
      <c r="B133" s="1076">
        <v>7000014957</v>
      </c>
      <c r="C133" s="1076">
        <v>1240</v>
      </c>
      <c r="D133" s="1076" t="s">
        <v>706</v>
      </c>
      <c r="E133" s="1076">
        <v>1000001671</v>
      </c>
      <c r="F133" s="1076">
        <v>85352912</v>
      </c>
      <c r="G133" s="1251"/>
      <c r="H133" s="1283">
        <v>18</v>
      </c>
      <c r="I133" s="1252"/>
      <c r="J133" s="1076" t="s">
        <v>724</v>
      </c>
      <c r="K133" s="1283" t="s">
        <v>582</v>
      </c>
      <c r="L133" s="1283">
        <v>1</v>
      </c>
      <c r="M133" s="1253"/>
      <c r="N133" s="1301" t="str">
        <f t="shared" si="15"/>
        <v>Included</v>
      </c>
      <c r="O133" s="1302">
        <f t="shared" si="16"/>
        <v>0</v>
      </c>
      <c r="P133" s="1070"/>
      <c r="Q133" s="1074">
        <f t="shared" si="17"/>
        <v>0</v>
      </c>
      <c r="R133" s="1075">
        <f t="shared" si="13"/>
        <v>0</v>
      </c>
      <c r="S133" s="1070"/>
      <c r="T133" s="1071"/>
      <c r="U133" s="1070"/>
      <c r="V133" s="1072"/>
      <c r="W133" s="1070"/>
      <c r="X133" s="1070"/>
      <c r="Y133" s="1070"/>
    </row>
    <row r="134" spans="1:25" s="1029" customFormat="1" ht="47.25" customHeight="1">
      <c r="A134" s="1076">
        <f t="shared" si="14"/>
        <v>110</v>
      </c>
      <c r="B134" s="1076">
        <v>7000014957</v>
      </c>
      <c r="C134" s="1076">
        <v>1250</v>
      </c>
      <c r="D134" s="1076" t="s">
        <v>706</v>
      </c>
      <c r="E134" s="1076">
        <v>1000001673</v>
      </c>
      <c r="F134" s="1076">
        <v>85353090</v>
      </c>
      <c r="G134" s="1251"/>
      <c r="H134" s="1283">
        <v>18</v>
      </c>
      <c r="I134" s="1252"/>
      <c r="J134" s="1076" t="s">
        <v>725</v>
      </c>
      <c r="K134" s="1283" t="s">
        <v>582</v>
      </c>
      <c r="L134" s="1283">
        <v>1</v>
      </c>
      <c r="M134" s="1253"/>
      <c r="N134" s="1301" t="str">
        <f t="shared" si="15"/>
        <v>Included</v>
      </c>
      <c r="O134" s="1302">
        <f t="shared" si="16"/>
        <v>0</v>
      </c>
      <c r="P134" s="1070"/>
      <c r="Q134" s="1074">
        <f t="shared" si="17"/>
        <v>0</v>
      </c>
      <c r="R134" s="1075">
        <f t="shared" si="13"/>
        <v>0</v>
      </c>
      <c r="S134" s="1070"/>
      <c r="T134" s="1071"/>
      <c r="U134" s="1070"/>
      <c r="V134" s="1072"/>
      <c r="W134" s="1070"/>
      <c r="X134" s="1070"/>
      <c r="Y134" s="1070"/>
    </row>
    <row r="135" spans="1:25" s="1029" customFormat="1" ht="47.25" customHeight="1">
      <c r="A135" s="1076">
        <f t="shared" si="14"/>
        <v>111</v>
      </c>
      <c r="B135" s="1076">
        <v>7000014957</v>
      </c>
      <c r="C135" s="1076">
        <v>1260</v>
      </c>
      <c r="D135" s="1076" t="s">
        <v>706</v>
      </c>
      <c r="E135" s="1076">
        <v>1000001674</v>
      </c>
      <c r="F135" s="1076">
        <v>85353090</v>
      </c>
      <c r="G135" s="1251"/>
      <c r="H135" s="1283">
        <v>18</v>
      </c>
      <c r="I135" s="1252"/>
      <c r="J135" s="1076" t="s">
        <v>777</v>
      </c>
      <c r="K135" s="1283" t="s">
        <v>582</v>
      </c>
      <c r="L135" s="1283">
        <v>1</v>
      </c>
      <c r="M135" s="1253"/>
      <c r="N135" s="1301" t="str">
        <f t="shared" si="15"/>
        <v>Included</v>
      </c>
      <c r="O135" s="1302">
        <f t="shared" si="16"/>
        <v>0</v>
      </c>
      <c r="P135" s="1070"/>
      <c r="Q135" s="1074">
        <f t="shared" si="17"/>
        <v>0</v>
      </c>
      <c r="R135" s="1075">
        <f t="shared" si="13"/>
        <v>0</v>
      </c>
      <c r="S135" s="1070"/>
      <c r="T135" s="1071"/>
      <c r="U135" s="1070"/>
      <c r="V135" s="1072"/>
      <c r="W135" s="1070"/>
      <c r="X135" s="1070"/>
      <c r="Y135" s="1070"/>
    </row>
    <row r="136" spans="1:25" s="1029" customFormat="1" ht="39" customHeight="1">
      <c r="A136" s="1076">
        <f t="shared" si="14"/>
        <v>112</v>
      </c>
      <c r="B136" s="1076">
        <v>7000014957</v>
      </c>
      <c r="C136" s="1076">
        <v>1270</v>
      </c>
      <c r="D136" s="1076" t="s">
        <v>706</v>
      </c>
      <c r="E136" s="1076">
        <v>1000001794</v>
      </c>
      <c r="F136" s="1076">
        <v>85353090</v>
      </c>
      <c r="G136" s="1251"/>
      <c r="H136" s="1283">
        <v>18</v>
      </c>
      <c r="I136" s="1252"/>
      <c r="J136" s="1076" t="s">
        <v>778</v>
      </c>
      <c r="K136" s="1283" t="s">
        <v>582</v>
      </c>
      <c r="L136" s="1283">
        <v>2</v>
      </c>
      <c r="M136" s="1253"/>
      <c r="N136" s="1301" t="str">
        <f t="shared" si="15"/>
        <v>Included</v>
      </c>
      <c r="O136" s="1302">
        <f t="shared" si="16"/>
        <v>0</v>
      </c>
      <c r="P136" s="1070"/>
      <c r="Q136" s="1074">
        <f t="shared" si="17"/>
        <v>0</v>
      </c>
      <c r="R136" s="1075">
        <f t="shared" si="13"/>
        <v>0</v>
      </c>
      <c r="S136" s="1070"/>
      <c r="T136" s="1071"/>
      <c r="U136" s="1070"/>
      <c r="V136" s="1072"/>
      <c r="W136" s="1070"/>
      <c r="X136" s="1070"/>
      <c r="Y136" s="1070"/>
    </row>
    <row r="137" spans="1:25" s="1029" customFormat="1" ht="49.5" customHeight="1">
      <c r="A137" s="1076">
        <f t="shared" si="14"/>
        <v>113</v>
      </c>
      <c r="B137" s="1076">
        <v>7000014957</v>
      </c>
      <c r="C137" s="1076">
        <v>1280</v>
      </c>
      <c r="D137" s="1076" t="s">
        <v>706</v>
      </c>
      <c r="E137" s="1076">
        <v>1000001681</v>
      </c>
      <c r="F137" s="1076">
        <v>85359090</v>
      </c>
      <c r="G137" s="1251"/>
      <c r="H137" s="1283">
        <v>18</v>
      </c>
      <c r="I137" s="1252"/>
      <c r="J137" s="1076" t="s">
        <v>726</v>
      </c>
      <c r="K137" s="1283" t="s">
        <v>582</v>
      </c>
      <c r="L137" s="1283">
        <v>3</v>
      </c>
      <c r="M137" s="1253"/>
      <c r="N137" s="1301" t="str">
        <f t="shared" si="15"/>
        <v>Included</v>
      </c>
      <c r="O137" s="1302">
        <f t="shared" si="16"/>
        <v>0</v>
      </c>
      <c r="P137" s="1070"/>
      <c r="Q137" s="1074">
        <f t="shared" si="17"/>
        <v>0</v>
      </c>
      <c r="R137" s="1075">
        <f t="shared" si="13"/>
        <v>0</v>
      </c>
      <c r="S137" s="1070"/>
      <c r="T137" s="1071"/>
      <c r="U137" s="1070"/>
      <c r="V137" s="1072"/>
      <c r="W137" s="1070"/>
      <c r="X137" s="1070"/>
      <c r="Y137" s="1070"/>
    </row>
    <row r="138" spans="1:25" s="1029" customFormat="1" ht="49.5" customHeight="1">
      <c r="A138" s="1076">
        <f t="shared" si="14"/>
        <v>114</v>
      </c>
      <c r="B138" s="1076">
        <v>7000014957</v>
      </c>
      <c r="C138" s="1076">
        <v>1290</v>
      </c>
      <c r="D138" s="1076" t="s">
        <v>706</v>
      </c>
      <c r="E138" s="1076">
        <v>1000020417</v>
      </c>
      <c r="F138" s="1076">
        <v>85354010</v>
      </c>
      <c r="G138" s="1251"/>
      <c r="H138" s="1283">
        <v>18</v>
      </c>
      <c r="I138" s="1252"/>
      <c r="J138" s="1076" t="s">
        <v>727</v>
      </c>
      <c r="K138" s="1283" t="s">
        <v>582</v>
      </c>
      <c r="L138" s="1283">
        <v>3</v>
      </c>
      <c r="M138" s="1253"/>
      <c r="N138" s="1301" t="str">
        <f t="shared" si="15"/>
        <v>Included</v>
      </c>
      <c r="O138" s="1302">
        <f t="shared" si="16"/>
        <v>0</v>
      </c>
      <c r="P138" s="1070"/>
      <c r="Q138" s="1074">
        <f t="shared" si="17"/>
        <v>0</v>
      </c>
      <c r="R138" s="1075">
        <f t="shared" si="13"/>
        <v>0</v>
      </c>
      <c r="S138" s="1070"/>
      <c r="T138" s="1071"/>
      <c r="U138" s="1070"/>
      <c r="V138" s="1072"/>
      <c r="W138" s="1070"/>
      <c r="X138" s="1070"/>
      <c r="Y138" s="1070"/>
    </row>
    <row r="139" spans="1:25" s="1029" customFormat="1" ht="39" customHeight="1">
      <c r="A139" s="1076">
        <f t="shared" si="14"/>
        <v>115</v>
      </c>
      <c r="B139" s="1076">
        <v>7000014957</v>
      </c>
      <c r="C139" s="1076">
        <v>1300</v>
      </c>
      <c r="D139" s="1076" t="s">
        <v>706</v>
      </c>
      <c r="E139" s="1076">
        <v>1000001695</v>
      </c>
      <c r="F139" s="1076">
        <v>85462040</v>
      </c>
      <c r="G139" s="1251"/>
      <c r="H139" s="1283">
        <v>18</v>
      </c>
      <c r="I139" s="1252"/>
      <c r="J139" s="1076" t="s">
        <v>728</v>
      </c>
      <c r="K139" s="1283" t="s">
        <v>582</v>
      </c>
      <c r="L139" s="1283">
        <v>17</v>
      </c>
      <c r="M139" s="1253"/>
      <c r="N139" s="1301" t="str">
        <f t="shared" si="15"/>
        <v>Included</v>
      </c>
      <c r="O139" s="1302">
        <f t="shared" si="16"/>
        <v>0</v>
      </c>
      <c r="P139" s="1070"/>
      <c r="Q139" s="1074">
        <f t="shared" si="17"/>
        <v>0</v>
      </c>
      <c r="R139" s="1075">
        <f t="shared" si="13"/>
        <v>0</v>
      </c>
      <c r="S139" s="1070"/>
      <c r="T139" s="1071"/>
      <c r="U139" s="1070"/>
      <c r="V139" s="1072"/>
      <c r="W139" s="1070"/>
      <c r="X139" s="1070"/>
      <c r="Y139" s="1070"/>
    </row>
    <row r="140" spans="1:25" s="1029" customFormat="1" ht="46.5" customHeight="1">
      <c r="A140" s="1076">
        <f t="shared" si="14"/>
        <v>116</v>
      </c>
      <c r="B140" s="1076">
        <v>7000014957</v>
      </c>
      <c r="C140" s="1076">
        <v>1310</v>
      </c>
      <c r="D140" s="1076" t="s">
        <v>766</v>
      </c>
      <c r="E140" s="1076">
        <v>1000011318</v>
      </c>
      <c r="F140" s="1076">
        <v>72169990</v>
      </c>
      <c r="G140" s="1251"/>
      <c r="H140" s="1283">
        <v>18</v>
      </c>
      <c r="I140" s="1252"/>
      <c r="J140" s="1076" t="s">
        <v>729</v>
      </c>
      <c r="K140" s="1283" t="s">
        <v>588</v>
      </c>
      <c r="L140" s="1283">
        <v>1</v>
      </c>
      <c r="M140" s="1253"/>
      <c r="N140" s="1301" t="str">
        <f t="shared" si="15"/>
        <v>Included</v>
      </c>
      <c r="O140" s="1302">
        <f t="shared" si="16"/>
        <v>0</v>
      </c>
      <c r="P140" s="1070"/>
      <c r="Q140" s="1074">
        <f t="shared" si="17"/>
        <v>0</v>
      </c>
      <c r="R140" s="1075">
        <f t="shared" si="13"/>
        <v>0</v>
      </c>
      <c r="S140" s="1070"/>
      <c r="T140" s="1071"/>
      <c r="U140" s="1070"/>
      <c r="V140" s="1072"/>
      <c r="W140" s="1070"/>
      <c r="X140" s="1070"/>
      <c r="Y140" s="1070"/>
    </row>
    <row r="141" spans="1:25" s="1029" customFormat="1" ht="51" customHeight="1">
      <c r="A141" s="1076">
        <f t="shared" si="14"/>
        <v>117</v>
      </c>
      <c r="B141" s="1076">
        <v>7000014957</v>
      </c>
      <c r="C141" s="1076">
        <v>1320</v>
      </c>
      <c r="D141" s="1076" t="s">
        <v>766</v>
      </c>
      <c r="E141" s="1076">
        <v>1000011327</v>
      </c>
      <c r="F141" s="1076">
        <v>72169990</v>
      </c>
      <c r="G141" s="1251"/>
      <c r="H141" s="1283">
        <v>18</v>
      </c>
      <c r="I141" s="1252"/>
      <c r="J141" s="1076" t="s">
        <v>730</v>
      </c>
      <c r="K141" s="1283" t="s">
        <v>588</v>
      </c>
      <c r="L141" s="1283">
        <v>1</v>
      </c>
      <c r="M141" s="1253"/>
      <c r="N141" s="1301" t="str">
        <f t="shared" si="15"/>
        <v>Included</v>
      </c>
      <c r="O141" s="1302">
        <f t="shared" si="16"/>
        <v>0</v>
      </c>
      <c r="P141" s="1070"/>
      <c r="Q141" s="1074">
        <f t="shared" si="17"/>
        <v>0</v>
      </c>
      <c r="R141" s="1075">
        <f t="shared" si="13"/>
        <v>0</v>
      </c>
      <c r="S141" s="1070"/>
      <c r="T141" s="1071"/>
      <c r="U141" s="1070"/>
      <c r="V141" s="1072"/>
      <c r="W141" s="1070"/>
      <c r="X141" s="1070"/>
      <c r="Y141" s="1070"/>
    </row>
    <row r="142" spans="1:25" s="1029" customFormat="1" ht="49.5" customHeight="1">
      <c r="A142" s="1076">
        <f t="shared" si="14"/>
        <v>118</v>
      </c>
      <c r="B142" s="1076">
        <v>7000014957</v>
      </c>
      <c r="C142" s="1076">
        <v>1330</v>
      </c>
      <c r="D142" s="1076" t="s">
        <v>766</v>
      </c>
      <c r="E142" s="1076">
        <v>1000011326</v>
      </c>
      <c r="F142" s="1076">
        <v>72169990</v>
      </c>
      <c r="G142" s="1251"/>
      <c r="H142" s="1283">
        <v>18</v>
      </c>
      <c r="I142" s="1252"/>
      <c r="J142" s="1076" t="s">
        <v>596</v>
      </c>
      <c r="K142" s="1283" t="s">
        <v>588</v>
      </c>
      <c r="L142" s="1283">
        <v>1</v>
      </c>
      <c r="M142" s="1253"/>
      <c r="N142" s="1301" t="str">
        <f t="shared" si="15"/>
        <v>Included</v>
      </c>
      <c r="O142" s="1302">
        <f t="shared" si="16"/>
        <v>0</v>
      </c>
      <c r="P142" s="1070"/>
      <c r="Q142" s="1074">
        <f t="shared" si="17"/>
        <v>0</v>
      </c>
      <c r="R142" s="1075">
        <f t="shared" si="13"/>
        <v>0</v>
      </c>
      <c r="S142" s="1070"/>
      <c r="T142" s="1071"/>
      <c r="U142" s="1070"/>
      <c r="V142" s="1072"/>
      <c r="W142" s="1070"/>
      <c r="X142" s="1070"/>
      <c r="Y142" s="1070"/>
    </row>
    <row r="143" spans="1:25" s="1029" customFormat="1" ht="49.5" customHeight="1">
      <c r="A143" s="1076">
        <f t="shared" si="14"/>
        <v>119</v>
      </c>
      <c r="B143" s="1076">
        <v>7000014957</v>
      </c>
      <c r="C143" s="1076">
        <v>1340</v>
      </c>
      <c r="D143" s="1076" t="s">
        <v>767</v>
      </c>
      <c r="E143" s="1076">
        <v>1000011264</v>
      </c>
      <c r="F143" s="1076">
        <v>72169990</v>
      </c>
      <c r="G143" s="1251"/>
      <c r="H143" s="1283">
        <v>18</v>
      </c>
      <c r="I143" s="1252"/>
      <c r="J143" s="1076" t="s">
        <v>779</v>
      </c>
      <c r="K143" s="1283" t="s">
        <v>588</v>
      </c>
      <c r="L143" s="1283">
        <v>1</v>
      </c>
      <c r="M143" s="1253"/>
      <c r="N143" s="1301" t="str">
        <f t="shared" si="15"/>
        <v>Included</v>
      </c>
      <c r="O143" s="1302">
        <f t="shared" si="16"/>
        <v>0</v>
      </c>
      <c r="P143" s="1070"/>
      <c r="Q143" s="1074">
        <f t="shared" si="17"/>
        <v>0</v>
      </c>
      <c r="R143" s="1075">
        <f t="shared" si="13"/>
        <v>0</v>
      </c>
      <c r="S143" s="1070"/>
      <c r="T143" s="1071"/>
      <c r="U143" s="1070"/>
      <c r="V143" s="1072"/>
      <c r="W143" s="1070"/>
      <c r="X143" s="1070"/>
      <c r="Y143" s="1070"/>
    </row>
    <row r="144" spans="1:25" s="1029" customFormat="1" ht="39" customHeight="1">
      <c r="A144" s="1076">
        <f t="shared" si="14"/>
        <v>120</v>
      </c>
      <c r="B144" s="1076">
        <v>7000014957</v>
      </c>
      <c r="C144" s="1076">
        <v>1350</v>
      </c>
      <c r="D144" s="1076" t="s">
        <v>578</v>
      </c>
      <c r="E144" s="1076">
        <v>1000002146</v>
      </c>
      <c r="F144" s="1076">
        <v>85371000</v>
      </c>
      <c r="G144" s="1251"/>
      <c r="H144" s="1283">
        <v>18</v>
      </c>
      <c r="I144" s="1252"/>
      <c r="J144" s="1076" t="s">
        <v>598</v>
      </c>
      <c r="K144" s="1283" t="s">
        <v>588</v>
      </c>
      <c r="L144" s="1283">
        <v>1</v>
      </c>
      <c r="M144" s="1253"/>
      <c r="N144" s="1301" t="str">
        <f t="shared" si="15"/>
        <v>Included</v>
      </c>
      <c r="O144" s="1302">
        <f t="shared" si="16"/>
        <v>0</v>
      </c>
      <c r="P144" s="1070"/>
      <c r="Q144" s="1074">
        <f t="shared" si="17"/>
        <v>0</v>
      </c>
      <c r="R144" s="1075">
        <f t="shared" si="13"/>
        <v>0</v>
      </c>
      <c r="S144" s="1070"/>
      <c r="T144" s="1071"/>
      <c r="U144" s="1070"/>
      <c r="V144" s="1072"/>
      <c r="W144" s="1070"/>
      <c r="X144" s="1070"/>
      <c r="Y144" s="1070"/>
    </row>
    <row r="145" spans="1:25" s="1029" customFormat="1" ht="39" customHeight="1">
      <c r="A145" s="1076">
        <f t="shared" si="14"/>
        <v>121</v>
      </c>
      <c r="B145" s="1076">
        <v>7000014957</v>
      </c>
      <c r="C145" s="1076">
        <v>1360</v>
      </c>
      <c r="D145" s="1076" t="s">
        <v>578</v>
      </c>
      <c r="E145" s="1076">
        <v>1000004274</v>
      </c>
      <c r="F145" s="1076">
        <v>85371000</v>
      </c>
      <c r="G145" s="1251"/>
      <c r="H145" s="1283">
        <v>18</v>
      </c>
      <c r="I145" s="1252"/>
      <c r="J145" s="1076" t="s">
        <v>780</v>
      </c>
      <c r="K145" s="1283" t="s">
        <v>582</v>
      </c>
      <c r="L145" s="1283">
        <v>1</v>
      </c>
      <c r="M145" s="1253"/>
      <c r="N145" s="1301" t="str">
        <f t="shared" si="15"/>
        <v>Included</v>
      </c>
      <c r="O145" s="1302">
        <f t="shared" si="16"/>
        <v>0</v>
      </c>
      <c r="P145" s="1070"/>
      <c r="Q145" s="1074">
        <f t="shared" si="17"/>
        <v>0</v>
      </c>
      <c r="R145" s="1075">
        <f t="shared" si="13"/>
        <v>0</v>
      </c>
      <c r="S145" s="1070"/>
      <c r="T145" s="1071"/>
      <c r="U145" s="1070"/>
      <c r="V145" s="1072"/>
      <c r="W145" s="1070"/>
      <c r="X145" s="1070"/>
      <c r="Y145" s="1070"/>
    </row>
    <row r="146" spans="1:25" s="1029" customFormat="1" ht="53.25" customHeight="1">
      <c r="A146" s="1076">
        <f t="shared" si="14"/>
        <v>122</v>
      </c>
      <c r="B146" s="1076">
        <v>7000014957</v>
      </c>
      <c r="C146" s="1076">
        <v>1370</v>
      </c>
      <c r="D146" s="1076" t="s">
        <v>578</v>
      </c>
      <c r="E146" s="1076">
        <v>1000002165</v>
      </c>
      <c r="F146" s="1076">
        <v>85371000</v>
      </c>
      <c r="G146" s="1251"/>
      <c r="H146" s="1283">
        <v>18</v>
      </c>
      <c r="I146" s="1252"/>
      <c r="J146" s="1076" t="s">
        <v>597</v>
      </c>
      <c r="K146" s="1283" t="s">
        <v>582</v>
      </c>
      <c r="L146" s="1283">
        <v>2</v>
      </c>
      <c r="M146" s="1253"/>
      <c r="N146" s="1301" t="str">
        <f t="shared" si="15"/>
        <v>Included</v>
      </c>
      <c r="O146" s="1302">
        <f t="shared" si="16"/>
        <v>0</v>
      </c>
      <c r="P146" s="1070"/>
      <c r="Q146" s="1074">
        <f t="shared" si="17"/>
        <v>0</v>
      </c>
      <c r="R146" s="1075">
        <f t="shared" si="13"/>
        <v>0</v>
      </c>
      <c r="S146" s="1070"/>
      <c r="T146" s="1071"/>
      <c r="U146" s="1070"/>
      <c r="V146" s="1072"/>
      <c r="W146" s="1070"/>
      <c r="X146" s="1070"/>
      <c r="Y146" s="1070"/>
    </row>
    <row r="147" spans="1:25" s="1029" customFormat="1" ht="53.25" customHeight="1">
      <c r="A147" s="1076">
        <f t="shared" si="14"/>
        <v>123</v>
      </c>
      <c r="B147" s="1076">
        <v>7000014957</v>
      </c>
      <c r="C147" s="1076">
        <v>1380</v>
      </c>
      <c r="D147" s="1076" t="s">
        <v>768</v>
      </c>
      <c r="E147" s="1076">
        <v>1000001170</v>
      </c>
      <c r="F147" s="1076">
        <v>85371000</v>
      </c>
      <c r="G147" s="1251"/>
      <c r="H147" s="1283">
        <v>18</v>
      </c>
      <c r="I147" s="1252"/>
      <c r="J147" s="1076" t="s">
        <v>781</v>
      </c>
      <c r="K147" s="1283" t="s">
        <v>582</v>
      </c>
      <c r="L147" s="1283">
        <v>1</v>
      </c>
      <c r="M147" s="1253"/>
      <c r="N147" s="1301" t="str">
        <f t="shared" si="15"/>
        <v>Included</v>
      </c>
      <c r="O147" s="1302">
        <f t="shared" si="16"/>
        <v>0</v>
      </c>
      <c r="P147" s="1070"/>
      <c r="Q147" s="1074">
        <f t="shared" si="17"/>
        <v>0</v>
      </c>
      <c r="R147" s="1075">
        <f t="shared" si="13"/>
        <v>0</v>
      </c>
      <c r="S147" s="1070"/>
      <c r="T147" s="1071"/>
      <c r="U147" s="1070"/>
      <c r="V147" s="1072"/>
      <c r="W147" s="1070"/>
      <c r="X147" s="1070"/>
      <c r="Y147" s="1070"/>
    </row>
    <row r="148" spans="1:25" s="1029" customFormat="1" ht="39" customHeight="1">
      <c r="A148" s="1076">
        <f t="shared" si="14"/>
        <v>124</v>
      </c>
      <c r="B148" s="1076">
        <v>7000014957</v>
      </c>
      <c r="C148" s="1076">
        <v>1390</v>
      </c>
      <c r="D148" s="1076" t="s">
        <v>769</v>
      </c>
      <c r="E148" s="1076">
        <v>1000003409</v>
      </c>
      <c r="F148" s="1076">
        <v>85371000</v>
      </c>
      <c r="G148" s="1251"/>
      <c r="H148" s="1283">
        <v>18</v>
      </c>
      <c r="I148" s="1252"/>
      <c r="J148" s="1076" t="s">
        <v>599</v>
      </c>
      <c r="K148" s="1283" t="s">
        <v>582</v>
      </c>
      <c r="L148" s="1283">
        <v>2</v>
      </c>
      <c r="M148" s="1253"/>
      <c r="N148" s="1301" t="str">
        <f t="shared" si="15"/>
        <v>Included</v>
      </c>
      <c r="O148" s="1302">
        <f t="shared" si="16"/>
        <v>0</v>
      </c>
      <c r="P148" s="1070"/>
      <c r="Q148" s="1074">
        <f t="shared" si="17"/>
        <v>0</v>
      </c>
      <c r="R148" s="1075">
        <f t="shared" si="13"/>
        <v>0</v>
      </c>
      <c r="S148" s="1070"/>
      <c r="T148" s="1071"/>
      <c r="U148" s="1070"/>
      <c r="V148" s="1072"/>
      <c r="W148" s="1070"/>
      <c r="X148" s="1070"/>
      <c r="Y148" s="1070"/>
    </row>
    <row r="149" spans="1:25" s="1029" customFormat="1" ht="39" customHeight="1">
      <c r="A149" s="1076">
        <f t="shared" si="14"/>
        <v>125</v>
      </c>
      <c r="B149" s="1076">
        <v>7000014957</v>
      </c>
      <c r="C149" s="1076">
        <v>1400</v>
      </c>
      <c r="D149" s="1076" t="s">
        <v>769</v>
      </c>
      <c r="E149" s="1076">
        <v>1000003411</v>
      </c>
      <c r="F149" s="1076">
        <v>85371000</v>
      </c>
      <c r="G149" s="1251"/>
      <c r="H149" s="1283">
        <v>18</v>
      </c>
      <c r="I149" s="1252"/>
      <c r="J149" s="1076" t="s">
        <v>600</v>
      </c>
      <c r="K149" s="1283" t="s">
        <v>582</v>
      </c>
      <c r="L149" s="1283">
        <v>1</v>
      </c>
      <c r="M149" s="1253"/>
      <c r="N149" s="1301" t="str">
        <f t="shared" si="15"/>
        <v>Included</v>
      </c>
      <c r="O149" s="1302">
        <f t="shared" si="16"/>
        <v>0</v>
      </c>
      <c r="P149" s="1070"/>
      <c r="Q149" s="1074">
        <f t="shared" si="17"/>
        <v>0</v>
      </c>
      <c r="R149" s="1075">
        <f t="shared" si="13"/>
        <v>0</v>
      </c>
      <c r="S149" s="1070"/>
      <c r="T149" s="1071"/>
      <c r="U149" s="1070"/>
      <c r="V149" s="1072"/>
      <c r="W149" s="1070"/>
      <c r="X149" s="1070"/>
      <c r="Y149" s="1070"/>
    </row>
    <row r="150" spans="1:25" s="1029" customFormat="1" ht="46.5" customHeight="1">
      <c r="A150" s="1076">
        <f t="shared" si="14"/>
        <v>126</v>
      </c>
      <c r="B150" s="1076">
        <v>7000014957</v>
      </c>
      <c r="C150" s="1076">
        <v>1410</v>
      </c>
      <c r="D150" s="1076" t="s">
        <v>769</v>
      </c>
      <c r="E150" s="1076">
        <v>1000001333</v>
      </c>
      <c r="F150" s="1076">
        <v>85371000</v>
      </c>
      <c r="G150" s="1251"/>
      <c r="H150" s="1283">
        <v>18</v>
      </c>
      <c r="I150" s="1252"/>
      <c r="J150" s="1076" t="s">
        <v>782</v>
      </c>
      <c r="K150" s="1283" t="s">
        <v>582</v>
      </c>
      <c r="L150" s="1283">
        <v>1</v>
      </c>
      <c r="M150" s="1253"/>
      <c r="N150" s="1301" t="str">
        <f t="shared" si="15"/>
        <v>Included</v>
      </c>
      <c r="O150" s="1302">
        <f t="shared" si="16"/>
        <v>0</v>
      </c>
      <c r="P150" s="1070"/>
      <c r="Q150" s="1074">
        <f t="shared" si="17"/>
        <v>0</v>
      </c>
      <c r="R150" s="1075">
        <f t="shared" si="13"/>
        <v>0</v>
      </c>
      <c r="S150" s="1070"/>
      <c r="T150" s="1071"/>
      <c r="U150" s="1070"/>
      <c r="V150" s="1072"/>
      <c r="W150" s="1070"/>
      <c r="X150" s="1070"/>
      <c r="Y150" s="1070"/>
    </row>
    <row r="151" spans="1:25" s="1029" customFormat="1" ht="45.75" customHeight="1">
      <c r="A151" s="1076">
        <v>127</v>
      </c>
      <c r="B151" s="1076">
        <v>7000014957</v>
      </c>
      <c r="C151" s="1076">
        <v>2000</v>
      </c>
      <c r="D151" s="1076" t="s">
        <v>716</v>
      </c>
      <c r="E151" s="1076">
        <v>1000001145</v>
      </c>
      <c r="F151" s="1076">
        <v>85371000</v>
      </c>
      <c r="G151" s="1251"/>
      <c r="H151" s="1283">
        <v>18</v>
      </c>
      <c r="I151" s="1252"/>
      <c r="J151" s="1076" t="s">
        <v>756</v>
      </c>
      <c r="K151" s="1283" t="s">
        <v>588</v>
      </c>
      <c r="L151" s="1283">
        <v>1</v>
      </c>
      <c r="M151" s="1253"/>
      <c r="N151" s="1301" t="str">
        <f t="shared" si="15"/>
        <v>Included</v>
      </c>
      <c r="O151" s="1302">
        <f t="shared" si="16"/>
        <v>0</v>
      </c>
      <c r="P151" s="1070"/>
      <c r="Q151" s="1074">
        <f t="shared" si="17"/>
        <v>0</v>
      </c>
      <c r="R151" s="1075">
        <f t="shared" si="13"/>
        <v>0</v>
      </c>
      <c r="S151" s="1070"/>
      <c r="T151" s="1071"/>
      <c r="U151" s="1070"/>
      <c r="V151" s="1072"/>
      <c r="W151" s="1070"/>
      <c r="X151" s="1070"/>
      <c r="Y151" s="1070"/>
    </row>
    <row r="152" spans="1:25" s="1029" customFormat="1" ht="45.75" customHeight="1">
      <c r="A152" s="1076">
        <f t="shared" si="14"/>
        <v>128</v>
      </c>
      <c r="B152" s="1076">
        <v>7000014957</v>
      </c>
      <c r="C152" s="1076">
        <v>2010</v>
      </c>
      <c r="D152" s="1076" t="s">
        <v>716</v>
      </c>
      <c r="E152" s="1076">
        <v>1000004304</v>
      </c>
      <c r="F152" s="1076">
        <v>85371000</v>
      </c>
      <c r="G152" s="1251"/>
      <c r="H152" s="1283">
        <v>18</v>
      </c>
      <c r="I152" s="1252"/>
      <c r="J152" s="1076" t="s">
        <v>755</v>
      </c>
      <c r="K152" s="1283" t="s">
        <v>588</v>
      </c>
      <c r="L152" s="1283">
        <v>1</v>
      </c>
      <c r="M152" s="1253"/>
      <c r="N152" s="1301" t="str">
        <f t="shared" si="15"/>
        <v>Included</v>
      </c>
      <c r="O152" s="1302">
        <f t="shared" si="16"/>
        <v>0</v>
      </c>
      <c r="P152" s="1070"/>
      <c r="Q152" s="1074">
        <f t="shared" si="17"/>
        <v>0</v>
      </c>
      <c r="R152" s="1075">
        <f t="shared" si="13"/>
        <v>0</v>
      </c>
      <c r="S152" s="1070"/>
      <c r="T152" s="1071"/>
      <c r="U152" s="1070"/>
      <c r="V152" s="1072"/>
      <c r="W152" s="1070"/>
      <c r="X152" s="1070"/>
      <c r="Y152" s="1070"/>
    </row>
    <row r="153" spans="1:25" s="1029" customFormat="1" ht="45.75" customHeight="1">
      <c r="A153" s="1076">
        <f t="shared" si="14"/>
        <v>129</v>
      </c>
      <c r="B153" s="1076">
        <v>7000014957</v>
      </c>
      <c r="C153" s="1076">
        <v>1420</v>
      </c>
      <c r="D153" s="1076" t="s">
        <v>579</v>
      </c>
      <c r="E153" s="1076">
        <v>1000000443</v>
      </c>
      <c r="F153" s="1076">
        <v>85446020</v>
      </c>
      <c r="G153" s="1251"/>
      <c r="H153" s="1283">
        <v>18</v>
      </c>
      <c r="I153" s="1252"/>
      <c r="J153" s="1076" t="s">
        <v>586</v>
      </c>
      <c r="K153" s="1283" t="s">
        <v>585</v>
      </c>
      <c r="L153" s="1283">
        <v>1</v>
      </c>
      <c r="M153" s="1253"/>
      <c r="N153" s="1301" t="str">
        <f t="shared" si="15"/>
        <v>Included</v>
      </c>
      <c r="O153" s="1302">
        <f t="shared" si="16"/>
        <v>0</v>
      </c>
      <c r="P153" s="1070"/>
      <c r="Q153" s="1074">
        <f t="shared" si="17"/>
        <v>0</v>
      </c>
      <c r="R153" s="1075">
        <f t="shared" si="13"/>
        <v>0</v>
      </c>
      <c r="S153" s="1070"/>
      <c r="T153" s="1071"/>
      <c r="U153" s="1070"/>
      <c r="V153" s="1072"/>
      <c r="W153" s="1070"/>
      <c r="X153" s="1070"/>
      <c r="Y153" s="1070"/>
    </row>
    <row r="154" spans="1:25" s="1029" customFormat="1" ht="45.75" customHeight="1">
      <c r="A154" s="1076">
        <f t="shared" si="14"/>
        <v>130</v>
      </c>
      <c r="B154" s="1076">
        <v>7000014957</v>
      </c>
      <c r="C154" s="1076">
        <v>1430</v>
      </c>
      <c r="D154" s="1076" t="s">
        <v>579</v>
      </c>
      <c r="E154" s="1076">
        <v>1000000444</v>
      </c>
      <c r="F154" s="1076">
        <v>85446090</v>
      </c>
      <c r="G154" s="1251"/>
      <c r="H154" s="1283">
        <v>18</v>
      </c>
      <c r="I154" s="1252"/>
      <c r="J154" s="1076" t="s">
        <v>601</v>
      </c>
      <c r="K154" s="1283" t="s">
        <v>585</v>
      </c>
      <c r="L154" s="1283">
        <v>1</v>
      </c>
      <c r="M154" s="1253"/>
      <c r="N154" s="1301" t="str">
        <f t="shared" si="15"/>
        <v>Included</v>
      </c>
      <c r="O154" s="1302">
        <f t="shared" si="16"/>
        <v>0</v>
      </c>
      <c r="P154" s="1070"/>
      <c r="Q154" s="1074">
        <f t="shared" si="17"/>
        <v>0</v>
      </c>
      <c r="R154" s="1075">
        <f t="shared" si="13"/>
        <v>0</v>
      </c>
      <c r="S154" s="1070"/>
      <c r="T154" s="1071"/>
      <c r="U154" s="1070"/>
      <c r="V154" s="1072"/>
      <c r="W154" s="1070"/>
      <c r="X154" s="1070"/>
      <c r="Y154" s="1070"/>
    </row>
    <row r="155" spans="1:25" s="1029" customFormat="1" ht="45.75" customHeight="1">
      <c r="A155" s="1076">
        <f t="shared" ref="A155:A219" si="18">A154+1</f>
        <v>131</v>
      </c>
      <c r="B155" s="1076">
        <v>7000014957</v>
      </c>
      <c r="C155" s="1076">
        <v>1440</v>
      </c>
      <c r="D155" s="1076" t="s">
        <v>579</v>
      </c>
      <c r="E155" s="1076">
        <v>1000000442</v>
      </c>
      <c r="F155" s="1076">
        <v>85446020</v>
      </c>
      <c r="G155" s="1251"/>
      <c r="H155" s="1283">
        <v>18</v>
      </c>
      <c r="I155" s="1252"/>
      <c r="J155" s="1076" t="s">
        <v>587</v>
      </c>
      <c r="K155" s="1283" t="s">
        <v>585</v>
      </c>
      <c r="L155" s="1283">
        <v>1</v>
      </c>
      <c r="M155" s="1253"/>
      <c r="N155" s="1301" t="str">
        <f t="shared" si="15"/>
        <v>Included</v>
      </c>
      <c r="O155" s="1302">
        <f t="shared" si="16"/>
        <v>0</v>
      </c>
      <c r="P155" s="1070"/>
      <c r="Q155" s="1074">
        <f t="shared" si="17"/>
        <v>0</v>
      </c>
      <c r="R155" s="1075">
        <f t="shared" si="13"/>
        <v>0</v>
      </c>
      <c r="S155" s="1070"/>
      <c r="T155" s="1071"/>
      <c r="U155" s="1070"/>
      <c r="V155" s="1072"/>
      <c r="W155" s="1070"/>
      <c r="X155" s="1070"/>
      <c r="Y155" s="1070"/>
    </row>
    <row r="156" spans="1:25" s="1029" customFormat="1" ht="45.75" customHeight="1">
      <c r="A156" s="1076">
        <f t="shared" si="18"/>
        <v>132</v>
      </c>
      <c r="B156" s="1076">
        <v>7000014957</v>
      </c>
      <c r="C156" s="1076">
        <v>1450</v>
      </c>
      <c r="D156" s="1076" t="s">
        <v>711</v>
      </c>
      <c r="E156" s="1076">
        <v>1000006284</v>
      </c>
      <c r="F156" s="1076">
        <v>84151090</v>
      </c>
      <c r="G156" s="1251"/>
      <c r="H156" s="1283">
        <v>28</v>
      </c>
      <c r="I156" s="1252"/>
      <c r="J156" s="1076" t="s">
        <v>602</v>
      </c>
      <c r="K156" s="1283" t="s">
        <v>588</v>
      </c>
      <c r="L156" s="1283">
        <v>1</v>
      </c>
      <c r="M156" s="1253"/>
      <c r="N156" s="1301" t="str">
        <f t="shared" si="15"/>
        <v>Included</v>
      </c>
      <c r="O156" s="1302">
        <f t="shared" si="16"/>
        <v>0</v>
      </c>
      <c r="P156" s="1070"/>
      <c r="Q156" s="1074">
        <f t="shared" si="17"/>
        <v>0</v>
      </c>
      <c r="R156" s="1075">
        <f t="shared" si="13"/>
        <v>0</v>
      </c>
      <c r="S156" s="1070"/>
      <c r="T156" s="1071"/>
      <c r="U156" s="1070"/>
      <c r="V156" s="1072"/>
      <c r="W156" s="1070"/>
      <c r="X156" s="1070"/>
      <c r="Y156" s="1070"/>
    </row>
    <row r="157" spans="1:25" s="1029" customFormat="1" ht="45.75" customHeight="1">
      <c r="A157" s="1076">
        <f t="shared" si="18"/>
        <v>133</v>
      </c>
      <c r="B157" s="1076">
        <v>7000014957</v>
      </c>
      <c r="C157" s="1076">
        <v>1970</v>
      </c>
      <c r="D157" s="1076" t="s">
        <v>715</v>
      </c>
      <c r="E157" s="1076">
        <v>1000017401</v>
      </c>
      <c r="F157" s="1076">
        <v>85258030</v>
      </c>
      <c r="G157" s="1251"/>
      <c r="H157" s="1283">
        <v>18</v>
      </c>
      <c r="I157" s="1252"/>
      <c r="J157" s="1076" t="s">
        <v>754</v>
      </c>
      <c r="K157" s="1283" t="s">
        <v>582</v>
      </c>
      <c r="L157" s="1283">
        <v>3</v>
      </c>
      <c r="M157" s="1253"/>
      <c r="N157" s="1301" t="str">
        <f t="shared" si="15"/>
        <v>Included</v>
      </c>
      <c r="O157" s="1302">
        <f t="shared" si="16"/>
        <v>0</v>
      </c>
      <c r="P157" s="1070"/>
      <c r="Q157" s="1074">
        <f t="shared" si="17"/>
        <v>0</v>
      </c>
      <c r="R157" s="1075">
        <f t="shared" si="13"/>
        <v>0</v>
      </c>
      <c r="S157" s="1070"/>
      <c r="T157" s="1071"/>
      <c r="U157" s="1070"/>
      <c r="V157" s="1072"/>
      <c r="W157" s="1070"/>
      <c r="X157" s="1070"/>
      <c r="Y157" s="1070"/>
    </row>
    <row r="158" spans="1:25" s="1029" customFormat="1" ht="45.75" customHeight="1">
      <c r="A158" s="1076">
        <f t="shared" si="18"/>
        <v>134</v>
      </c>
      <c r="B158" s="1076">
        <v>7000014957</v>
      </c>
      <c r="C158" s="1076">
        <v>1460</v>
      </c>
      <c r="D158" s="1076" t="s">
        <v>712</v>
      </c>
      <c r="E158" s="1076">
        <v>1000012022</v>
      </c>
      <c r="F158" s="1076">
        <v>84241000</v>
      </c>
      <c r="G158" s="1251"/>
      <c r="H158" s="1283">
        <v>18</v>
      </c>
      <c r="I158" s="1252"/>
      <c r="J158" s="1076" t="s">
        <v>603</v>
      </c>
      <c r="K158" s="1283" t="s">
        <v>582</v>
      </c>
      <c r="L158" s="1283">
        <v>1</v>
      </c>
      <c r="M158" s="1253"/>
      <c r="N158" s="1301" t="str">
        <f t="shared" si="15"/>
        <v>Included</v>
      </c>
      <c r="O158" s="1302">
        <f t="shared" si="16"/>
        <v>0</v>
      </c>
      <c r="P158" s="1070"/>
      <c r="Q158" s="1074">
        <f t="shared" si="17"/>
        <v>0</v>
      </c>
      <c r="R158" s="1075">
        <f t="shared" si="13"/>
        <v>0</v>
      </c>
      <c r="S158" s="1070"/>
      <c r="T158" s="1071"/>
      <c r="U158" s="1070"/>
      <c r="V158" s="1072"/>
      <c r="W158" s="1070"/>
      <c r="X158" s="1070"/>
      <c r="Y158" s="1070"/>
    </row>
    <row r="159" spans="1:25" s="1029" customFormat="1" ht="45.75" customHeight="1">
      <c r="A159" s="1076">
        <f t="shared" si="18"/>
        <v>135</v>
      </c>
      <c r="B159" s="1076">
        <v>7000014957</v>
      </c>
      <c r="C159" s="1076">
        <v>1470</v>
      </c>
      <c r="D159" s="1076" t="s">
        <v>712</v>
      </c>
      <c r="E159" s="1076">
        <v>1000012018</v>
      </c>
      <c r="F159" s="1076">
        <v>85311020</v>
      </c>
      <c r="G159" s="1251"/>
      <c r="H159" s="1283">
        <v>18</v>
      </c>
      <c r="I159" s="1252"/>
      <c r="J159" s="1076" t="s">
        <v>604</v>
      </c>
      <c r="K159" s="1283" t="s">
        <v>588</v>
      </c>
      <c r="L159" s="1283">
        <v>1</v>
      </c>
      <c r="M159" s="1253"/>
      <c r="N159" s="1301" t="str">
        <f t="shared" si="15"/>
        <v>Included</v>
      </c>
      <c r="O159" s="1302">
        <f t="shared" si="16"/>
        <v>0</v>
      </c>
      <c r="P159" s="1070"/>
      <c r="Q159" s="1074">
        <f t="shared" si="17"/>
        <v>0</v>
      </c>
      <c r="R159" s="1075">
        <f t="shared" si="13"/>
        <v>0</v>
      </c>
      <c r="S159" s="1070"/>
      <c r="T159" s="1071"/>
      <c r="U159" s="1070"/>
      <c r="V159" s="1072"/>
      <c r="W159" s="1070"/>
      <c r="X159" s="1070"/>
      <c r="Y159" s="1070"/>
    </row>
    <row r="160" spans="1:25" s="1029" customFormat="1" ht="61.5" customHeight="1">
      <c r="A160" s="1076">
        <f t="shared" si="18"/>
        <v>136</v>
      </c>
      <c r="B160" s="1076">
        <v>7000014957</v>
      </c>
      <c r="C160" s="1076">
        <v>1480</v>
      </c>
      <c r="D160" s="1076" t="s">
        <v>712</v>
      </c>
      <c r="E160" s="1076">
        <v>1000012069</v>
      </c>
      <c r="F160" s="1076">
        <v>84248990</v>
      </c>
      <c r="G160" s="1251"/>
      <c r="H160" s="1283">
        <v>18</v>
      </c>
      <c r="I160" s="1252"/>
      <c r="J160" s="1076" t="s">
        <v>739</v>
      </c>
      <c r="K160" s="1283" t="s">
        <v>588</v>
      </c>
      <c r="L160" s="1283">
        <v>1</v>
      </c>
      <c r="M160" s="1253"/>
      <c r="N160" s="1301" t="str">
        <f t="shared" si="15"/>
        <v>Included</v>
      </c>
      <c r="O160" s="1302">
        <f t="shared" si="16"/>
        <v>0</v>
      </c>
      <c r="P160" s="1070"/>
      <c r="Q160" s="1074">
        <f t="shared" si="17"/>
        <v>0</v>
      </c>
      <c r="R160" s="1075">
        <f t="shared" si="13"/>
        <v>0</v>
      </c>
      <c r="S160" s="1070"/>
      <c r="T160" s="1071"/>
      <c r="U160" s="1070"/>
      <c r="V160" s="1072"/>
      <c r="W160" s="1070"/>
      <c r="X160" s="1070"/>
      <c r="Y160" s="1070"/>
    </row>
    <row r="161" spans="1:25" s="1029" customFormat="1" ht="45.75" customHeight="1">
      <c r="A161" s="1076">
        <f t="shared" si="18"/>
        <v>137</v>
      </c>
      <c r="B161" s="1076">
        <v>7000014957</v>
      </c>
      <c r="C161" s="1076">
        <v>1490</v>
      </c>
      <c r="D161" s="1076" t="s">
        <v>580</v>
      </c>
      <c r="E161" s="1076">
        <v>1000014547</v>
      </c>
      <c r="F161" s="1076">
        <v>85371000</v>
      </c>
      <c r="G161" s="1251"/>
      <c r="H161" s="1283">
        <v>18</v>
      </c>
      <c r="I161" s="1252"/>
      <c r="J161" s="1076" t="s">
        <v>605</v>
      </c>
      <c r="K161" s="1283" t="s">
        <v>582</v>
      </c>
      <c r="L161" s="1283">
        <v>1</v>
      </c>
      <c r="M161" s="1253"/>
      <c r="N161" s="1301" t="str">
        <f t="shared" si="15"/>
        <v>Included</v>
      </c>
      <c r="O161" s="1302">
        <f t="shared" si="16"/>
        <v>0</v>
      </c>
      <c r="P161" s="1070"/>
      <c r="Q161" s="1074">
        <f t="shared" si="17"/>
        <v>0</v>
      </c>
      <c r="R161" s="1075">
        <f t="shared" si="13"/>
        <v>0</v>
      </c>
      <c r="S161" s="1070"/>
      <c r="T161" s="1071"/>
      <c r="U161" s="1070"/>
      <c r="V161" s="1072"/>
      <c r="W161" s="1070"/>
      <c r="X161" s="1070"/>
      <c r="Y161" s="1070"/>
    </row>
    <row r="162" spans="1:25" s="1029" customFormat="1" ht="45.75" customHeight="1">
      <c r="A162" s="1076">
        <f t="shared" si="18"/>
        <v>138</v>
      </c>
      <c r="B162" s="1076">
        <v>7000014957</v>
      </c>
      <c r="C162" s="1076">
        <v>1500</v>
      </c>
      <c r="D162" s="1076" t="s">
        <v>580</v>
      </c>
      <c r="E162" s="1076">
        <v>1000004952</v>
      </c>
      <c r="F162" s="1076">
        <v>94059900</v>
      </c>
      <c r="G162" s="1251"/>
      <c r="H162" s="1283">
        <v>18</v>
      </c>
      <c r="I162" s="1252"/>
      <c r="J162" s="1076" t="s">
        <v>606</v>
      </c>
      <c r="K162" s="1283" t="s">
        <v>582</v>
      </c>
      <c r="L162" s="1283">
        <v>2</v>
      </c>
      <c r="M162" s="1253"/>
      <c r="N162" s="1301" t="str">
        <f t="shared" si="15"/>
        <v>Included</v>
      </c>
      <c r="O162" s="1302">
        <f t="shared" si="16"/>
        <v>0</v>
      </c>
      <c r="P162" s="1070"/>
      <c r="Q162" s="1074">
        <f t="shared" si="17"/>
        <v>0</v>
      </c>
      <c r="R162" s="1075">
        <f t="shared" si="13"/>
        <v>0</v>
      </c>
      <c r="S162" s="1070"/>
      <c r="T162" s="1071"/>
      <c r="U162" s="1070"/>
      <c r="V162" s="1072"/>
      <c r="W162" s="1070"/>
      <c r="X162" s="1070"/>
      <c r="Y162" s="1070"/>
    </row>
    <row r="163" spans="1:25" s="1029" customFormat="1" ht="45.75" customHeight="1">
      <c r="A163" s="1076">
        <f t="shared" si="18"/>
        <v>139</v>
      </c>
      <c r="B163" s="1076">
        <v>7000014957</v>
      </c>
      <c r="C163" s="1076">
        <v>1510</v>
      </c>
      <c r="D163" s="1076" t="s">
        <v>580</v>
      </c>
      <c r="E163" s="1076">
        <v>1000001894</v>
      </c>
      <c r="F163" s="1076">
        <v>94059900</v>
      </c>
      <c r="G163" s="1251"/>
      <c r="H163" s="1283">
        <v>18</v>
      </c>
      <c r="I163" s="1252"/>
      <c r="J163" s="1076" t="s">
        <v>607</v>
      </c>
      <c r="K163" s="1283" t="s">
        <v>582</v>
      </c>
      <c r="L163" s="1283">
        <v>1</v>
      </c>
      <c r="M163" s="1253"/>
      <c r="N163" s="1301" t="str">
        <f t="shared" si="15"/>
        <v>Included</v>
      </c>
      <c r="O163" s="1302">
        <f t="shared" si="16"/>
        <v>0</v>
      </c>
      <c r="P163" s="1070"/>
      <c r="Q163" s="1074">
        <f t="shared" si="17"/>
        <v>0</v>
      </c>
      <c r="R163" s="1075">
        <f t="shared" si="13"/>
        <v>0</v>
      </c>
      <c r="S163" s="1070"/>
      <c r="T163" s="1071"/>
      <c r="U163" s="1070"/>
      <c r="V163" s="1072"/>
      <c r="W163" s="1070"/>
      <c r="X163" s="1070"/>
      <c r="Y163" s="1070"/>
    </row>
    <row r="164" spans="1:25" s="1029" customFormat="1" ht="45.75" customHeight="1">
      <c r="A164" s="1076">
        <f t="shared" si="18"/>
        <v>140</v>
      </c>
      <c r="B164" s="1076">
        <v>7000014957</v>
      </c>
      <c r="C164" s="1076">
        <v>1520</v>
      </c>
      <c r="D164" s="1076" t="s">
        <v>580</v>
      </c>
      <c r="E164" s="1076">
        <v>1000038387</v>
      </c>
      <c r="F164" s="1076">
        <v>94051090</v>
      </c>
      <c r="G164" s="1251"/>
      <c r="H164" s="1283">
        <v>18</v>
      </c>
      <c r="I164" s="1252"/>
      <c r="J164" s="1076" t="s">
        <v>615</v>
      </c>
      <c r="K164" s="1283" t="s">
        <v>582</v>
      </c>
      <c r="L164" s="1283">
        <v>12</v>
      </c>
      <c r="M164" s="1253"/>
      <c r="N164" s="1301" t="str">
        <f t="shared" si="15"/>
        <v>Included</v>
      </c>
      <c r="O164" s="1302">
        <f t="shared" si="16"/>
        <v>0</v>
      </c>
      <c r="P164" s="1070"/>
      <c r="Q164" s="1074">
        <f t="shared" si="17"/>
        <v>0</v>
      </c>
      <c r="R164" s="1075">
        <f t="shared" si="13"/>
        <v>0</v>
      </c>
      <c r="S164" s="1070"/>
      <c r="T164" s="1071"/>
      <c r="U164" s="1070"/>
      <c r="V164" s="1072"/>
      <c r="W164" s="1070"/>
      <c r="X164" s="1070"/>
      <c r="Y164" s="1070"/>
    </row>
    <row r="165" spans="1:25" s="1029" customFormat="1" ht="45.75" customHeight="1">
      <c r="A165" s="1076">
        <f t="shared" si="18"/>
        <v>141</v>
      </c>
      <c r="B165" s="1076">
        <v>7000014957</v>
      </c>
      <c r="C165" s="1076">
        <v>1530</v>
      </c>
      <c r="D165" s="1076" t="s">
        <v>580</v>
      </c>
      <c r="E165" s="1076">
        <v>1000038325</v>
      </c>
      <c r="F165" s="1076">
        <v>94059900</v>
      </c>
      <c r="G165" s="1251"/>
      <c r="H165" s="1283">
        <v>18</v>
      </c>
      <c r="I165" s="1252"/>
      <c r="J165" s="1076" t="s">
        <v>608</v>
      </c>
      <c r="K165" s="1283" t="s">
        <v>582</v>
      </c>
      <c r="L165" s="1283">
        <v>12</v>
      </c>
      <c r="M165" s="1253"/>
      <c r="N165" s="1301" t="str">
        <f t="shared" si="15"/>
        <v>Included</v>
      </c>
      <c r="O165" s="1302">
        <f t="shared" si="16"/>
        <v>0</v>
      </c>
      <c r="P165" s="1070"/>
      <c r="Q165" s="1074">
        <f t="shared" si="17"/>
        <v>0</v>
      </c>
      <c r="R165" s="1075">
        <f t="shared" si="13"/>
        <v>0</v>
      </c>
      <c r="S165" s="1070"/>
      <c r="T165" s="1071"/>
      <c r="U165" s="1070"/>
      <c r="V165" s="1072"/>
      <c r="W165" s="1070"/>
      <c r="X165" s="1070"/>
      <c r="Y165" s="1070"/>
    </row>
    <row r="166" spans="1:25" s="1029" customFormat="1" ht="45.75" customHeight="1">
      <c r="A166" s="1076">
        <f t="shared" si="18"/>
        <v>142</v>
      </c>
      <c r="B166" s="1076">
        <v>7000014957</v>
      </c>
      <c r="C166" s="1076">
        <v>1540</v>
      </c>
      <c r="D166" s="1076" t="s">
        <v>580</v>
      </c>
      <c r="E166" s="1076">
        <v>1000038385</v>
      </c>
      <c r="F166" s="1076">
        <v>94059900</v>
      </c>
      <c r="G166" s="1251"/>
      <c r="H166" s="1283">
        <v>18</v>
      </c>
      <c r="I166" s="1252"/>
      <c r="J166" s="1076" t="s">
        <v>740</v>
      </c>
      <c r="K166" s="1283" t="s">
        <v>582</v>
      </c>
      <c r="L166" s="1283">
        <v>2</v>
      </c>
      <c r="M166" s="1253"/>
      <c r="N166" s="1301" t="str">
        <f t="shared" si="15"/>
        <v>Included</v>
      </c>
      <c r="O166" s="1302">
        <f t="shared" si="16"/>
        <v>0</v>
      </c>
      <c r="P166" s="1070"/>
      <c r="Q166" s="1074">
        <f t="shared" si="17"/>
        <v>0</v>
      </c>
      <c r="R166" s="1075">
        <f t="shared" si="13"/>
        <v>0</v>
      </c>
      <c r="S166" s="1070"/>
      <c r="T166" s="1071"/>
      <c r="U166" s="1070"/>
      <c r="V166" s="1072"/>
      <c r="W166" s="1070"/>
      <c r="X166" s="1070"/>
      <c r="Y166" s="1070"/>
    </row>
    <row r="167" spans="1:25" s="1029" customFormat="1" ht="45.75" customHeight="1">
      <c r="A167" s="1076">
        <f t="shared" si="18"/>
        <v>143</v>
      </c>
      <c r="B167" s="1076">
        <v>7000014957</v>
      </c>
      <c r="C167" s="1076">
        <v>1550</v>
      </c>
      <c r="D167" s="1076" t="s">
        <v>580</v>
      </c>
      <c r="E167" s="1076">
        <v>1000013795</v>
      </c>
      <c r="F167" s="1076">
        <v>94059900</v>
      </c>
      <c r="G167" s="1251"/>
      <c r="H167" s="1283">
        <v>18</v>
      </c>
      <c r="I167" s="1252"/>
      <c r="J167" s="1076" t="s">
        <v>609</v>
      </c>
      <c r="K167" s="1283" t="s">
        <v>585</v>
      </c>
      <c r="L167" s="1283">
        <v>1</v>
      </c>
      <c r="M167" s="1253"/>
      <c r="N167" s="1301" t="str">
        <f t="shared" si="15"/>
        <v>Included</v>
      </c>
      <c r="O167" s="1302">
        <f t="shared" si="16"/>
        <v>0</v>
      </c>
      <c r="P167" s="1070"/>
      <c r="Q167" s="1074">
        <f t="shared" si="17"/>
        <v>0</v>
      </c>
      <c r="R167" s="1075">
        <f t="shared" si="13"/>
        <v>0</v>
      </c>
      <c r="S167" s="1070"/>
      <c r="T167" s="1071"/>
      <c r="U167" s="1070"/>
      <c r="V167" s="1072"/>
      <c r="W167" s="1070"/>
      <c r="X167" s="1070"/>
      <c r="Y167" s="1070"/>
    </row>
    <row r="168" spans="1:25" s="1029" customFormat="1" ht="61.5" customHeight="1">
      <c r="A168" s="1076">
        <f t="shared" si="18"/>
        <v>144</v>
      </c>
      <c r="B168" s="1076">
        <v>7000014957</v>
      </c>
      <c r="C168" s="1076">
        <v>1570</v>
      </c>
      <c r="D168" s="1076" t="s">
        <v>770</v>
      </c>
      <c r="E168" s="1076">
        <v>1000020118</v>
      </c>
      <c r="F168" s="1076">
        <v>73082011</v>
      </c>
      <c r="G168" s="1251"/>
      <c r="H168" s="1283">
        <v>18</v>
      </c>
      <c r="I168" s="1252"/>
      <c r="J168" s="1076" t="s">
        <v>658</v>
      </c>
      <c r="K168" s="1283" t="s">
        <v>582</v>
      </c>
      <c r="L168" s="1283">
        <v>1</v>
      </c>
      <c r="M168" s="1253"/>
      <c r="N168" s="1301" t="str">
        <f t="shared" si="15"/>
        <v>Included</v>
      </c>
      <c r="O168" s="1302">
        <f t="shared" si="16"/>
        <v>0</v>
      </c>
      <c r="P168" s="1070"/>
      <c r="Q168" s="1074">
        <f t="shared" si="17"/>
        <v>0</v>
      </c>
      <c r="R168" s="1075">
        <f t="shared" si="13"/>
        <v>0</v>
      </c>
      <c r="S168" s="1070"/>
      <c r="T168" s="1071"/>
      <c r="U168" s="1070"/>
      <c r="V168" s="1072"/>
      <c r="W168" s="1070"/>
      <c r="X168" s="1070"/>
      <c r="Y168" s="1070"/>
    </row>
    <row r="169" spans="1:25" s="1029" customFormat="1" ht="61.5" customHeight="1">
      <c r="A169" s="1076">
        <f t="shared" si="18"/>
        <v>145</v>
      </c>
      <c r="B169" s="1076">
        <v>7000014957</v>
      </c>
      <c r="C169" s="1076">
        <v>1560</v>
      </c>
      <c r="D169" s="1076" t="s">
        <v>770</v>
      </c>
      <c r="E169" s="1076">
        <v>1000020119</v>
      </c>
      <c r="F169" s="1076">
        <v>73082011</v>
      </c>
      <c r="G169" s="1251"/>
      <c r="H169" s="1283">
        <v>18</v>
      </c>
      <c r="I169" s="1252"/>
      <c r="J169" s="1076" t="s">
        <v>743</v>
      </c>
      <c r="K169" s="1283" t="s">
        <v>582</v>
      </c>
      <c r="L169" s="1283">
        <v>5</v>
      </c>
      <c r="M169" s="1253"/>
      <c r="N169" s="1301" t="str">
        <f t="shared" si="15"/>
        <v>Included</v>
      </c>
      <c r="O169" s="1302">
        <f t="shared" si="16"/>
        <v>0</v>
      </c>
      <c r="P169" s="1070"/>
      <c r="Q169" s="1074">
        <f t="shared" si="17"/>
        <v>0</v>
      </c>
      <c r="R169" s="1075">
        <f t="shared" si="13"/>
        <v>0</v>
      </c>
      <c r="S169" s="1070"/>
      <c r="T169" s="1071"/>
      <c r="U169" s="1070"/>
      <c r="V169" s="1072"/>
      <c r="W169" s="1070"/>
      <c r="X169" s="1070"/>
      <c r="Y169" s="1070"/>
    </row>
    <row r="170" spans="1:25" s="1029" customFormat="1" ht="61.5" customHeight="1">
      <c r="A170" s="1076">
        <f t="shared" si="18"/>
        <v>146</v>
      </c>
      <c r="B170" s="1076">
        <v>7000014957</v>
      </c>
      <c r="C170" s="1076">
        <v>1600</v>
      </c>
      <c r="D170" s="1076" t="s">
        <v>770</v>
      </c>
      <c r="E170" s="1076">
        <v>1000020135</v>
      </c>
      <c r="F170" s="1076">
        <v>73082011</v>
      </c>
      <c r="G170" s="1251"/>
      <c r="H170" s="1283">
        <v>18</v>
      </c>
      <c r="I170" s="1252"/>
      <c r="J170" s="1076" t="s">
        <v>746</v>
      </c>
      <c r="K170" s="1283" t="s">
        <v>582</v>
      </c>
      <c r="L170" s="1283">
        <v>2</v>
      </c>
      <c r="M170" s="1253"/>
      <c r="N170" s="1301" t="str">
        <f t="shared" si="15"/>
        <v>Included</v>
      </c>
      <c r="O170" s="1302">
        <f t="shared" si="16"/>
        <v>0</v>
      </c>
      <c r="P170" s="1070"/>
      <c r="Q170" s="1074">
        <f t="shared" si="17"/>
        <v>0</v>
      </c>
      <c r="R170" s="1075">
        <f t="shared" si="13"/>
        <v>0</v>
      </c>
      <c r="S170" s="1070"/>
      <c r="T170" s="1071"/>
      <c r="U170" s="1070"/>
      <c r="V170" s="1072"/>
      <c r="W170" s="1070"/>
      <c r="X170" s="1070"/>
      <c r="Y170" s="1070"/>
    </row>
    <row r="171" spans="1:25" s="1029" customFormat="1" ht="61.5" customHeight="1">
      <c r="A171" s="1076">
        <f t="shared" si="18"/>
        <v>147</v>
      </c>
      <c r="B171" s="1076">
        <v>7000014957</v>
      </c>
      <c r="C171" s="1076">
        <v>1590</v>
      </c>
      <c r="D171" s="1076" t="s">
        <v>770</v>
      </c>
      <c r="E171" s="1076">
        <v>1000020131</v>
      </c>
      <c r="F171" s="1076">
        <v>73082011</v>
      </c>
      <c r="G171" s="1251"/>
      <c r="H171" s="1283">
        <v>18</v>
      </c>
      <c r="I171" s="1252"/>
      <c r="J171" s="1076" t="s">
        <v>659</v>
      </c>
      <c r="K171" s="1283" t="s">
        <v>582</v>
      </c>
      <c r="L171" s="1283">
        <v>2</v>
      </c>
      <c r="M171" s="1253"/>
      <c r="N171" s="1301" t="str">
        <f t="shared" si="15"/>
        <v>Included</v>
      </c>
      <c r="O171" s="1302">
        <f t="shared" si="16"/>
        <v>0</v>
      </c>
      <c r="P171" s="1070"/>
      <c r="Q171" s="1074">
        <f t="shared" si="17"/>
        <v>0</v>
      </c>
      <c r="R171" s="1075">
        <f t="shared" ref="R171:R186" si="19">IF(I171="", H171*Q171/100,I171*Q171/100)</f>
        <v>0</v>
      </c>
      <c r="S171" s="1070"/>
      <c r="T171" s="1071"/>
      <c r="U171" s="1070"/>
      <c r="V171" s="1072"/>
      <c r="W171" s="1070"/>
      <c r="X171" s="1070"/>
      <c r="Y171" s="1070"/>
    </row>
    <row r="172" spans="1:25" s="1029" customFormat="1" ht="61.5" customHeight="1">
      <c r="A172" s="1076">
        <f t="shared" si="18"/>
        <v>148</v>
      </c>
      <c r="B172" s="1076">
        <v>7000014957</v>
      </c>
      <c r="C172" s="1076">
        <v>1580</v>
      </c>
      <c r="D172" s="1076" t="s">
        <v>770</v>
      </c>
      <c r="E172" s="1076">
        <v>1000020125</v>
      </c>
      <c r="F172" s="1076">
        <v>73082011</v>
      </c>
      <c r="G172" s="1251"/>
      <c r="H172" s="1283">
        <v>18</v>
      </c>
      <c r="I172" s="1252"/>
      <c r="J172" s="1076" t="s">
        <v>745</v>
      </c>
      <c r="K172" s="1283" t="s">
        <v>582</v>
      </c>
      <c r="L172" s="1283">
        <v>2</v>
      </c>
      <c r="M172" s="1253"/>
      <c r="N172" s="1301" t="str">
        <f t="shared" si="15"/>
        <v>Included</v>
      </c>
      <c r="O172" s="1302">
        <f t="shared" si="16"/>
        <v>0</v>
      </c>
      <c r="P172" s="1070"/>
      <c r="Q172" s="1074">
        <f t="shared" si="17"/>
        <v>0</v>
      </c>
      <c r="R172" s="1075">
        <f t="shared" si="19"/>
        <v>0</v>
      </c>
      <c r="S172" s="1070"/>
      <c r="T172" s="1071"/>
      <c r="U172" s="1070"/>
      <c r="V172" s="1072"/>
      <c r="W172" s="1070"/>
      <c r="X172" s="1070"/>
      <c r="Y172" s="1070"/>
    </row>
    <row r="173" spans="1:25" s="1029" customFormat="1" ht="45.75" customHeight="1">
      <c r="A173" s="1076">
        <f t="shared" si="18"/>
        <v>149</v>
      </c>
      <c r="B173" s="1076">
        <v>7000014957</v>
      </c>
      <c r="C173" s="1076">
        <v>1610</v>
      </c>
      <c r="D173" s="1076" t="s">
        <v>581</v>
      </c>
      <c r="E173" s="1076">
        <v>1000017567</v>
      </c>
      <c r="F173" s="1076">
        <v>73045930</v>
      </c>
      <c r="G173" s="1251"/>
      <c r="H173" s="1283">
        <v>18</v>
      </c>
      <c r="I173" s="1252"/>
      <c r="J173" s="1076" t="s">
        <v>589</v>
      </c>
      <c r="K173" s="1283" t="s">
        <v>582</v>
      </c>
      <c r="L173" s="1283">
        <v>10</v>
      </c>
      <c r="M173" s="1253"/>
      <c r="N173" s="1301" t="str">
        <f t="shared" si="15"/>
        <v>Included</v>
      </c>
      <c r="O173" s="1302">
        <f t="shared" si="16"/>
        <v>0</v>
      </c>
      <c r="P173" s="1070"/>
      <c r="Q173" s="1074">
        <f t="shared" si="17"/>
        <v>0</v>
      </c>
      <c r="R173" s="1075">
        <f t="shared" si="19"/>
        <v>0</v>
      </c>
      <c r="S173" s="1070"/>
      <c r="T173" s="1071"/>
      <c r="U173" s="1070"/>
      <c r="V173" s="1072"/>
      <c r="W173" s="1070"/>
      <c r="X173" s="1070"/>
      <c r="Y173" s="1070"/>
    </row>
    <row r="174" spans="1:25" s="1029" customFormat="1" ht="60" customHeight="1">
      <c r="A174" s="1076">
        <f t="shared" si="18"/>
        <v>150</v>
      </c>
      <c r="B174" s="1076">
        <v>7000014957</v>
      </c>
      <c r="C174" s="1076">
        <v>1620</v>
      </c>
      <c r="D174" s="1076" t="s">
        <v>581</v>
      </c>
      <c r="E174" s="1076">
        <v>1000020192</v>
      </c>
      <c r="F174" s="1076">
        <v>73045930</v>
      </c>
      <c r="G174" s="1251"/>
      <c r="H174" s="1283">
        <v>18</v>
      </c>
      <c r="I174" s="1252"/>
      <c r="J174" s="1076" t="s">
        <v>610</v>
      </c>
      <c r="K174" s="1283" t="s">
        <v>582</v>
      </c>
      <c r="L174" s="1283">
        <v>6</v>
      </c>
      <c r="M174" s="1253"/>
      <c r="N174" s="1301" t="str">
        <f t="shared" ref="N174:N186" si="20">IF(M174=0, "Included",IF(ISERROR(L174*M174), M174, L174*M174))</f>
        <v>Included</v>
      </c>
      <c r="O174" s="1302">
        <f t="shared" ref="O174:O186" si="21">R174</f>
        <v>0</v>
      </c>
      <c r="P174" s="1070"/>
      <c r="Q174" s="1074">
        <f t="shared" ref="Q174:Q186" si="22">IF(N174="Included",0,N174)</f>
        <v>0</v>
      </c>
      <c r="R174" s="1075">
        <f t="shared" si="19"/>
        <v>0</v>
      </c>
      <c r="S174" s="1070"/>
      <c r="T174" s="1071"/>
      <c r="U174" s="1070"/>
      <c r="V174" s="1072"/>
      <c r="W174" s="1070"/>
      <c r="X174" s="1070"/>
      <c r="Y174" s="1070"/>
    </row>
    <row r="175" spans="1:25" s="1029" customFormat="1" ht="78" customHeight="1">
      <c r="A175" s="1076">
        <f t="shared" si="18"/>
        <v>151</v>
      </c>
      <c r="B175" s="1076">
        <v>7000014957</v>
      </c>
      <c r="C175" s="1076">
        <v>1630</v>
      </c>
      <c r="D175" s="1076" t="s">
        <v>581</v>
      </c>
      <c r="E175" s="1076">
        <v>1000020194</v>
      </c>
      <c r="F175" s="1076">
        <v>73045930</v>
      </c>
      <c r="G175" s="1251"/>
      <c r="H175" s="1283">
        <v>18</v>
      </c>
      <c r="I175" s="1252"/>
      <c r="J175" s="1076" t="s">
        <v>590</v>
      </c>
      <c r="K175" s="1283" t="s">
        <v>582</v>
      </c>
      <c r="L175" s="1283">
        <v>6</v>
      </c>
      <c r="M175" s="1253"/>
      <c r="N175" s="1301" t="str">
        <f t="shared" si="20"/>
        <v>Included</v>
      </c>
      <c r="O175" s="1302">
        <f t="shared" si="21"/>
        <v>0</v>
      </c>
      <c r="P175" s="1070"/>
      <c r="Q175" s="1074">
        <f t="shared" si="22"/>
        <v>0</v>
      </c>
      <c r="R175" s="1075">
        <f t="shared" si="19"/>
        <v>0</v>
      </c>
      <c r="S175" s="1070"/>
      <c r="T175" s="1071"/>
      <c r="U175" s="1070"/>
      <c r="V175" s="1072"/>
      <c r="W175" s="1070"/>
      <c r="X175" s="1070"/>
      <c r="Y175" s="1070"/>
    </row>
    <row r="176" spans="1:25" s="1029" customFormat="1" ht="60" customHeight="1">
      <c r="A176" s="1076">
        <f t="shared" si="18"/>
        <v>152</v>
      </c>
      <c r="B176" s="1076">
        <v>7000014957</v>
      </c>
      <c r="C176" s="1076">
        <v>1640</v>
      </c>
      <c r="D176" s="1076" t="s">
        <v>581</v>
      </c>
      <c r="E176" s="1076">
        <v>1000020195</v>
      </c>
      <c r="F176" s="1076">
        <v>73045930</v>
      </c>
      <c r="G176" s="1251"/>
      <c r="H176" s="1283">
        <v>18</v>
      </c>
      <c r="I176" s="1252"/>
      <c r="J176" s="1076" t="s">
        <v>591</v>
      </c>
      <c r="K176" s="1283" t="s">
        <v>582</v>
      </c>
      <c r="L176" s="1283">
        <v>3</v>
      </c>
      <c r="M176" s="1253"/>
      <c r="N176" s="1301" t="str">
        <f t="shared" si="20"/>
        <v>Included</v>
      </c>
      <c r="O176" s="1302">
        <f t="shared" si="21"/>
        <v>0</v>
      </c>
      <c r="P176" s="1070"/>
      <c r="Q176" s="1074">
        <f t="shared" si="22"/>
        <v>0</v>
      </c>
      <c r="R176" s="1075">
        <f t="shared" si="19"/>
        <v>0</v>
      </c>
      <c r="S176" s="1070"/>
      <c r="T176" s="1071"/>
      <c r="U176" s="1070"/>
      <c r="V176" s="1072"/>
      <c r="W176" s="1070"/>
      <c r="X176" s="1070"/>
      <c r="Y176" s="1070"/>
    </row>
    <row r="177" spans="1:25" s="1029" customFormat="1" ht="60" customHeight="1">
      <c r="A177" s="1076">
        <f t="shared" si="18"/>
        <v>153</v>
      </c>
      <c r="B177" s="1076">
        <v>7000014957</v>
      </c>
      <c r="C177" s="1076">
        <v>1650</v>
      </c>
      <c r="D177" s="1076" t="s">
        <v>771</v>
      </c>
      <c r="E177" s="1076">
        <v>1000020097</v>
      </c>
      <c r="F177" s="1076">
        <v>73082011</v>
      </c>
      <c r="G177" s="1251"/>
      <c r="H177" s="1283">
        <v>18</v>
      </c>
      <c r="I177" s="1252"/>
      <c r="J177" s="1076" t="s">
        <v>783</v>
      </c>
      <c r="K177" s="1283" t="s">
        <v>582</v>
      </c>
      <c r="L177" s="1283">
        <v>4</v>
      </c>
      <c r="M177" s="1253"/>
      <c r="N177" s="1301" t="str">
        <f t="shared" si="20"/>
        <v>Included</v>
      </c>
      <c r="O177" s="1302">
        <f t="shared" si="21"/>
        <v>0</v>
      </c>
      <c r="P177" s="1070"/>
      <c r="Q177" s="1074">
        <f t="shared" si="22"/>
        <v>0</v>
      </c>
      <c r="R177" s="1075">
        <f t="shared" si="19"/>
        <v>0</v>
      </c>
      <c r="S177" s="1070"/>
      <c r="T177" s="1071"/>
      <c r="U177" s="1070"/>
      <c r="V177" s="1072"/>
      <c r="W177" s="1070"/>
      <c r="X177" s="1070"/>
      <c r="Y177" s="1070"/>
    </row>
    <row r="178" spans="1:25" s="1029" customFormat="1" ht="60" customHeight="1">
      <c r="A178" s="1076">
        <f t="shared" si="18"/>
        <v>154</v>
      </c>
      <c r="B178" s="1076">
        <v>7000014957</v>
      </c>
      <c r="C178" s="1076">
        <v>1660</v>
      </c>
      <c r="D178" s="1076" t="s">
        <v>771</v>
      </c>
      <c r="E178" s="1076">
        <v>1000020105</v>
      </c>
      <c r="F178" s="1076">
        <v>73082011</v>
      </c>
      <c r="G178" s="1251"/>
      <c r="H178" s="1283">
        <v>18</v>
      </c>
      <c r="I178" s="1252"/>
      <c r="J178" s="1076" t="s">
        <v>784</v>
      </c>
      <c r="K178" s="1283" t="s">
        <v>582</v>
      </c>
      <c r="L178" s="1283">
        <v>1</v>
      </c>
      <c r="M178" s="1253"/>
      <c r="N178" s="1301" t="str">
        <f t="shared" si="20"/>
        <v>Included</v>
      </c>
      <c r="O178" s="1302">
        <f t="shared" si="21"/>
        <v>0</v>
      </c>
      <c r="P178" s="1070"/>
      <c r="Q178" s="1074">
        <f t="shared" si="22"/>
        <v>0</v>
      </c>
      <c r="R178" s="1075">
        <f t="shared" si="19"/>
        <v>0</v>
      </c>
      <c r="S178" s="1070"/>
      <c r="T178" s="1071"/>
      <c r="U178" s="1070"/>
      <c r="V178" s="1072"/>
      <c r="W178" s="1070"/>
      <c r="X178" s="1070"/>
      <c r="Y178" s="1070"/>
    </row>
    <row r="179" spans="1:25" s="1029" customFormat="1" ht="60" customHeight="1">
      <c r="A179" s="1076">
        <f t="shared" si="18"/>
        <v>155</v>
      </c>
      <c r="B179" s="1076">
        <v>7000014957</v>
      </c>
      <c r="C179" s="1076">
        <v>1670</v>
      </c>
      <c r="D179" s="1076" t="s">
        <v>771</v>
      </c>
      <c r="E179" s="1076">
        <v>1000020086</v>
      </c>
      <c r="F179" s="1076">
        <v>73082011</v>
      </c>
      <c r="G179" s="1251"/>
      <c r="H179" s="1283">
        <v>18</v>
      </c>
      <c r="I179" s="1252"/>
      <c r="J179" s="1076" t="s">
        <v>785</v>
      </c>
      <c r="K179" s="1283" t="s">
        <v>582</v>
      </c>
      <c r="L179" s="1283">
        <v>5</v>
      </c>
      <c r="M179" s="1253"/>
      <c r="N179" s="1301" t="str">
        <f t="shared" si="20"/>
        <v>Included</v>
      </c>
      <c r="O179" s="1302">
        <f t="shared" si="21"/>
        <v>0</v>
      </c>
      <c r="P179" s="1070"/>
      <c r="Q179" s="1074">
        <f t="shared" si="22"/>
        <v>0</v>
      </c>
      <c r="R179" s="1075">
        <f t="shared" si="19"/>
        <v>0</v>
      </c>
      <c r="S179" s="1070"/>
      <c r="T179" s="1071"/>
      <c r="U179" s="1070"/>
      <c r="V179" s="1072"/>
      <c r="W179" s="1070"/>
      <c r="X179" s="1070"/>
      <c r="Y179" s="1070"/>
    </row>
    <row r="180" spans="1:25" s="1029" customFormat="1" ht="60" customHeight="1">
      <c r="A180" s="1076">
        <f t="shared" si="18"/>
        <v>156</v>
      </c>
      <c r="B180" s="1076">
        <v>7000014957</v>
      </c>
      <c r="C180" s="1076">
        <v>1680</v>
      </c>
      <c r="D180" s="1076" t="s">
        <v>714</v>
      </c>
      <c r="E180" s="1076">
        <v>1000017565</v>
      </c>
      <c r="F180" s="1076">
        <v>73045930</v>
      </c>
      <c r="G180" s="1251"/>
      <c r="H180" s="1283">
        <v>18</v>
      </c>
      <c r="I180" s="1252"/>
      <c r="J180" s="1076" t="s">
        <v>749</v>
      </c>
      <c r="K180" s="1283" t="s">
        <v>582</v>
      </c>
      <c r="L180" s="1283">
        <v>3</v>
      </c>
      <c r="M180" s="1253"/>
      <c r="N180" s="1301" t="str">
        <f t="shared" si="20"/>
        <v>Included</v>
      </c>
      <c r="O180" s="1302">
        <f t="shared" si="21"/>
        <v>0</v>
      </c>
      <c r="P180" s="1070"/>
      <c r="Q180" s="1074">
        <f t="shared" si="22"/>
        <v>0</v>
      </c>
      <c r="R180" s="1075">
        <f t="shared" si="19"/>
        <v>0</v>
      </c>
      <c r="S180" s="1070"/>
      <c r="T180" s="1071"/>
      <c r="U180" s="1070"/>
      <c r="V180" s="1072"/>
      <c r="W180" s="1070"/>
      <c r="X180" s="1070"/>
      <c r="Y180" s="1070"/>
    </row>
    <row r="181" spans="1:25" s="1029" customFormat="1" ht="45.75" customHeight="1">
      <c r="A181" s="1076">
        <f t="shared" si="18"/>
        <v>157</v>
      </c>
      <c r="B181" s="1076">
        <v>7000014957</v>
      </c>
      <c r="C181" s="1076">
        <v>1690</v>
      </c>
      <c r="D181" s="1076" t="s">
        <v>714</v>
      </c>
      <c r="E181" s="1076">
        <v>1000017562</v>
      </c>
      <c r="F181" s="1076">
        <v>73045930</v>
      </c>
      <c r="G181" s="1251"/>
      <c r="H181" s="1283">
        <v>18</v>
      </c>
      <c r="I181" s="1252"/>
      <c r="J181" s="1076" t="s">
        <v>750</v>
      </c>
      <c r="K181" s="1283" t="s">
        <v>582</v>
      </c>
      <c r="L181" s="1283">
        <v>14</v>
      </c>
      <c r="M181" s="1253"/>
      <c r="N181" s="1301" t="str">
        <f t="shared" si="20"/>
        <v>Included</v>
      </c>
      <c r="O181" s="1302">
        <f t="shared" si="21"/>
        <v>0</v>
      </c>
      <c r="P181" s="1070"/>
      <c r="Q181" s="1074">
        <f t="shared" si="22"/>
        <v>0</v>
      </c>
      <c r="R181" s="1075">
        <f t="shared" si="19"/>
        <v>0</v>
      </c>
      <c r="S181" s="1070"/>
      <c r="T181" s="1071"/>
      <c r="U181" s="1070"/>
      <c r="V181" s="1072"/>
      <c r="W181" s="1070"/>
      <c r="X181" s="1070"/>
      <c r="Y181" s="1070"/>
    </row>
    <row r="182" spans="1:25" s="1029" customFormat="1" ht="63.75" customHeight="1">
      <c r="A182" s="1076">
        <f t="shared" si="18"/>
        <v>158</v>
      </c>
      <c r="B182" s="1076">
        <v>7000014957</v>
      </c>
      <c r="C182" s="1076">
        <v>1700</v>
      </c>
      <c r="D182" s="1076" t="s">
        <v>714</v>
      </c>
      <c r="E182" s="1076">
        <v>1000020187</v>
      </c>
      <c r="F182" s="1076">
        <v>73045930</v>
      </c>
      <c r="G182" s="1251"/>
      <c r="H182" s="1283">
        <v>18</v>
      </c>
      <c r="I182" s="1252"/>
      <c r="J182" s="1076" t="s">
        <v>751</v>
      </c>
      <c r="K182" s="1283" t="s">
        <v>582</v>
      </c>
      <c r="L182" s="1283">
        <v>3</v>
      </c>
      <c r="M182" s="1253"/>
      <c r="N182" s="1301" t="str">
        <f t="shared" si="20"/>
        <v>Included</v>
      </c>
      <c r="O182" s="1302">
        <f t="shared" si="21"/>
        <v>0</v>
      </c>
      <c r="P182" s="1070"/>
      <c r="Q182" s="1074">
        <f t="shared" si="22"/>
        <v>0</v>
      </c>
      <c r="R182" s="1075">
        <f t="shared" si="19"/>
        <v>0</v>
      </c>
      <c r="S182" s="1070"/>
      <c r="T182" s="1071"/>
      <c r="U182" s="1070"/>
      <c r="V182" s="1072"/>
      <c r="W182" s="1070"/>
      <c r="X182" s="1070"/>
      <c r="Y182" s="1070"/>
    </row>
    <row r="183" spans="1:25" s="1029" customFormat="1" ht="63.75" customHeight="1">
      <c r="A183" s="1076">
        <f t="shared" si="18"/>
        <v>159</v>
      </c>
      <c r="B183" s="1076">
        <v>7000014957</v>
      </c>
      <c r="C183" s="1076">
        <v>1710</v>
      </c>
      <c r="D183" s="1076" t="s">
        <v>714</v>
      </c>
      <c r="E183" s="1076">
        <v>1000020189</v>
      </c>
      <c r="F183" s="1076">
        <v>73045930</v>
      </c>
      <c r="G183" s="1251"/>
      <c r="H183" s="1283">
        <v>18</v>
      </c>
      <c r="I183" s="1252"/>
      <c r="J183" s="1076" t="s">
        <v>752</v>
      </c>
      <c r="K183" s="1283" t="s">
        <v>582</v>
      </c>
      <c r="L183" s="1283">
        <v>4</v>
      </c>
      <c r="M183" s="1253"/>
      <c r="N183" s="1301" t="str">
        <f t="shared" si="20"/>
        <v>Included</v>
      </c>
      <c r="O183" s="1302">
        <f t="shared" si="21"/>
        <v>0</v>
      </c>
      <c r="P183" s="1070"/>
      <c r="Q183" s="1074">
        <f t="shared" si="22"/>
        <v>0</v>
      </c>
      <c r="R183" s="1075">
        <f t="shared" si="19"/>
        <v>0</v>
      </c>
      <c r="S183" s="1070"/>
      <c r="T183" s="1071"/>
      <c r="U183" s="1070"/>
      <c r="V183" s="1072"/>
      <c r="W183" s="1070"/>
      <c r="X183" s="1070"/>
      <c r="Y183" s="1070"/>
    </row>
    <row r="184" spans="1:25" s="1029" customFormat="1" ht="63.75" customHeight="1">
      <c r="A184" s="1076">
        <f t="shared" si="18"/>
        <v>160</v>
      </c>
      <c r="B184" s="1076">
        <v>7000014957</v>
      </c>
      <c r="C184" s="1076">
        <v>1720</v>
      </c>
      <c r="D184" s="1076" t="s">
        <v>714</v>
      </c>
      <c r="E184" s="1076">
        <v>1000020190</v>
      </c>
      <c r="F184" s="1076">
        <v>73045930</v>
      </c>
      <c r="G184" s="1251"/>
      <c r="H184" s="1283">
        <v>18</v>
      </c>
      <c r="I184" s="1252"/>
      <c r="J184" s="1076" t="s">
        <v>753</v>
      </c>
      <c r="K184" s="1283" t="s">
        <v>582</v>
      </c>
      <c r="L184" s="1283">
        <v>3</v>
      </c>
      <c r="M184" s="1253"/>
      <c r="N184" s="1301" t="str">
        <f t="shared" si="20"/>
        <v>Included</v>
      </c>
      <c r="O184" s="1302">
        <f t="shared" si="21"/>
        <v>0</v>
      </c>
      <c r="P184" s="1070"/>
      <c r="Q184" s="1074">
        <f t="shared" si="22"/>
        <v>0</v>
      </c>
      <c r="R184" s="1075">
        <f t="shared" si="19"/>
        <v>0</v>
      </c>
      <c r="S184" s="1070"/>
      <c r="T184" s="1071"/>
      <c r="U184" s="1070"/>
      <c r="V184" s="1072"/>
      <c r="W184" s="1070"/>
      <c r="X184" s="1070"/>
      <c r="Y184" s="1070"/>
    </row>
    <row r="185" spans="1:25" s="1029" customFormat="1" ht="45.75" customHeight="1">
      <c r="A185" s="1076">
        <f t="shared" si="18"/>
        <v>161</v>
      </c>
      <c r="B185" s="1076">
        <v>7000014957</v>
      </c>
      <c r="C185" s="1076">
        <v>1730</v>
      </c>
      <c r="D185" s="1076" t="s">
        <v>772</v>
      </c>
      <c r="E185" s="1076">
        <v>1000019918</v>
      </c>
      <c r="F185" s="1076">
        <v>85359090</v>
      </c>
      <c r="G185" s="1251"/>
      <c r="H185" s="1283">
        <v>18</v>
      </c>
      <c r="I185" s="1252"/>
      <c r="J185" s="1076" t="s">
        <v>698</v>
      </c>
      <c r="K185" s="1283" t="s">
        <v>585</v>
      </c>
      <c r="L185" s="1283">
        <v>1</v>
      </c>
      <c r="M185" s="1253"/>
      <c r="N185" s="1301" t="str">
        <f t="shared" si="20"/>
        <v>Included</v>
      </c>
      <c r="O185" s="1302">
        <f t="shared" si="21"/>
        <v>0</v>
      </c>
      <c r="P185" s="1070"/>
      <c r="Q185" s="1074">
        <f t="shared" si="22"/>
        <v>0</v>
      </c>
      <c r="R185" s="1075">
        <f t="shared" si="19"/>
        <v>0</v>
      </c>
      <c r="S185" s="1070"/>
      <c r="T185" s="1071"/>
      <c r="U185" s="1070"/>
      <c r="V185" s="1072"/>
      <c r="W185" s="1070"/>
      <c r="X185" s="1070"/>
      <c r="Y185" s="1070"/>
    </row>
    <row r="186" spans="1:25" s="1029" customFormat="1" ht="45.75" customHeight="1">
      <c r="A186" s="1076">
        <f t="shared" si="18"/>
        <v>162</v>
      </c>
      <c r="B186" s="1076">
        <v>7000014957</v>
      </c>
      <c r="C186" s="1076">
        <v>1740</v>
      </c>
      <c r="D186" s="1076" t="s">
        <v>772</v>
      </c>
      <c r="E186" s="1076">
        <v>1000025935</v>
      </c>
      <c r="F186" s="1076">
        <v>85389000</v>
      </c>
      <c r="G186" s="1251"/>
      <c r="H186" s="1283">
        <v>18</v>
      </c>
      <c r="I186" s="1252"/>
      <c r="J186" s="1076" t="s">
        <v>757</v>
      </c>
      <c r="K186" s="1283" t="s">
        <v>588</v>
      </c>
      <c r="L186" s="1283">
        <v>1</v>
      </c>
      <c r="M186" s="1253"/>
      <c r="N186" s="1301" t="str">
        <f t="shared" si="20"/>
        <v>Included</v>
      </c>
      <c r="O186" s="1302">
        <f t="shared" si="21"/>
        <v>0</v>
      </c>
      <c r="P186" s="1070"/>
      <c r="Q186" s="1074">
        <f t="shared" si="22"/>
        <v>0</v>
      </c>
      <c r="R186" s="1075">
        <f t="shared" si="19"/>
        <v>0</v>
      </c>
      <c r="S186" s="1070"/>
      <c r="T186" s="1071"/>
      <c r="U186" s="1070"/>
      <c r="V186" s="1072"/>
      <c r="W186" s="1070"/>
      <c r="X186" s="1070"/>
      <c r="Y186" s="1070"/>
    </row>
    <row r="187" spans="1:25" s="1029" customFormat="1" ht="45.75" customHeight="1">
      <c r="A187" s="1076">
        <f t="shared" si="18"/>
        <v>163</v>
      </c>
      <c r="B187" s="1076">
        <v>7000014957</v>
      </c>
      <c r="C187" s="1076">
        <v>1750</v>
      </c>
      <c r="D187" s="1076" t="s">
        <v>773</v>
      </c>
      <c r="E187" s="1076">
        <v>1000019919</v>
      </c>
      <c r="F187" s="1076">
        <v>85353090</v>
      </c>
      <c r="G187" s="1251"/>
      <c r="H187" s="1283">
        <v>18</v>
      </c>
      <c r="I187" s="1252"/>
      <c r="J187" s="1076" t="s">
        <v>697</v>
      </c>
      <c r="K187" s="1283" t="s">
        <v>585</v>
      </c>
      <c r="L187" s="1283">
        <v>1</v>
      </c>
      <c r="M187" s="1253"/>
      <c r="N187" s="1301" t="str">
        <f t="shared" ref="N187:N234" si="23">IF(M187=0, "Included",IF(ISERROR(L187*M187), M187, L187*M187))</f>
        <v>Included</v>
      </c>
      <c r="O187" s="1302">
        <f t="shared" ref="O187:O234" si="24">R187</f>
        <v>0</v>
      </c>
      <c r="P187" s="1070"/>
      <c r="Q187" s="1074">
        <f t="shared" ref="Q187:Q234" si="25">IF(N187="Included",0,N187)</f>
        <v>0</v>
      </c>
      <c r="R187" s="1075">
        <f t="shared" ref="R187:R234" si="26">IF(I187="", H187*Q187/100,I187*Q187/100)</f>
        <v>0</v>
      </c>
      <c r="S187" s="1070"/>
      <c r="T187" s="1071"/>
      <c r="U187" s="1070"/>
      <c r="V187" s="1072"/>
      <c r="W187" s="1070"/>
      <c r="X187" s="1070"/>
      <c r="Y187" s="1070"/>
    </row>
    <row r="188" spans="1:25" s="1029" customFormat="1" ht="45.75" customHeight="1">
      <c r="A188" s="1076">
        <f t="shared" si="18"/>
        <v>164</v>
      </c>
      <c r="B188" s="1076">
        <v>7000014957</v>
      </c>
      <c r="C188" s="1076">
        <v>1760</v>
      </c>
      <c r="D188" s="1076" t="s">
        <v>773</v>
      </c>
      <c r="E188" s="1076">
        <v>1000028206</v>
      </c>
      <c r="F188" s="1076">
        <v>85353090</v>
      </c>
      <c r="G188" s="1251"/>
      <c r="H188" s="1283">
        <v>18</v>
      </c>
      <c r="I188" s="1252"/>
      <c r="J188" s="1076" t="s">
        <v>758</v>
      </c>
      <c r="K188" s="1283" t="s">
        <v>585</v>
      </c>
      <c r="L188" s="1283">
        <v>1</v>
      </c>
      <c r="M188" s="1253"/>
      <c r="N188" s="1301" t="str">
        <f t="shared" si="23"/>
        <v>Included</v>
      </c>
      <c r="O188" s="1302">
        <f t="shared" si="24"/>
        <v>0</v>
      </c>
      <c r="P188" s="1070"/>
      <c r="Q188" s="1074">
        <f t="shared" si="25"/>
        <v>0</v>
      </c>
      <c r="R188" s="1075">
        <f t="shared" si="26"/>
        <v>0</v>
      </c>
      <c r="S188" s="1070"/>
      <c r="T188" s="1071"/>
      <c r="U188" s="1070"/>
      <c r="V188" s="1072"/>
      <c r="W188" s="1070"/>
      <c r="X188" s="1070"/>
      <c r="Y188" s="1070"/>
    </row>
    <row r="189" spans="1:25" s="1029" customFormat="1" ht="45.75" customHeight="1">
      <c r="A189" s="1076">
        <f t="shared" si="18"/>
        <v>165</v>
      </c>
      <c r="B189" s="1076">
        <v>7000014957</v>
      </c>
      <c r="C189" s="1076">
        <v>1770</v>
      </c>
      <c r="D189" s="1076" t="s">
        <v>774</v>
      </c>
      <c r="E189" s="1076">
        <v>1000025941</v>
      </c>
      <c r="F189" s="1076">
        <v>85389000</v>
      </c>
      <c r="G189" s="1251"/>
      <c r="H189" s="1283">
        <v>18</v>
      </c>
      <c r="I189" s="1252"/>
      <c r="J189" s="1076" t="s">
        <v>699</v>
      </c>
      <c r="K189" s="1283" t="s">
        <v>588</v>
      </c>
      <c r="L189" s="1283">
        <v>1</v>
      </c>
      <c r="M189" s="1253"/>
      <c r="N189" s="1301" t="str">
        <f t="shared" si="23"/>
        <v>Included</v>
      </c>
      <c r="O189" s="1302">
        <f t="shared" si="24"/>
        <v>0</v>
      </c>
      <c r="P189" s="1070"/>
      <c r="Q189" s="1074">
        <f t="shared" si="25"/>
        <v>0</v>
      </c>
      <c r="R189" s="1075">
        <f t="shared" si="26"/>
        <v>0</v>
      </c>
      <c r="S189" s="1070"/>
      <c r="T189" s="1071"/>
      <c r="U189" s="1070"/>
      <c r="V189" s="1072"/>
      <c r="W189" s="1070"/>
      <c r="X189" s="1070"/>
      <c r="Y189" s="1070"/>
    </row>
    <row r="190" spans="1:25" s="1029" customFormat="1" ht="45.75" customHeight="1">
      <c r="A190" s="1076">
        <f t="shared" si="18"/>
        <v>166</v>
      </c>
      <c r="B190" s="1076">
        <v>7000014957</v>
      </c>
      <c r="C190" s="1076">
        <v>1780</v>
      </c>
      <c r="D190" s="1076" t="s">
        <v>774</v>
      </c>
      <c r="E190" s="1076">
        <v>1000025933</v>
      </c>
      <c r="F190" s="1076">
        <v>85389000</v>
      </c>
      <c r="G190" s="1251"/>
      <c r="H190" s="1283">
        <v>18</v>
      </c>
      <c r="I190" s="1252"/>
      <c r="J190" s="1076" t="s">
        <v>759</v>
      </c>
      <c r="K190" s="1283" t="s">
        <v>588</v>
      </c>
      <c r="L190" s="1283">
        <v>1</v>
      </c>
      <c r="M190" s="1253"/>
      <c r="N190" s="1301" t="str">
        <f t="shared" si="23"/>
        <v>Included</v>
      </c>
      <c r="O190" s="1302">
        <f t="shared" si="24"/>
        <v>0</v>
      </c>
      <c r="P190" s="1070"/>
      <c r="Q190" s="1074">
        <f t="shared" si="25"/>
        <v>0</v>
      </c>
      <c r="R190" s="1075">
        <f t="shared" si="26"/>
        <v>0</v>
      </c>
      <c r="S190" s="1070"/>
      <c r="T190" s="1071"/>
      <c r="U190" s="1070"/>
      <c r="V190" s="1072"/>
      <c r="W190" s="1070"/>
      <c r="X190" s="1070"/>
      <c r="Y190" s="1070"/>
    </row>
    <row r="191" spans="1:25" s="1029" customFormat="1" ht="45.75" customHeight="1">
      <c r="A191" s="1076">
        <f t="shared" si="18"/>
        <v>167</v>
      </c>
      <c r="B191" s="1076">
        <v>7000014957</v>
      </c>
      <c r="C191" s="1076">
        <v>1790</v>
      </c>
      <c r="D191" s="1076" t="s">
        <v>775</v>
      </c>
      <c r="E191" s="1076">
        <v>1000024186</v>
      </c>
      <c r="F191" s="1076">
        <v>85354010</v>
      </c>
      <c r="G191" s="1251"/>
      <c r="H191" s="1283">
        <v>18</v>
      </c>
      <c r="I191" s="1252"/>
      <c r="J191" s="1076" t="s">
        <v>700</v>
      </c>
      <c r="K191" s="1283" t="s">
        <v>585</v>
      </c>
      <c r="L191" s="1283">
        <v>1</v>
      </c>
      <c r="M191" s="1253"/>
      <c r="N191" s="1301" t="str">
        <f t="shared" si="23"/>
        <v>Included</v>
      </c>
      <c r="O191" s="1302">
        <f t="shared" si="24"/>
        <v>0</v>
      </c>
      <c r="P191" s="1070"/>
      <c r="Q191" s="1074">
        <f t="shared" si="25"/>
        <v>0</v>
      </c>
      <c r="R191" s="1075">
        <f t="shared" si="26"/>
        <v>0</v>
      </c>
      <c r="S191" s="1070"/>
      <c r="T191" s="1071"/>
      <c r="U191" s="1070"/>
      <c r="V191" s="1072"/>
      <c r="W191" s="1070"/>
      <c r="X191" s="1070"/>
      <c r="Y191" s="1070"/>
    </row>
    <row r="192" spans="1:25" s="1029" customFormat="1" ht="45.75" customHeight="1">
      <c r="A192" s="1076">
        <f t="shared" si="18"/>
        <v>168</v>
      </c>
      <c r="B192" s="1076">
        <v>7000014957</v>
      </c>
      <c r="C192" s="1076">
        <v>1800</v>
      </c>
      <c r="D192" s="1076" t="s">
        <v>775</v>
      </c>
      <c r="E192" s="1076">
        <v>1000025930</v>
      </c>
      <c r="F192" s="1076">
        <v>85354010</v>
      </c>
      <c r="G192" s="1251"/>
      <c r="H192" s="1283">
        <v>18</v>
      </c>
      <c r="I192" s="1252"/>
      <c r="J192" s="1076" t="s">
        <v>760</v>
      </c>
      <c r="K192" s="1283" t="s">
        <v>588</v>
      </c>
      <c r="L192" s="1283">
        <v>1</v>
      </c>
      <c r="M192" s="1253"/>
      <c r="N192" s="1301" t="str">
        <f t="shared" si="23"/>
        <v>Included</v>
      </c>
      <c r="O192" s="1302">
        <f t="shared" si="24"/>
        <v>0</v>
      </c>
      <c r="P192" s="1070"/>
      <c r="Q192" s="1074">
        <f t="shared" si="25"/>
        <v>0</v>
      </c>
      <c r="R192" s="1075">
        <f t="shared" si="26"/>
        <v>0</v>
      </c>
      <c r="S192" s="1070"/>
      <c r="T192" s="1071"/>
      <c r="U192" s="1070"/>
      <c r="V192" s="1072"/>
      <c r="W192" s="1070"/>
      <c r="X192" s="1070"/>
      <c r="Y192" s="1070"/>
    </row>
    <row r="193" spans="1:25" s="1029" customFormat="1" ht="45.75" customHeight="1">
      <c r="A193" s="1076">
        <f t="shared" si="18"/>
        <v>169</v>
      </c>
      <c r="B193" s="1076">
        <v>7000014957</v>
      </c>
      <c r="C193" s="1076">
        <v>1810</v>
      </c>
      <c r="D193" s="1076" t="s">
        <v>721</v>
      </c>
      <c r="E193" s="1076">
        <v>1000019912</v>
      </c>
      <c r="F193" s="1076">
        <v>85371000</v>
      </c>
      <c r="G193" s="1251"/>
      <c r="H193" s="1283">
        <v>18</v>
      </c>
      <c r="I193" s="1252"/>
      <c r="J193" s="1076" t="s">
        <v>761</v>
      </c>
      <c r="K193" s="1283" t="s">
        <v>585</v>
      </c>
      <c r="L193" s="1283">
        <v>1</v>
      </c>
      <c r="M193" s="1253"/>
      <c r="N193" s="1301" t="str">
        <f t="shared" si="23"/>
        <v>Included</v>
      </c>
      <c r="O193" s="1302">
        <f t="shared" si="24"/>
        <v>0</v>
      </c>
      <c r="P193" s="1070"/>
      <c r="Q193" s="1074">
        <f t="shared" si="25"/>
        <v>0</v>
      </c>
      <c r="R193" s="1075">
        <f t="shared" si="26"/>
        <v>0</v>
      </c>
      <c r="S193" s="1070"/>
      <c r="T193" s="1071"/>
      <c r="U193" s="1070"/>
      <c r="V193" s="1072"/>
      <c r="W193" s="1070"/>
      <c r="X193" s="1070"/>
      <c r="Y193" s="1070"/>
    </row>
    <row r="194" spans="1:25" s="1029" customFormat="1" ht="45.75" customHeight="1">
      <c r="A194" s="1076">
        <f t="shared" si="18"/>
        <v>170</v>
      </c>
      <c r="B194" s="1076">
        <v>7000014986</v>
      </c>
      <c r="C194" s="1076">
        <v>10</v>
      </c>
      <c r="D194" s="1076" t="s">
        <v>721</v>
      </c>
      <c r="E194" s="1076">
        <v>1000019927</v>
      </c>
      <c r="F194" s="1076">
        <v>85389000</v>
      </c>
      <c r="G194" s="1251"/>
      <c r="H194" s="1283">
        <v>18</v>
      </c>
      <c r="I194" s="1252"/>
      <c r="J194" s="1076" t="s">
        <v>762</v>
      </c>
      <c r="K194" s="1283" t="s">
        <v>585</v>
      </c>
      <c r="L194" s="1283">
        <v>1</v>
      </c>
      <c r="M194" s="1253"/>
      <c r="N194" s="1301" t="str">
        <f t="shared" si="23"/>
        <v>Included</v>
      </c>
      <c r="O194" s="1302">
        <f t="shared" si="24"/>
        <v>0</v>
      </c>
      <c r="P194" s="1070"/>
      <c r="Q194" s="1074">
        <f t="shared" si="25"/>
        <v>0</v>
      </c>
      <c r="R194" s="1075">
        <f t="shared" si="26"/>
        <v>0</v>
      </c>
      <c r="S194" s="1070"/>
      <c r="T194" s="1071"/>
      <c r="U194" s="1070"/>
      <c r="V194" s="1072"/>
      <c r="W194" s="1070"/>
      <c r="X194" s="1070"/>
      <c r="Y194" s="1070"/>
    </row>
    <row r="195" spans="1:25" s="1029" customFormat="1" ht="45.75" customHeight="1">
      <c r="A195" s="1076">
        <f t="shared" si="18"/>
        <v>171</v>
      </c>
      <c r="B195" s="1076">
        <v>7000014957</v>
      </c>
      <c r="C195" s="1076">
        <v>1990</v>
      </c>
      <c r="D195" s="1076" t="s">
        <v>722</v>
      </c>
      <c r="E195" s="1076">
        <v>1000019925</v>
      </c>
      <c r="F195" s="1076">
        <v>84819090</v>
      </c>
      <c r="G195" s="1251"/>
      <c r="H195" s="1283">
        <v>18</v>
      </c>
      <c r="I195" s="1252"/>
      <c r="J195" s="1076" t="s">
        <v>763</v>
      </c>
      <c r="K195" s="1283" t="s">
        <v>585</v>
      </c>
      <c r="L195" s="1283">
        <v>1</v>
      </c>
      <c r="M195" s="1253"/>
      <c r="N195" s="1301" t="str">
        <f t="shared" si="23"/>
        <v>Included</v>
      </c>
      <c r="O195" s="1302">
        <f t="shared" si="24"/>
        <v>0</v>
      </c>
      <c r="P195" s="1070"/>
      <c r="Q195" s="1074">
        <f t="shared" si="25"/>
        <v>0</v>
      </c>
      <c r="R195" s="1075">
        <f t="shared" si="26"/>
        <v>0</v>
      </c>
      <c r="S195" s="1070"/>
      <c r="T195" s="1071"/>
      <c r="U195" s="1070"/>
      <c r="V195" s="1072"/>
      <c r="W195" s="1070"/>
      <c r="X195" s="1070"/>
      <c r="Y195" s="1070"/>
    </row>
    <row r="196" spans="1:25" s="1029" customFormat="1" ht="45.75" customHeight="1">
      <c r="A196" s="1076">
        <f t="shared" si="18"/>
        <v>172</v>
      </c>
      <c r="B196" s="1076">
        <v>7000014957</v>
      </c>
      <c r="C196" s="1076">
        <v>2030</v>
      </c>
      <c r="D196" s="1076" t="s">
        <v>776</v>
      </c>
      <c r="E196" s="1076">
        <v>1000012366</v>
      </c>
      <c r="F196" s="1076">
        <v>73082011</v>
      </c>
      <c r="G196" s="1251"/>
      <c r="H196" s="1283">
        <v>18</v>
      </c>
      <c r="I196" s="1252"/>
      <c r="J196" s="1076" t="s">
        <v>611</v>
      </c>
      <c r="K196" s="1283" t="s">
        <v>582</v>
      </c>
      <c r="L196" s="1283">
        <v>432</v>
      </c>
      <c r="M196" s="1253"/>
      <c r="N196" s="1301" t="str">
        <f t="shared" si="23"/>
        <v>Included</v>
      </c>
      <c r="O196" s="1302">
        <f t="shared" si="24"/>
        <v>0</v>
      </c>
      <c r="P196" s="1070"/>
      <c r="Q196" s="1074">
        <f t="shared" si="25"/>
        <v>0</v>
      </c>
      <c r="R196" s="1075">
        <f t="shared" si="26"/>
        <v>0</v>
      </c>
      <c r="S196" s="1070"/>
      <c r="T196" s="1071"/>
      <c r="U196" s="1070"/>
      <c r="V196" s="1072"/>
      <c r="W196" s="1070"/>
      <c r="X196" s="1070"/>
      <c r="Y196" s="1070"/>
    </row>
    <row r="197" spans="1:25" s="1029" customFormat="1" ht="45.75" customHeight="1">
      <c r="A197" s="1076">
        <f t="shared" si="18"/>
        <v>173</v>
      </c>
      <c r="B197" s="1076">
        <v>7000014957</v>
      </c>
      <c r="C197" s="1076">
        <v>2040</v>
      </c>
      <c r="D197" s="1076" t="s">
        <v>776</v>
      </c>
      <c r="E197" s="1076">
        <v>1000012368</v>
      </c>
      <c r="F197" s="1076">
        <v>73082011</v>
      </c>
      <c r="G197" s="1251"/>
      <c r="H197" s="1283">
        <v>18</v>
      </c>
      <c r="I197" s="1252"/>
      <c r="J197" s="1076" t="s">
        <v>764</v>
      </c>
      <c r="K197" s="1283" t="s">
        <v>582</v>
      </c>
      <c r="L197" s="1283">
        <v>88</v>
      </c>
      <c r="M197" s="1253"/>
      <c r="N197" s="1301" t="str">
        <f t="shared" si="23"/>
        <v>Included</v>
      </c>
      <c r="O197" s="1302">
        <f t="shared" si="24"/>
        <v>0</v>
      </c>
      <c r="P197" s="1070"/>
      <c r="Q197" s="1074">
        <f t="shared" si="25"/>
        <v>0</v>
      </c>
      <c r="R197" s="1075">
        <f t="shared" si="26"/>
        <v>0</v>
      </c>
      <c r="S197" s="1070"/>
      <c r="T197" s="1071"/>
      <c r="U197" s="1070"/>
      <c r="V197" s="1072"/>
      <c r="W197" s="1070"/>
      <c r="X197" s="1070"/>
      <c r="Y197" s="1070"/>
    </row>
    <row r="198" spans="1:25" s="1029" customFormat="1" ht="56.25" customHeight="1">
      <c r="A198" s="1076">
        <f t="shared" si="18"/>
        <v>174</v>
      </c>
      <c r="B198" s="1076">
        <v>7000014957</v>
      </c>
      <c r="C198" s="1076">
        <v>2050</v>
      </c>
      <c r="D198" s="1076" t="s">
        <v>776</v>
      </c>
      <c r="E198" s="1076">
        <v>1000012369</v>
      </c>
      <c r="F198" s="1076">
        <v>73082011</v>
      </c>
      <c r="G198" s="1251"/>
      <c r="H198" s="1283">
        <v>18</v>
      </c>
      <c r="I198" s="1252"/>
      <c r="J198" s="1076" t="s">
        <v>612</v>
      </c>
      <c r="K198" s="1283" t="s">
        <v>582</v>
      </c>
      <c r="L198" s="1283">
        <v>56</v>
      </c>
      <c r="M198" s="1253"/>
      <c r="N198" s="1301" t="str">
        <f t="shared" si="23"/>
        <v>Included</v>
      </c>
      <c r="O198" s="1302">
        <f t="shared" si="24"/>
        <v>0</v>
      </c>
      <c r="P198" s="1070"/>
      <c r="Q198" s="1074">
        <f t="shared" si="25"/>
        <v>0</v>
      </c>
      <c r="R198" s="1075">
        <f t="shared" si="26"/>
        <v>0</v>
      </c>
      <c r="S198" s="1070"/>
      <c r="T198" s="1071"/>
      <c r="U198" s="1070"/>
      <c r="V198" s="1072"/>
      <c r="W198" s="1070"/>
      <c r="X198" s="1070"/>
      <c r="Y198" s="1070"/>
    </row>
    <row r="199" spans="1:25" s="1029" customFormat="1" ht="30.75" customHeight="1">
      <c r="A199" s="1262" t="s">
        <v>786</v>
      </c>
      <c r="B199" s="1265" t="s">
        <v>787</v>
      </c>
      <c r="C199" s="1266"/>
      <c r="D199" s="1266"/>
      <c r="E199" s="1266"/>
      <c r="F199" s="1266"/>
      <c r="G199" s="1266"/>
      <c r="H199" s="1266"/>
      <c r="I199" s="1266"/>
      <c r="J199" s="1267"/>
      <c r="K199" s="1262"/>
      <c r="L199" s="1262"/>
      <c r="M199" s="1263"/>
      <c r="N199" s="1262"/>
      <c r="O199" s="1300"/>
      <c r="P199" s="1070"/>
      <c r="Q199" s="1074"/>
      <c r="R199" s="1075"/>
      <c r="S199" s="1070"/>
      <c r="T199" s="1071"/>
      <c r="U199" s="1070"/>
      <c r="V199" s="1072"/>
      <c r="W199" s="1070"/>
      <c r="X199" s="1070"/>
      <c r="Y199" s="1070"/>
    </row>
    <row r="200" spans="1:25" s="1029" customFormat="1" ht="62.25" customHeight="1">
      <c r="A200" s="1076">
        <f>A198+1</f>
        <v>175</v>
      </c>
      <c r="B200" s="1076">
        <v>7000015629</v>
      </c>
      <c r="C200" s="1076">
        <v>420</v>
      </c>
      <c r="D200" s="1076" t="s">
        <v>788</v>
      </c>
      <c r="E200" s="1076">
        <v>1000045815</v>
      </c>
      <c r="F200" s="1076">
        <v>85389000</v>
      </c>
      <c r="G200" s="1251"/>
      <c r="H200" s="1283">
        <v>18</v>
      </c>
      <c r="I200" s="1252"/>
      <c r="J200" s="1076" t="s">
        <v>801</v>
      </c>
      <c r="K200" s="1283" t="s">
        <v>582</v>
      </c>
      <c r="L200" s="1283">
        <v>1</v>
      </c>
      <c r="M200" s="1253"/>
      <c r="N200" s="1301" t="str">
        <f t="shared" si="23"/>
        <v>Included</v>
      </c>
      <c r="O200" s="1302">
        <f t="shared" si="24"/>
        <v>0</v>
      </c>
      <c r="P200" s="1070"/>
      <c r="Q200" s="1074">
        <f t="shared" si="25"/>
        <v>0</v>
      </c>
      <c r="R200" s="1075">
        <f t="shared" si="26"/>
        <v>0</v>
      </c>
      <c r="S200" s="1070"/>
      <c r="T200" s="1071"/>
      <c r="U200" s="1070"/>
      <c r="V200" s="1072"/>
      <c r="W200" s="1070"/>
      <c r="X200" s="1070"/>
      <c r="Y200" s="1070"/>
    </row>
    <row r="201" spans="1:25" s="1029" customFormat="1" ht="39.75" customHeight="1">
      <c r="A201" s="1076">
        <f t="shared" si="18"/>
        <v>176</v>
      </c>
      <c r="B201" s="1076">
        <v>7000015629</v>
      </c>
      <c r="C201" s="1076">
        <v>70</v>
      </c>
      <c r="D201" s="1076" t="s">
        <v>789</v>
      </c>
      <c r="E201" s="1076">
        <v>1000001695</v>
      </c>
      <c r="F201" s="1076">
        <v>85462040</v>
      </c>
      <c r="G201" s="1251"/>
      <c r="H201" s="1283">
        <v>18</v>
      </c>
      <c r="I201" s="1252"/>
      <c r="J201" s="1076" t="s">
        <v>728</v>
      </c>
      <c r="K201" s="1283" t="s">
        <v>582</v>
      </c>
      <c r="L201" s="1283">
        <v>16</v>
      </c>
      <c r="M201" s="1253"/>
      <c r="N201" s="1301" t="str">
        <f t="shared" si="23"/>
        <v>Included</v>
      </c>
      <c r="O201" s="1302">
        <f t="shared" si="24"/>
        <v>0</v>
      </c>
      <c r="P201" s="1070"/>
      <c r="Q201" s="1074">
        <f t="shared" si="25"/>
        <v>0</v>
      </c>
      <c r="R201" s="1075">
        <f t="shared" si="26"/>
        <v>0</v>
      </c>
      <c r="S201" s="1070"/>
      <c r="T201" s="1071"/>
      <c r="U201" s="1070"/>
      <c r="V201" s="1072"/>
      <c r="W201" s="1070"/>
      <c r="X201" s="1070"/>
      <c r="Y201" s="1070"/>
    </row>
    <row r="202" spans="1:25" s="1029" customFormat="1" ht="39.75" customHeight="1">
      <c r="A202" s="1076">
        <f t="shared" si="18"/>
        <v>177</v>
      </c>
      <c r="B202" s="1076">
        <v>7000015629</v>
      </c>
      <c r="C202" s="1076">
        <v>80</v>
      </c>
      <c r="D202" s="1076" t="s">
        <v>789</v>
      </c>
      <c r="E202" s="1076">
        <v>1000020380</v>
      </c>
      <c r="F202" s="1076">
        <v>85354010</v>
      </c>
      <c r="G202" s="1251"/>
      <c r="H202" s="1283">
        <v>18</v>
      </c>
      <c r="I202" s="1252"/>
      <c r="J202" s="1076" t="s">
        <v>802</v>
      </c>
      <c r="K202" s="1283" t="s">
        <v>582</v>
      </c>
      <c r="L202" s="1283">
        <v>3</v>
      </c>
      <c r="M202" s="1253"/>
      <c r="N202" s="1301" t="str">
        <f t="shared" si="23"/>
        <v>Included</v>
      </c>
      <c r="O202" s="1302">
        <f t="shared" si="24"/>
        <v>0</v>
      </c>
      <c r="P202" s="1070"/>
      <c r="Q202" s="1074">
        <f t="shared" si="25"/>
        <v>0</v>
      </c>
      <c r="R202" s="1075">
        <f t="shared" si="26"/>
        <v>0</v>
      </c>
      <c r="S202" s="1070"/>
      <c r="T202" s="1071"/>
      <c r="U202" s="1070"/>
      <c r="V202" s="1072"/>
      <c r="W202" s="1070"/>
      <c r="X202" s="1070"/>
      <c r="Y202" s="1070"/>
    </row>
    <row r="203" spans="1:25" s="1029" customFormat="1" ht="39.75" customHeight="1">
      <c r="A203" s="1076">
        <f t="shared" si="18"/>
        <v>178</v>
      </c>
      <c r="B203" s="1076">
        <v>7000015629</v>
      </c>
      <c r="C203" s="1076">
        <v>90</v>
      </c>
      <c r="D203" s="1076" t="s">
        <v>789</v>
      </c>
      <c r="E203" s="1076">
        <v>1000001772</v>
      </c>
      <c r="F203" s="1076">
        <v>85359090</v>
      </c>
      <c r="G203" s="1251"/>
      <c r="H203" s="1283">
        <v>18</v>
      </c>
      <c r="I203" s="1252"/>
      <c r="J203" s="1076" t="s">
        <v>803</v>
      </c>
      <c r="K203" s="1283" t="s">
        <v>582</v>
      </c>
      <c r="L203" s="1283">
        <v>3</v>
      </c>
      <c r="M203" s="1253"/>
      <c r="N203" s="1301" t="str">
        <f t="shared" si="23"/>
        <v>Included</v>
      </c>
      <c r="O203" s="1302">
        <f t="shared" si="24"/>
        <v>0</v>
      </c>
      <c r="P203" s="1070"/>
      <c r="Q203" s="1074">
        <f t="shared" si="25"/>
        <v>0</v>
      </c>
      <c r="R203" s="1075">
        <f t="shared" si="26"/>
        <v>0</v>
      </c>
      <c r="S203" s="1070"/>
      <c r="T203" s="1071"/>
      <c r="U203" s="1070"/>
      <c r="V203" s="1072"/>
      <c r="W203" s="1070"/>
      <c r="X203" s="1070"/>
      <c r="Y203" s="1070"/>
    </row>
    <row r="204" spans="1:25" s="1029" customFormat="1" ht="55.5" customHeight="1">
      <c r="A204" s="1076">
        <f t="shared" si="18"/>
        <v>179</v>
      </c>
      <c r="B204" s="1076">
        <v>7000015629</v>
      </c>
      <c r="C204" s="1076">
        <v>10</v>
      </c>
      <c r="D204" s="1076" t="s">
        <v>790</v>
      </c>
      <c r="E204" s="1076">
        <v>1000011246</v>
      </c>
      <c r="F204" s="1076">
        <v>72169990</v>
      </c>
      <c r="G204" s="1251"/>
      <c r="H204" s="1283">
        <v>18</v>
      </c>
      <c r="I204" s="1252"/>
      <c r="J204" s="1076" t="s">
        <v>804</v>
      </c>
      <c r="K204" s="1283" t="s">
        <v>588</v>
      </c>
      <c r="L204" s="1283">
        <v>1</v>
      </c>
      <c r="M204" s="1253"/>
      <c r="N204" s="1301" t="str">
        <f t="shared" si="23"/>
        <v>Included</v>
      </c>
      <c r="O204" s="1302">
        <f t="shared" si="24"/>
        <v>0</v>
      </c>
      <c r="P204" s="1070"/>
      <c r="Q204" s="1074">
        <f t="shared" si="25"/>
        <v>0</v>
      </c>
      <c r="R204" s="1075">
        <f t="shared" si="26"/>
        <v>0</v>
      </c>
      <c r="S204" s="1070"/>
      <c r="T204" s="1071"/>
      <c r="U204" s="1070"/>
      <c r="V204" s="1072"/>
      <c r="W204" s="1070"/>
      <c r="X204" s="1070"/>
      <c r="Y204" s="1070"/>
    </row>
    <row r="205" spans="1:25" s="1029" customFormat="1" ht="60" customHeight="1">
      <c r="A205" s="1076">
        <f t="shared" si="18"/>
        <v>180</v>
      </c>
      <c r="B205" s="1076">
        <v>7000015629</v>
      </c>
      <c r="C205" s="1076">
        <v>20</v>
      </c>
      <c r="D205" s="1076" t="s">
        <v>790</v>
      </c>
      <c r="E205" s="1076">
        <v>1000033098</v>
      </c>
      <c r="F205" s="1076">
        <v>72169990</v>
      </c>
      <c r="G205" s="1251"/>
      <c r="H205" s="1283">
        <v>18</v>
      </c>
      <c r="I205" s="1252"/>
      <c r="J205" s="1076" t="s">
        <v>805</v>
      </c>
      <c r="K205" s="1283" t="s">
        <v>588</v>
      </c>
      <c r="L205" s="1283">
        <v>1</v>
      </c>
      <c r="M205" s="1253"/>
      <c r="N205" s="1301" t="str">
        <f t="shared" si="23"/>
        <v>Included</v>
      </c>
      <c r="O205" s="1302">
        <f t="shared" si="24"/>
        <v>0</v>
      </c>
      <c r="P205" s="1070"/>
      <c r="Q205" s="1074">
        <f t="shared" si="25"/>
        <v>0</v>
      </c>
      <c r="R205" s="1075">
        <f t="shared" si="26"/>
        <v>0</v>
      </c>
      <c r="S205" s="1070"/>
      <c r="T205" s="1071"/>
      <c r="U205" s="1070"/>
      <c r="V205" s="1072"/>
      <c r="W205" s="1070"/>
      <c r="X205" s="1070"/>
      <c r="Y205" s="1070"/>
    </row>
    <row r="206" spans="1:25" s="1029" customFormat="1" ht="39.75" customHeight="1">
      <c r="A206" s="1076">
        <f t="shared" si="18"/>
        <v>181</v>
      </c>
      <c r="B206" s="1076">
        <v>7000015629</v>
      </c>
      <c r="C206" s="1076">
        <v>100</v>
      </c>
      <c r="D206" s="1076" t="s">
        <v>791</v>
      </c>
      <c r="E206" s="1076">
        <v>1000001170</v>
      </c>
      <c r="F206" s="1076">
        <v>85371000</v>
      </c>
      <c r="G206" s="1251"/>
      <c r="H206" s="1283">
        <v>18</v>
      </c>
      <c r="I206" s="1252"/>
      <c r="J206" s="1076" t="s">
        <v>781</v>
      </c>
      <c r="K206" s="1283" t="s">
        <v>582</v>
      </c>
      <c r="L206" s="1283">
        <v>1</v>
      </c>
      <c r="M206" s="1253"/>
      <c r="N206" s="1301" t="str">
        <f t="shared" si="23"/>
        <v>Included</v>
      </c>
      <c r="O206" s="1302">
        <f t="shared" si="24"/>
        <v>0</v>
      </c>
      <c r="P206" s="1070"/>
      <c r="Q206" s="1074">
        <f t="shared" si="25"/>
        <v>0</v>
      </c>
      <c r="R206" s="1075">
        <f t="shared" si="26"/>
        <v>0</v>
      </c>
      <c r="S206" s="1070"/>
      <c r="T206" s="1071"/>
      <c r="U206" s="1070"/>
      <c r="V206" s="1072"/>
      <c r="W206" s="1070"/>
      <c r="X206" s="1070"/>
      <c r="Y206" s="1070"/>
    </row>
    <row r="207" spans="1:25" s="1029" customFormat="1" ht="44.25" customHeight="1">
      <c r="A207" s="1076">
        <f t="shared" si="18"/>
        <v>182</v>
      </c>
      <c r="B207" s="1076">
        <v>7000015629</v>
      </c>
      <c r="C207" s="1076">
        <v>110</v>
      </c>
      <c r="D207" s="1076" t="s">
        <v>791</v>
      </c>
      <c r="E207" s="1076">
        <v>1000001330</v>
      </c>
      <c r="F207" s="1076">
        <v>85371000</v>
      </c>
      <c r="G207" s="1251"/>
      <c r="H207" s="1283">
        <v>18</v>
      </c>
      <c r="I207" s="1252"/>
      <c r="J207" s="1076" t="s">
        <v>806</v>
      </c>
      <c r="K207" s="1283" t="s">
        <v>582</v>
      </c>
      <c r="L207" s="1283">
        <v>1</v>
      </c>
      <c r="M207" s="1253"/>
      <c r="N207" s="1301" t="str">
        <f t="shared" si="23"/>
        <v>Included</v>
      </c>
      <c r="O207" s="1302">
        <f t="shared" si="24"/>
        <v>0</v>
      </c>
      <c r="P207" s="1070"/>
      <c r="Q207" s="1074">
        <f t="shared" si="25"/>
        <v>0</v>
      </c>
      <c r="R207" s="1075">
        <f t="shared" si="26"/>
        <v>0</v>
      </c>
      <c r="S207" s="1070"/>
      <c r="T207" s="1071"/>
      <c r="U207" s="1070"/>
      <c r="V207" s="1072"/>
      <c r="W207" s="1070"/>
      <c r="X207" s="1070"/>
      <c r="Y207" s="1070"/>
    </row>
    <row r="208" spans="1:25" s="1029" customFormat="1" ht="39.75" customHeight="1">
      <c r="A208" s="1076">
        <f t="shared" si="18"/>
        <v>183</v>
      </c>
      <c r="B208" s="1076">
        <v>7000015629</v>
      </c>
      <c r="C208" s="1076">
        <v>120</v>
      </c>
      <c r="D208" s="1076" t="s">
        <v>791</v>
      </c>
      <c r="E208" s="1076">
        <v>1000026235</v>
      </c>
      <c r="F208" s="1076">
        <v>85371000</v>
      </c>
      <c r="G208" s="1251"/>
      <c r="H208" s="1283">
        <v>18</v>
      </c>
      <c r="I208" s="1252"/>
      <c r="J208" s="1076" t="s">
        <v>663</v>
      </c>
      <c r="K208" s="1283" t="s">
        <v>588</v>
      </c>
      <c r="L208" s="1283">
        <v>2</v>
      </c>
      <c r="M208" s="1253"/>
      <c r="N208" s="1301" t="str">
        <f t="shared" si="23"/>
        <v>Included</v>
      </c>
      <c r="O208" s="1302">
        <f t="shared" si="24"/>
        <v>0</v>
      </c>
      <c r="P208" s="1070"/>
      <c r="Q208" s="1074">
        <f t="shared" si="25"/>
        <v>0</v>
      </c>
      <c r="R208" s="1075">
        <f t="shared" si="26"/>
        <v>0</v>
      </c>
      <c r="S208" s="1070"/>
      <c r="T208" s="1071"/>
      <c r="U208" s="1070"/>
      <c r="V208" s="1072"/>
      <c r="W208" s="1070"/>
      <c r="X208" s="1070"/>
      <c r="Y208" s="1070"/>
    </row>
    <row r="209" spans="1:25" s="1029" customFormat="1" ht="39.75" customHeight="1">
      <c r="A209" s="1076">
        <f t="shared" si="18"/>
        <v>184</v>
      </c>
      <c r="B209" s="1076">
        <v>7000015629</v>
      </c>
      <c r="C209" s="1076">
        <v>130</v>
      </c>
      <c r="D209" s="1076" t="s">
        <v>792</v>
      </c>
      <c r="E209" s="1076">
        <v>1000001333</v>
      </c>
      <c r="F209" s="1076">
        <v>85371000</v>
      </c>
      <c r="G209" s="1251"/>
      <c r="H209" s="1283">
        <v>18</v>
      </c>
      <c r="I209" s="1252"/>
      <c r="J209" s="1076" t="s">
        <v>782</v>
      </c>
      <c r="K209" s="1283" t="s">
        <v>582</v>
      </c>
      <c r="L209" s="1283">
        <v>1</v>
      </c>
      <c r="M209" s="1253"/>
      <c r="N209" s="1301" t="str">
        <f t="shared" si="23"/>
        <v>Included</v>
      </c>
      <c r="O209" s="1302">
        <f t="shared" si="24"/>
        <v>0</v>
      </c>
      <c r="P209" s="1070"/>
      <c r="Q209" s="1074">
        <f t="shared" si="25"/>
        <v>0</v>
      </c>
      <c r="R209" s="1075">
        <f t="shared" si="26"/>
        <v>0</v>
      </c>
      <c r="S209" s="1070"/>
      <c r="T209" s="1071"/>
      <c r="U209" s="1070"/>
      <c r="V209" s="1072"/>
      <c r="W209" s="1070"/>
      <c r="X209" s="1070"/>
      <c r="Y209" s="1070"/>
    </row>
    <row r="210" spans="1:25" s="1029" customFormat="1" ht="39.75" customHeight="1">
      <c r="A210" s="1076">
        <f t="shared" si="18"/>
        <v>185</v>
      </c>
      <c r="B210" s="1076">
        <v>7000015629</v>
      </c>
      <c r="C210" s="1076">
        <v>30</v>
      </c>
      <c r="D210" s="1076" t="s">
        <v>793</v>
      </c>
      <c r="E210" s="1076">
        <v>1000014547</v>
      </c>
      <c r="F210" s="1076">
        <v>85371000</v>
      </c>
      <c r="G210" s="1251"/>
      <c r="H210" s="1283">
        <v>18</v>
      </c>
      <c r="I210" s="1252"/>
      <c r="J210" s="1076" t="s">
        <v>605</v>
      </c>
      <c r="K210" s="1283" t="s">
        <v>582</v>
      </c>
      <c r="L210" s="1283">
        <v>1</v>
      </c>
      <c r="M210" s="1253"/>
      <c r="N210" s="1301" t="str">
        <f t="shared" si="23"/>
        <v>Included</v>
      </c>
      <c r="O210" s="1302">
        <f t="shared" si="24"/>
        <v>0</v>
      </c>
      <c r="P210" s="1070"/>
      <c r="Q210" s="1074">
        <f t="shared" si="25"/>
        <v>0</v>
      </c>
      <c r="R210" s="1075">
        <f t="shared" si="26"/>
        <v>0</v>
      </c>
      <c r="S210" s="1070"/>
      <c r="T210" s="1071"/>
      <c r="U210" s="1070"/>
      <c r="V210" s="1072"/>
      <c r="W210" s="1070"/>
      <c r="X210" s="1070"/>
      <c r="Y210" s="1070"/>
    </row>
    <row r="211" spans="1:25" s="1029" customFormat="1" ht="39.75" customHeight="1">
      <c r="A211" s="1076">
        <f t="shared" si="18"/>
        <v>186</v>
      </c>
      <c r="B211" s="1076">
        <v>7000015629</v>
      </c>
      <c r="C211" s="1076">
        <v>40</v>
      </c>
      <c r="D211" s="1076" t="s">
        <v>793</v>
      </c>
      <c r="E211" s="1076">
        <v>1000038387</v>
      </c>
      <c r="F211" s="1076">
        <v>94051090</v>
      </c>
      <c r="G211" s="1251"/>
      <c r="H211" s="1283">
        <v>18</v>
      </c>
      <c r="I211" s="1252"/>
      <c r="J211" s="1076" t="s">
        <v>615</v>
      </c>
      <c r="K211" s="1283" t="s">
        <v>582</v>
      </c>
      <c r="L211" s="1283">
        <v>10</v>
      </c>
      <c r="M211" s="1253"/>
      <c r="N211" s="1301" t="str">
        <f t="shared" si="23"/>
        <v>Included</v>
      </c>
      <c r="O211" s="1302">
        <f t="shared" si="24"/>
        <v>0</v>
      </c>
      <c r="P211" s="1070"/>
      <c r="Q211" s="1074">
        <f t="shared" si="25"/>
        <v>0</v>
      </c>
      <c r="R211" s="1075">
        <f t="shared" si="26"/>
        <v>0</v>
      </c>
      <c r="S211" s="1070"/>
      <c r="T211" s="1071"/>
      <c r="U211" s="1070"/>
      <c r="V211" s="1072"/>
      <c r="W211" s="1070"/>
      <c r="X211" s="1070"/>
      <c r="Y211" s="1070"/>
    </row>
    <row r="212" spans="1:25" s="1029" customFormat="1" ht="39.75" customHeight="1">
      <c r="A212" s="1076">
        <f t="shared" si="18"/>
        <v>187</v>
      </c>
      <c r="B212" s="1076">
        <v>7000015629</v>
      </c>
      <c r="C212" s="1076">
        <v>50</v>
      </c>
      <c r="D212" s="1076" t="s">
        <v>793</v>
      </c>
      <c r="E212" s="1076">
        <v>1000038325</v>
      </c>
      <c r="F212" s="1076">
        <v>94059900</v>
      </c>
      <c r="G212" s="1251"/>
      <c r="H212" s="1283">
        <v>18</v>
      </c>
      <c r="I212" s="1252"/>
      <c r="J212" s="1076" t="s">
        <v>608</v>
      </c>
      <c r="K212" s="1283" t="s">
        <v>582</v>
      </c>
      <c r="L212" s="1283">
        <v>5</v>
      </c>
      <c r="M212" s="1253"/>
      <c r="N212" s="1301" t="str">
        <f t="shared" si="23"/>
        <v>Included</v>
      </c>
      <c r="O212" s="1302">
        <f t="shared" si="24"/>
        <v>0</v>
      </c>
      <c r="P212" s="1070"/>
      <c r="Q212" s="1074">
        <f t="shared" si="25"/>
        <v>0</v>
      </c>
      <c r="R212" s="1075">
        <f t="shared" si="26"/>
        <v>0</v>
      </c>
      <c r="S212" s="1070"/>
      <c r="T212" s="1071"/>
      <c r="U212" s="1070"/>
      <c r="V212" s="1072"/>
      <c r="W212" s="1070"/>
      <c r="X212" s="1070"/>
      <c r="Y212" s="1070"/>
    </row>
    <row r="213" spans="1:25" s="1029" customFormat="1" ht="39.75" customHeight="1">
      <c r="A213" s="1076">
        <f t="shared" si="18"/>
        <v>188</v>
      </c>
      <c r="B213" s="1076">
        <v>7000015629</v>
      </c>
      <c r="C213" s="1076">
        <v>60</v>
      </c>
      <c r="D213" s="1076" t="s">
        <v>793</v>
      </c>
      <c r="E213" s="1076">
        <v>1000004952</v>
      </c>
      <c r="F213" s="1076">
        <v>94059900</v>
      </c>
      <c r="G213" s="1251"/>
      <c r="H213" s="1283">
        <v>18</v>
      </c>
      <c r="I213" s="1252"/>
      <c r="J213" s="1076" t="s">
        <v>606</v>
      </c>
      <c r="K213" s="1283" t="s">
        <v>582</v>
      </c>
      <c r="L213" s="1283">
        <v>1</v>
      </c>
      <c r="M213" s="1253"/>
      <c r="N213" s="1301" t="str">
        <f t="shared" si="23"/>
        <v>Included</v>
      </c>
      <c r="O213" s="1302">
        <f t="shared" si="24"/>
        <v>0</v>
      </c>
      <c r="P213" s="1070"/>
      <c r="Q213" s="1074">
        <f t="shared" si="25"/>
        <v>0</v>
      </c>
      <c r="R213" s="1075">
        <f t="shared" si="26"/>
        <v>0</v>
      </c>
      <c r="S213" s="1070"/>
      <c r="T213" s="1071"/>
      <c r="U213" s="1070"/>
      <c r="V213" s="1072"/>
      <c r="W213" s="1070"/>
      <c r="X213" s="1070"/>
      <c r="Y213" s="1070"/>
    </row>
    <row r="214" spans="1:25" s="1029" customFormat="1" ht="40.5" customHeight="1">
      <c r="A214" s="1076">
        <f t="shared" si="18"/>
        <v>189</v>
      </c>
      <c r="B214" s="1076">
        <v>7000014984</v>
      </c>
      <c r="C214" s="1076">
        <v>20</v>
      </c>
      <c r="D214" s="1076" t="s">
        <v>793</v>
      </c>
      <c r="E214" s="1076">
        <v>1000013795</v>
      </c>
      <c r="F214" s="1076">
        <v>94059900</v>
      </c>
      <c r="G214" s="1251"/>
      <c r="H214" s="1283">
        <v>18</v>
      </c>
      <c r="I214" s="1252"/>
      <c r="J214" s="1076" t="s">
        <v>609</v>
      </c>
      <c r="K214" s="1283" t="s">
        <v>585</v>
      </c>
      <c r="L214" s="1283">
        <v>1</v>
      </c>
      <c r="M214" s="1253"/>
      <c r="N214" s="1301" t="str">
        <f t="shared" si="23"/>
        <v>Included</v>
      </c>
      <c r="O214" s="1302">
        <f t="shared" si="24"/>
        <v>0</v>
      </c>
      <c r="P214" s="1070"/>
      <c r="Q214" s="1074">
        <f t="shared" si="25"/>
        <v>0</v>
      </c>
      <c r="R214" s="1075">
        <f t="shared" si="26"/>
        <v>0</v>
      </c>
      <c r="S214" s="1070"/>
      <c r="T214" s="1071"/>
      <c r="U214" s="1070"/>
      <c r="V214" s="1072"/>
      <c r="W214" s="1070"/>
      <c r="X214" s="1070"/>
      <c r="Y214" s="1070"/>
    </row>
    <row r="215" spans="1:25" s="1029" customFormat="1" ht="64.5" customHeight="1">
      <c r="A215" s="1076">
        <f t="shared" si="18"/>
        <v>190</v>
      </c>
      <c r="B215" s="1076">
        <v>7000015629</v>
      </c>
      <c r="C215" s="1076">
        <v>140</v>
      </c>
      <c r="D215" s="1076" t="s">
        <v>794</v>
      </c>
      <c r="E215" s="1076">
        <v>1000017562</v>
      </c>
      <c r="F215" s="1076">
        <v>73045930</v>
      </c>
      <c r="G215" s="1251"/>
      <c r="H215" s="1283">
        <v>18</v>
      </c>
      <c r="I215" s="1252"/>
      <c r="J215" s="1076" t="s">
        <v>750</v>
      </c>
      <c r="K215" s="1283" t="s">
        <v>582</v>
      </c>
      <c r="L215" s="1283">
        <v>10</v>
      </c>
      <c r="M215" s="1253"/>
      <c r="N215" s="1301" t="str">
        <f t="shared" si="23"/>
        <v>Included</v>
      </c>
      <c r="O215" s="1302">
        <f t="shared" si="24"/>
        <v>0</v>
      </c>
      <c r="P215" s="1070"/>
      <c r="Q215" s="1074">
        <f t="shared" si="25"/>
        <v>0</v>
      </c>
      <c r="R215" s="1075">
        <f t="shared" si="26"/>
        <v>0</v>
      </c>
      <c r="S215" s="1070"/>
      <c r="T215" s="1071"/>
      <c r="U215" s="1070"/>
      <c r="V215" s="1072"/>
      <c r="W215" s="1070"/>
      <c r="X215" s="1070"/>
      <c r="Y215" s="1070"/>
    </row>
    <row r="216" spans="1:25" s="1029" customFormat="1" ht="64.5" customHeight="1">
      <c r="A216" s="1076">
        <f t="shared" si="18"/>
        <v>191</v>
      </c>
      <c r="B216" s="1076">
        <v>7000015629</v>
      </c>
      <c r="C216" s="1076">
        <v>150</v>
      </c>
      <c r="D216" s="1076" t="s">
        <v>794</v>
      </c>
      <c r="E216" s="1076">
        <v>1000020190</v>
      </c>
      <c r="F216" s="1076">
        <v>73045930</v>
      </c>
      <c r="G216" s="1251"/>
      <c r="H216" s="1283">
        <v>18</v>
      </c>
      <c r="I216" s="1252"/>
      <c r="J216" s="1076" t="s">
        <v>753</v>
      </c>
      <c r="K216" s="1283" t="s">
        <v>582</v>
      </c>
      <c r="L216" s="1283">
        <v>3</v>
      </c>
      <c r="M216" s="1253"/>
      <c r="N216" s="1301" t="str">
        <f t="shared" si="23"/>
        <v>Included</v>
      </c>
      <c r="O216" s="1302">
        <f t="shared" si="24"/>
        <v>0</v>
      </c>
      <c r="P216" s="1070"/>
      <c r="Q216" s="1074">
        <f t="shared" si="25"/>
        <v>0</v>
      </c>
      <c r="R216" s="1075">
        <f t="shared" si="26"/>
        <v>0</v>
      </c>
      <c r="S216" s="1070"/>
      <c r="T216" s="1071"/>
      <c r="U216" s="1070"/>
      <c r="V216" s="1072"/>
      <c r="W216" s="1070"/>
      <c r="X216" s="1070"/>
      <c r="Y216" s="1070"/>
    </row>
    <row r="217" spans="1:25" s="1029" customFormat="1" ht="64.5" customHeight="1">
      <c r="A217" s="1076">
        <f t="shared" si="18"/>
        <v>192</v>
      </c>
      <c r="B217" s="1076">
        <v>7000015629</v>
      </c>
      <c r="C217" s="1076">
        <v>160</v>
      </c>
      <c r="D217" s="1076" t="s">
        <v>794</v>
      </c>
      <c r="E217" s="1076">
        <v>1000020109</v>
      </c>
      <c r="F217" s="1076">
        <v>73082011</v>
      </c>
      <c r="G217" s="1251"/>
      <c r="H217" s="1283">
        <v>18</v>
      </c>
      <c r="I217" s="1252"/>
      <c r="J217" s="1076" t="s">
        <v>807</v>
      </c>
      <c r="K217" s="1283" t="s">
        <v>582</v>
      </c>
      <c r="L217" s="1283">
        <v>2</v>
      </c>
      <c r="M217" s="1253"/>
      <c r="N217" s="1301" t="str">
        <f t="shared" si="23"/>
        <v>Included</v>
      </c>
      <c r="O217" s="1302">
        <f t="shared" si="24"/>
        <v>0</v>
      </c>
      <c r="P217" s="1070"/>
      <c r="Q217" s="1074">
        <f t="shared" si="25"/>
        <v>0</v>
      </c>
      <c r="R217" s="1075">
        <f t="shared" si="26"/>
        <v>0</v>
      </c>
      <c r="S217" s="1070"/>
      <c r="T217" s="1071"/>
      <c r="U217" s="1070"/>
      <c r="V217" s="1072"/>
      <c r="W217" s="1070"/>
      <c r="X217" s="1070"/>
      <c r="Y217" s="1070"/>
    </row>
    <row r="218" spans="1:25" s="1029" customFormat="1" ht="64.5" customHeight="1">
      <c r="A218" s="1076">
        <f t="shared" si="18"/>
        <v>193</v>
      </c>
      <c r="B218" s="1076">
        <v>7000015629</v>
      </c>
      <c r="C218" s="1076">
        <v>170</v>
      </c>
      <c r="D218" s="1076" t="s">
        <v>794</v>
      </c>
      <c r="E218" s="1076">
        <v>1000020110</v>
      </c>
      <c r="F218" s="1076">
        <v>73082011</v>
      </c>
      <c r="G218" s="1251"/>
      <c r="H218" s="1283">
        <v>18</v>
      </c>
      <c r="I218" s="1252"/>
      <c r="J218" s="1076" t="s">
        <v>808</v>
      </c>
      <c r="K218" s="1283" t="s">
        <v>582</v>
      </c>
      <c r="L218" s="1283">
        <v>1</v>
      </c>
      <c r="M218" s="1253"/>
      <c r="N218" s="1301" t="str">
        <f t="shared" si="23"/>
        <v>Included</v>
      </c>
      <c r="O218" s="1302">
        <f t="shared" si="24"/>
        <v>0</v>
      </c>
      <c r="P218" s="1070"/>
      <c r="Q218" s="1074">
        <f t="shared" si="25"/>
        <v>0</v>
      </c>
      <c r="R218" s="1075">
        <f t="shared" si="26"/>
        <v>0</v>
      </c>
      <c r="S218" s="1070"/>
      <c r="T218" s="1071"/>
      <c r="U218" s="1070"/>
      <c r="V218" s="1072"/>
      <c r="W218" s="1070"/>
      <c r="X218" s="1070"/>
      <c r="Y218" s="1070"/>
    </row>
    <row r="219" spans="1:25" s="1029" customFormat="1" ht="64.5" customHeight="1">
      <c r="A219" s="1076">
        <f t="shared" si="18"/>
        <v>194</v>
      </c>
      <c r="B219" s="1076">
        <v>7000015629</v>
      </c>
      <c r="C219" s="1076">
        <v>180</v>
      </c>
      <c r="D219" s="1076" t="s">
        <v>794</v>
      </c>
      <c r="E219" s="1076">
        <v>1000029300</v>
      </c>
      <c r="F219" s="1076">
        <v>73082011</v>
      </c>
      <c r="G219" s="1251"/>
      <c r="H219" s="1283">
        <v>18</v>
      </c>
      <c r="I219" s="1252"/>
      <c r="J219" s="1076" t="s">
        <v>785</v>
      </c>
      <c r="K219" s="1283" t="s">
        <v>582</v>
      </c>
      <c r="L219" s="1283">
        <v>1</v>
      </c>
      <c r="M219" s="1253"/>
      <c r="N219" s="1301" t="str">
        <f t="shared" si="23"/>
        <v>Included</v>
      </c>
      <c r="O219" s="1302">
        <f t="shared" si="24"/>
        <v>0</v>
      </c>
      <c r="P219" s="1070"/>
      <c r="Q219" s="1074">
        <f t="shared" si="25"/>
        <v>0</v>
      </c>
      <c r="R219" s="1075">
        <f t="shared" si="26"/>
        <v>0</v>
      </c>
      <c r="S219" s="1070"/>
      <c r="T219" s="1071"/>
      <c r="U219" s="1070"/>
      <c r="V219" s="1072"/>
      <c r="W219" s="1070"/>
      <c r="X219" s="1070"/>
      <c r="Y219" s="1070"/>
    </row>
    <row r="220" spans="1:25" s="1029" customFormat="1" ht="64.5" customHeight="1">
      <c r="A220" s="1076">
        <f t="shared" ref="A220:A238" si="27">A219+1</f>
        <v>195</v>
      </c>
      <c r="B220" s="1076">
        <v>7000015629</v>
      </c>
      <c r="C220" s="1076">
        <v>190</v>
      </c>
      <c r="D220" s="1076" t="s">
        <v>794</v>
      </c>
      <c r="E220" s="1076">
        <v>1000020098</v>
      </c>
      <c r="F220" s="1076">
        <v>73082011</v>
      </c>
      <c r="G220" s="1251"/>
      <c r="H220" s="1283">
        <v>18</v>
      </c>
      <c r="I220" s="1252"/>
      <c r="J220" s="1076" t="s">
        <v>809</v>
      </c>
      <c r="K220" s="1283" t="s">
        <v>582</v>
      </c>
      <c r="L220" s="1283">
        <v>2</v>
      </c>
      <c r="M220" s="1253"/>
      <c r="N220" s="1301" t="str">
        <f t="shared" si="23"/>
        <v>Included</v>
      </c>
      <c r="O220" s="1302">
        <f t="shared" si="24"/>
        <v>0</v>
      </c>
      <c r="P220" s="1070"/>
      <c r="Q220" s="1074">
        <f t="shared" si="25"/>
        <v>0</v>
      </c>
      <c r="R220" s="1075">
        <f t="shared" si="26"/>
        <v>0</v>
      </c>
      <c r="S220" s="1070"/>
      <c r="T220" s="1071"/>
      <c r="U220" s="1070"/>
      <c r="V220" s="1072"/>
      <c r="W220" s="1070"/>
      <c r="X220" s="1070"/>
      <c r="Y220" s="1070"/>
    </row>
    <row r="221" spans="1:25" s="1029" customFormat="1" ht="64.5" customHeight="1">
      <c r="A221" s="1076">
        <f t="shared" si="27"/>
        <v>196</v>
      </c>
      <c r="B221" s="1076">
        <v>7000015629</v>
      </c>
      <c r="C221" s="1076">
        <v>200</v>
      </c>
      <c r="D221" s="1076" t="s">
        <v>794</v>
      </c>
      <c r="E221" s="1076">
        <v>1000017565</v>
      </c>
      <c r="F221" s="1076">
        <v>73045930</v>
      </c>
      <c r="G221" s="1251"/>
      <c r="H221" s="1283">
        <v>18</v>
      </c>
      <c r="I221" s="1252"/>
      <c r="J221" s="1076" t="s">
        <v>749</v>
      </c>
      <c r="K221" s="1283" t="s">
        <v>582</v>
      </c>
      <c r="L221" s="1283">
        <v>6</v>
      </c>
      <c r="M221" s="1253"/>
      <c r="N221" s="1301" t="str">
        <f t="shared" si="23"/>
        <v>Included</v>
      </c>
      <c r="O221" s="1302">
        <f t="shared" si="24"/>
        <v>0</v>
      </c>
      <c r="P221" s="1070"/>
      <c r="Q221" s="1074">
        <f t="shared" si="25"/>
        <v>0</v>
      </c>
      <c r="R221" s="1075">
        <f t="shared" si="26"/>
        <v>0</v>
      </c>
      <c r="S221" s="1070"/>
      <c r="T221" s="1071"/>
      <c r="U221" s="1070"/>
      <c r="V221" s="1072"/>
      <c r="W221" s="1070"/>
      <c r="X221" s="1070"/>
      <c r="Y221" s="1070"/>
    </row>
    <row r="222" spans="1:25" s="1029" customFormat="1" ht="64.5" customHeight="1">
      <c r="A222" s="1076">
        <f t="shared" si="27"/>
        <v>197</v>
      </c>
      <c r="B222" s="1076">
        <v>7000015629</v>
      </c>
      <c r="C222" s="1076">
        <v>210</v>
      </c>
      <c r="D222" s="1076" t="s">
        <v>794</v>
      </c>
      <c r="E222" s="1076">
        <v>1000020188</v>
      </c>
      <c r="F222" s="1076">
        <v>73045930</v>
      </c>
      <c r="G222" s="1251"/>
      <c r="H222" s="1283">
        <v>18</v>
      </c>
      <c r="I222" s="1252"/>
      <c r="J222" s="1076" t="s">
        <v>810</v>
      </c>
      <c r="K222" s="1283" t="s">
        <v>582</v>
      </c>
      <c r="L222" s="1283">
        <v>3</v>
      </c>
      <c r="M222" s="1253"/>
      <c r="N222" s="1301" t="str">
        <f t="shared" si="23"/>
        <v>Included</v>
      </c>
      <c r="O222" s="1302">
        <f t="shared" si="24"/>
        <v>0</v>
      </c>
      <c r="P222" s="1070"/>
      <c r="Q222" s="1074">
        <f t="shared" si="25"/>
        <v>0</v>
      </c>
      <c r="R222" s="1075">
        <f t="shared" si="26"/>
        <v>0</v>
      </c>
      <c r="S222" s="1070"/>
      <c r="T222" s="1071"/>
      <c r="U222" s="1070"/>
      <c r="V222" s="1072"/>
      <c r="W222" s="1070"/>
      <c r="X222" s="1070"/>
      <c r="Y222" s="1070"/>
    </row>
    <row r="223" spans="1:25" s="1029" customFormat="1" ht="77.25" customHeight="1">
      <c r="A223" s="1076">
        <f t="shared" si="27"/>
        <v>198</v>
      </c>
      <c r="B223" s="1076">
        <v>7000015629</v>
      </c>
      <c r="C223" s="1076">
        <v>220</v>
      </c>
      <c r="D223" s="1076" t="s">
        <v>794</v>
      </c>
      <c r="E223" s="1076">
        <v>1000056295</v>
      </c>
      <c r="F223" s="1076">
        <v>73082011</v>
      </c>
      <c r="G223" s="1251"/>
      <c r="H223" s="1283">
        <v>18</v>
      </c>
      <c r="I223" s="1252"/>
      <c r="J223" s="1076" t="s">
        <v>811</v>
      </c>
      <c r="K223" s="1283" t="s">
        <v>582</v>
      </c>
      <c r="L223" s="1283">
        <v>2</v>
      </c>
      <c r="M223" s="1253"/>
      <c r="N223" s="1301" t="str">
        <f t="shared" si="23"/>
        <v>Included</v>
      </c>
      <c r="O223" s="1302">
        <f t="shared" si="24"/>
        <v>0</v>
      </c>
      <c r="P223" s="1070"/>
      <c r="Q223" s="1074">
        <f t="shared" si="25"/>
        <v>0</v>
      </c>
      <c r="R223" s="1075">
        <f t="shared" si="26"/>
        <v>0</v>
      </c>
      <c r="S223" s="1070"/>
      <c r="T223" s="1071"/>
      <c r="U223" s="1070"/>
      <c r="V223" s="1072"/>
      <c r="W223" s="1070"/>
      <c r="X223" s="1070"/>
      <c r="Y223" s="1070"/>
    </row>
    <row r="224" spans="1:25" s="1029" customFormat="1" ht="45" customHeight="1">
      <c r="A224" s="1076">
        <f t="shared" si="27"/>
        <v>199</v>
      </c>
      <c r="B224" s="1076">
        <v>7000015629</v>
      </c>
      <c r="C224" s="1076">
        <v>330</v>
      </c>
      <c r="D224" s="1076" t="s">
        <v>795</v>
      </c>
      <c r="E224" s="1076">
        <v>1000000443</v>
      </c>
      <c r="F224" s="1076">
        <v>85446020</v>
      </c>
      <c r="G224" s="1251"/>
      <c r="H224" s="1283">
        <v>18</v>
      </c>
      <c r="I224" s="1252"/>
      <c r="J224" s="1076" t="s">
        <v>586</v>
      </c>
      <c r="K224" s="1283" t="s">
        <v>585</v>
      </c>
      <c r="L224" s="1283">
        <v>1</v>
      </c>
      <c r="M224" s="1253"/>
      <c r="N224" s="1301" t="str">
        <f t="shared" si="23"/>
        <v>Included</v>
      </c>
      <c r="O224" s="1302">
        <f t="shared" si="24"/>
        <v>0</v>
      </c>
      <c r="P224" s="1070"/>
      <c r="Q224" s="1074">
        <f t="shared" si="25"/>
        <v>0</v>
      </c>
      <c r="R224" s="1075">
        <f t="shared" si="26"/>
        <v>0</v>
      </c>
      <c r="S224" s="1070"/>
      <c r="T224" s="1071"/>
      <c r="U224" s="1070"/>
      <c r="V224" s="1072"/>
      <c r="W224" s="1070"/>
      <c r="X224" s="1070"/>
      <c r="Y224" s="1070"/>
    </row>
    <row r="225" spans="1:51" s="1029" customFormat="1" ht="51.75" customHeight="1">
      <c r="A225" s="1076">
        <f t="shared" si="27"/>
        <v>200</v>
      </c>
      <c r="B225" s="1076">
        <v>7000015629</v>
      </c>
      <c r="C225" s="1076">
        <v>340</v>
      </c>
      <c r="D225" s="1076" t="s">
        <v>795</v>
      </c>
      <c r="E225" s="1076">
        <v>1000000442</v>
      </c>
      <c r="F225" s="1076">
        <v>85446020</v>
      </c>
      <c r="G225" s="1251"/>
      <c r="H225" s="1283">
        <v>18</v>
      </c>
      <c r="I225" s="1252"/>
      <c r="J225" s="1076" t="s">
        <v>587</v>
      </c>
      <c r="K225" s="1283" t="s">
        <v>585</v>
      </c>
      <c r="L225" s="1283">
        <v>1</v>
      </c>
      <c r="M225" s="1253"/>
      <c r="N225" s="1301" t="str">
        <f t="shared" si="23"/>
        <v>Included</v>
      </c>
      <c r="O225" s="1302">
        <f t="shared" si="24"/>
        <v>0</v>
      </c>
      <c r="P225" s="1070"/>
      <c r="Q225" s="1074">
        <f t="shared" si="25"/>
        <v>0</v>
      </c>
      <c r="R225" s="1075">
        <f t="shared" si="26"/>
        <v>0</v>
      </c>
      <c r="S225" s="1070"/>
      <c r="T225" s="1071"/>
      <c r="U225" s="1070"/>
      <c r="V225" s="1072"/>
      <c r="W225" s="1070"/>
      <c r="X225" s="1070"/>
      <c r="Y225" s="1070"/>
    </row>
    <row r="226" spans="1:51" s="1029" customFormat="1" ht="42.75" customHeight="1">
      <c r="A226" s="1076">
        <f t="shared" si="27"/>
        <v>201</v>
      </c>
      <c r="B226" s="1076">
        <v>7000015629</v>
      </c>
      <c r="C226" s="1076">
        <v>350</v>
      </c>
      <c r="D226" s="1076" t="s">
        <v>796</v>
      </c>
      <c r="E226" s="1076">
        <v>1000025391</v>
      </c>
      <c r="F226" s="1076">
        <v>82032000</v>
      </c>
      <c r="G226" s="1251"/>
      <c r="H226" s="1283">
        <v>18</v>
      </c>
      <c r="I226" s="1252"/>
      <c r="J226" s="1076" t="s">
        <v>666</v>
      </c>
      <c r="K226" s="1283" t="s">
        <v>582</v>
      </c>
      <c r="L226" s="1283">
        <v>1</v>
      </c>
      <c r="M226" s="1253"/>
      <c r="N226" s="1301" t="str">
        <f t="shared" si="23"/>
        <v>Included</v>
      </c>
      <c r="O226" s="1302">
        <f t="shared" si="24"/>
        <v>0</v>
      </c>
      <c r="P226" s="1070"/>
      <c r="Q226" s="1074">
        <f t="shared" si="25"/>
        <v>0</v>
      </c>
      <c r="R226" s="1075">
        <f t="shared" si="26"/>
        <v>0</v>
      </c>
      <c r="S226" s="1070"/>
      <c r="T226" s="1071"/>
      <c r="U226" s="1070"/>
      <c r="V226" s="1072"/>
      <c r="W226" s="1070"/>
      <c r="X226" s="1070"/>
      <c r="Y226" s="1070"/>
    </row>
    <row r="227" spans="1:51" s="1029" customFormat="1" ht="126" customHeight="1">
      <c r="A227" s="1076">
        <f t="shared" si="27"/>
        <v>202</v>
      </c>
      <c r="B227" s="1076">
        <v>7000015629</v>
      </c>
      <c r="C227" s="1076">
        <v>360</v>
      </c>
      <c r="D227" s="1076" t="s">
        <v>797</v>
      </c>
      <c r="E227" s="1076">
        <v>1000030433</v>
      </c>
      <c r="F227" s="1076">
        <v>85287390</v>
      </c>
      <c r="G227" s="1251"/>
      <c r="H227" s="1283">
        <v>28</v>
      </c>
      <c r="I227" s="1252"/>
      <c r="J227" s="1076" t="s">
        <v>667</v>
      </c>
      <c r="K227" s="1283" t="s">
        <v>588</v>
      </c>
      <c r="L227" s="1283">
        <v>2</v>
      </c>
      <c r="M227" s="1253"/>
      <c r="N227" s="1301" t="str">
        <f t="shared" si="23"/>
        <v>Included</v>
      </c>
      <c r="O227" s="1302">
        <f t="shared" si="24"/>
        <v>0</v>
      </c>
      <c r="P227" s="1070"/>
      <c r="Q227" s="1074">
        <f t="shared" si="25"/>
        <v>0</v>
      </c>
      <c r="R227" s="1075">
        <f t="shared" si="26"/>
        <v>0</v>
      </c>
      <c r="S227" s="1070"/>
      <c r="T227" s="1071"/>
      <c r="U227" s="1070"/>
      <c r="V227" s="1072"/>
      <c r="W227" s="1070"/>
      <c r="X227" s="1070"/>
      <c r="Y227" s="1070"/>
    </row>
    <row r="228" spans="1:51" s="1029" customFormat="1" ht="52.5" customHeight="1">
      <c r="A228" s="1076">
        <f t="shared" si="27"/>
        <v>203</v>
      </c>
      <c r="B228" s="1076">
        <v>7000015629</v>
      </c>
      <c r="C228" s="1076">
        <v>390</v>
      </c>
      <c r="D228" s="1076" t="s">
        <v>798</v>
      </c>
      <c r="E228" s="1076">
        <v>1000012366</v>
      </c>
      <c r="F228" s="1076">
        <v>73082011</v>
      </c>
      <c r="G228" s="1251"/>
      <c r="H228" s="1283">
        <v>18</v>
      </c>
      <c r="I228" s="1252"/>
      <c r="J228" s="1076" t="s">
        <v>611</v>
      </c>
      <c r="K228" s="1283" t="s">
        <v>582</v>
      </c>
      <c r="L228" s="1283">
        <v>120</v>
      </c>
      <c r="M228" s="1253"/>
      <c r="N228" s="1301" t="str">
        <f t="shared" si="23"/>
        <v>Included</v>
      </c>
      <c r="O228" s="1302">
        <f t="shared" si="24"/>
        <v>0</v>
      </c>
      <c r="P228" s="1070"/>
      <c r="Q228" s="1074">
        <f t="shared" si="25"/>
        <v>0</v>
      </c>
      <c r="R228" s="1075">
        <f t="shared" si="26"/>
        <v>0</v>
      </c>
      <c r="S228" s="1070"/>
      <c r="T228" s="1071"/>
      <c r="U228" s="1070"/>
      <c r="V228" s="1072"/>
      <c r="W228" s="1070"/>
      <c r="X228" s="1070"/>
      <c r="Y228" s="1070"/>
    </row>
    <row r="229" spans="1:51" s="1029" customFormat="1" ht="48" customHeight="1">
      <c r="A229" s="1076">
        <f t="shared" si="27"/>
        <v>204</v>
      </c>
      <c r="B229" s="1076">
        <v>7000015629</v>
      </c>
      <c r="C229" s="1076">
        <v>400</v>
      </c>
      <c r="D229" s="1076" t="s">
        <v>798</v>
      </c>
      <c r="E229" s="1076">
        <v>1000012369</v>
      </c>
      <c r="F229" s="1076">
        <v>73082011</v>
      </c>
      <c r="G229" s="1251"/>
      <c r="H229" s="1283">
        <v>18</v>
      </c>
      <c r="I229" s="1252"/>
      <c r="J229" s="1076" t="s">
        <v>612</v>
      </c>
      <c r="K229" s="1283" t="s">
        <v>582</v>
      </c>
      <c r="L229" s="1283">
        <v>32</v>
      </c>
      <c r="M229" s="1253"/>
      <c r="N229" s="1301" t="str">
        <f t="shared" si="23"/>
        <v>Included</v>
      </c>
      <c r="O229" s="1302">
        <f t="shared" si="24"/>
        <v>0</v>
      </c>
      <c r="P229" s="1070"/>
      <c r="Q229" s="1074">
        <f t="shared" si="25"/>
        <v>0</v>
      </c>
      <c r="R229" s="1075">
        <f t="shared" si="26"/>
        <v>0</v>
      </c>
      <c r="S229" s="1070"/>
      <c r="T229" s="1071"/>
      <c r="U229" s="1070"/>
      <c r="V229" s="1072"/>
      <c r="W229" s="1070"/>
      <c r="X229" s="1070"/>
      <c r="Y229" s="1070"/>
    </row>
    <row r="230" spans="1:51" s="1029" customFormat="1" ht="52.5" customHeight="1">
      <c r="A230" s="1076">
        <f t="shared" si="27"/>
        <v>205</v>
      </c>
      <c r="B230" s="1076">
        <v>7000015629</v>
      </c>
      <c r="C230" s="1076">
        <v>410</v>
      </c>
      <c r="D230" s="1076" t="s">
        <v>798</v>
      </c>
      <c r="E230" s="1076">
        <v>1000012368</v>
      </c>
      <c r="F230" s="1076">
        <v>73082011</v>
      </c>
      <c r="G230" s="1251"/>
      <c r="H230" s="1283">
        <v>18</v>
      </c>
      <c r="I230" s="1252"/>
      <c r="J230" s="1076" t="s">
        <v>764</v>
      </c>
      <c r="K230" s="1283" t="s">
        <v>582</v>
      </c>
      <c r="L230" s="1283">
        <v>16</v>
      </c>
      <c r="M230" s="1253"/>
      <c r="N230" s="1301" t="str">
        <f t="shared" si="23"/>
        <v>Included</v>
      </c>
      <c r="O230" s="1302">
        <f t="shared" si="24"/>
        <v>0</v>
      </c>
      <c r="P230" s="1070"/>
      <c r="Q230" s="1074">
        <f t="shared" si="25"/>
        <v>0</v>
      </c>
      <c r="R230" s="1075">
        <f t="shared" si="26"/>
        <v>0</v>
      </c>
      <c r="S230" s="1070"/>
      <c r="T230" s="1071"/>
      <c r="U230" s="1070"/>
      <c r="V230" s="1072"/>
      <c r="W230" s="1070"/>
      <c r="X230" s="1070"/>
      <c r="Y230" s="1070"/>
    </row>
    <row r="231" spans="1:51" s="1029" customFormat="1" ht="46.5" customHeight="1">
      <c r="A231" s="1076">
        <f t="shared" si="27"/>
        <v>206</v>
      </c>
      <c r="B231" s="1076">
        <v>7000015629</v>
      </c>
      <c r="C231" s="1076">
        <v>440</v>
      </c>
      <c r="D231" s="1076" t="s">
        <v>799</v>
      </c>
      <c r="E231" s="1076">
        <v>1000046559</v>
      </c>
      <c r="F231" s="1076">
        <v>85389000</v>
      </c>
      <c r="G231" s="1251"/>
      <c r="H231" s="1283">
        <v>18</v>
      </c>
      <c r="I231" s="1252"/>
      <c r="J231" s="1076" t="s">
        <v>812</v>
      </c>
      <c r="K231" s="1283" t="s">
        <v>588</v>
      </c>
      <c r="L231" s="1283">
        <v>1</v>
      </c>
      <c r="M231" s="1253"/>
      <c r="N231" s="1301" t="str">
        <f t="shared" si="23"/>
        <v>Included</v>
      </c>
      <c r="O231" s="1302">
        <f t="shared" si="24"/>
        <v>0</v>
      </c>
      <c r="P231" s="1070"/>
      <c r="Q231" s="1074">
        <f t="shared" si="25"/>
        <v>0</v>
      </c>
      <c r="R231" s="1075">
        <f t="shared" si="26"/>
        <v>0</v>
      </c>
      <c r="S231" s="1070"/>
      <c r="T231" s="1071"/>
      <c r="U231" s="1070"/>
      <c r="V231" s="1072"/>
      <c r="W231" s="1070"/>
      <c r="X231" s="1070"/>
      <c r="Y231" s="1070"/>
    </row>
    <row r="232" spans="1:51" s="1029" customFormat="1" ht="33.75" customHeight="1">
      <c r="A232" s="1076">
        <f t="shared" si="27"/>
        <v>207</v>
      </c>
      <c r="B232" s="1076">
        <v>7000015629</v>
      </c>
      <c r="C232" s="1076">
        <v>290</v>
      </c>
      <c r="D232" s="1076" t="s">
        <v>800</v>
      </c>
      <c r="E232" s="1076">
        <v>1000025930</v>
      </c>
      <c r="F232" s="1076">
        <v>85354010</v>
      </c>
      <c r="G232" s="1251"/>
      <c r="H232" s="1283">
        <v>18</v>
      </c>
      <c r="I232" s="1252"/>
      <c r="J232" s="1076" t="s">
        <v>760</v>
      </c>
      <c r="K232" s="1283" t="s">
        <v>588</v>
      </c>
      <c r="L232" s="1283">
        <v>1</v>
      </c>
      <c r="M232" s="1253"/>
      <c r="N232" s="1301" t="str">
        <f t="shared" si="23"/>
        <v>Included</v>
      </c>
      <c r="O232" s="1302">
        <f t="shared" si="24"/>
        <v>0</v>
      </c>
      <c r="P232" s="1070"/>
      <c r="Q232" s="1074">
        <f t="shared" si="25"/>
        <v>0</v>
      </c>
      <c r="R232" s="1075">
        <f t="shared" si="26"/>
        <v>0</v>
      </c>
      <c r="S232" s="1070"/>
      <c r="T232" s="1071"/>
      <c r="U232" s="1070"/>
      <c r="V232" s="1072"/>
      <c r="W232" s="1070"/>
      <c r="X232" s="1070"/>
      <c r="Y232" s="1070"/>
    </row>
    <row r="233" spans="1:51" s="1029" customFormat="1" ht="33.75" customHeight="1">
      <c r="A233" s="1076">
        <f t="shared" si="27"/>
        <v>208</v>
      </c>
      <c r="B233" s="1076">
        <v>7000015629</v>
      </c>
      <c r="C233" s="1076">
        <v>300</v>
      </c>
      <c r="D233" s="1076" t="s">
        <v>800</v>
      </c>
      <c r="E233" s="1076">
        <v>1000025934</v>
      </c>
      <c r="F233" s="1076">
        <v>85359090</v>
      </c>
      <c r="G233" s="1251"/>
      <c r="H233" s="1283">
        <v>18</v>
      </c>
      <c r="I233" s="1252"/>
      <c r="J233" s="1076" t="s">
        <v>813</v>
      </c>
      <c r="K233" s="1283" t="s">
        <v>588</v>
      </c>
      <c r="L233" s="1283">
        <v>1</v>
      </c>
      <c r="M233" s="1253"/>
      <c r="N233" s="1301" t="str">
        <f t="shared" si="23"/>
        <v>Included</v>
      </c>
      <c r="O233" s="1302">
        <f t="shared" si="24"/>
        <v>0</v>
      </c>
      <c r="P233" s="1070"/>
      <c r="Q233" s="1074">
        <f t="shared" si="25"/>
        <v>0</v>
      </c>
      <c r="R233" s="1075">
        <f t="shared" si="26"/>
        <v>0</v>
      </c>
      <c r="S233" s="1070"/>
      <c r="T233" s="1071"/>
      <c r="U233" s="1070"/>
      <c r="V233" s="1072"/>
      <c r="W233" s="1070"/>
      <c r="X233" s="1070"/>
      <c r="Y233" s="1070"/>
    </row>
    <row r="234" spans="1:51" s="1029" customFormat="1" ht="33.75" customHeight="1">
      <c r="A234" s="1076">
        <f t="shared" si="27"/>
        <v>209</v>
      </c>
      <c r="B234" s="1076">
        <v>7000015629</v>
      </c>
      <c r="C234" s="1076">
        <v>310</v>
      </c>
      <c r="D234" s="1076" t="s">
        <v>800</v>
      </c>
      <c r="E234" s="1076">
        <v>1000019912</v>
      </c>
      <c r="F234" s="1076">
        <v>85371000</v>
      </c>
      <c r="G234" s="1251"/>
      <c r="H234" s="1283">
        <v>18</v>
      </c>
      <c r="I234" s="1252"/>
      <c r="J234" s="1076" t="s">
        <v>761</v>
      </c>
      <c r="K234" s="1283" t="s">
        <v>585</v>
      </c>
      <c r="L234" s="1283">
        <v>1</v>
      </c>
      <c r="M234" s="1253"/>
      <c r="N234" s="1301" t="str">
        <f t="shared" si="23"/>
        <v>Included</v>
      </c>
      <c r="O234" s="1302">
        <f t="shared" si="24"/>
        <v>0</v>
      </c>
      <c r="P234" s="1070"/>
      <c r="Q234" s="1074">
        <f t="shared" si="25"/>
        <v>0</v>
      </c>
      <c r="R234" s="1075">
        <f t="shared" si="26"/>
        <v>0</v>
      </c>
      <c r="S234" s="1070"/>
      <c r="T234" s="1071"/>
      <c r="U234" s="1070"/>
      <c r="V234" s="1072"/>
      <c r="W234" s="1070"/>
      <c r="X234" s="1070"/>
      <c r="Y234" s="1070"/>
    </row>
    <row r="235" spans="1:51" s="1029" customFormat="1" ht="33.75" customHeight="1">
      <c r="A235" s="1076">
        <f t="shared" si="27"/>
        <v>210</v>
      </c>
      <c r="B235" s="1076">
        <v>7000014984</v>
      </c>
      <c r="C235" s="1076">
        <v>10</v>
      </c>
      <c r="D235" s="1076" t="s">
        <v>800</v>
      </c>
      <c r="E235" s="1076">
        <v>1000019927</v>
      </c>
      <c r="F235" s="1076">
        <v>85389000</v>
      </c>
      <c r="G235" s="1251"/>
      <c r="H235" s="1283">
        <v>18</v>
      </c>
      <c r="I235" s="1252"/>
      <c r="J235" s="1076" t="s">
        <v>762</v>
      </c>
      <c r="K235" s="1283" t="s">
        <v>585</v>
      </c>
      <c r="L235" s="1283">
        <v>1</v>
      </c>
      <c r="M235" s="1253"/>
      <c r="N235" s="1301" t="str">
        <f t="shared" ref="N235:N238" si="28">IF(M235=0, "Included",IF(ISERROR(L235*M235), M235, L235*M235))</f>
        <v>Included</v>
      </c>
      <c r="O235" s="1302">
        <f t="shared" ref="O235:O238" si="29">R235</f>
        <v>0</v>
      </c>
      <c r="P235" s="1070"/>
      <c r="Q235" s="1074">
        <f t="shared" ref="Q235:Q238" si="30">IF(N235="Included",0,N235)</f>
        <v>0</v>
      </c>
      <c r="R235" s="1075">
        <f t="shared" ref="R235:R238" si="31">IF(I235="", H235*Q235/100,I235*Q235/100)</f>
        <v>0</v>
      </c>
      <c r="S235" s="1070"/>
      <c r="T235" s="1071"/>
      <c r="U235" s="1070"/>
      <c r="V235" s="1072"/>
      <c r="W235" s="1070"/>
      <c r="X235" s="1070"/>
      <c r="Y235" s="1070"/>
    </row>
    <row r="236" spans="1:51" s="1029" customFormat="1" ht="33.75" customHeight="1">
      <c r="A236" s="1076">
        <f t="shared" si="27"/>
        <v>211</v>
      </c>
      <c r="B236" s="1076">
        <v>7000014984</v>
      </c>
      <c r="C236" s="1076">
        <v>30</v>
      </c>
      <c r="D236" s="1076" t="s">
        <v>900</v>
      </c>
      <c r="E236" s="1076">
        <v>1000012018</v>
      </c>
      <c r="F236" s="1076">
        <v>85311020</v>
      </c>
      <c r="G236" s="1251"/>
      <c r="H236" s="1283">
        <v>18</v>
      </c>
      <c r="I236" s="1252"/>
      <c r="J236" s="1076" t="s">
        <v>604</v>
      </c>
      <c r="K236" s="1283" t="s">
        <v>588</v>
      </c>
      <c r="L236" s="1283">
        <v>1</v>
      </c>
      <c r="M236" s="1253"/>
      <c r="N236" s="1301" t="str">
        <f t="shared" si="28"/>
        <v>Included</v>
      </c>
      <c r="O236" s="1302">
        <f t="shared" si="29"/>
        <v>0</v>
      </c>
      <c r="P236" s="1070"/>
      <c r="Q236" s="1074">
        <f t="shared" si="30"/>
        <v>0</v>
      </c>
      <c r="R236" s="1075">
        <f t="shared" si="31"/>
        <v>0</v>
      </c>
      <c r="S236" s="1070"/>
      <c r="T236" s="1071"/>
      <c r="U236" s="1070"/>
      <c r="V236" s="1072"/>
      <c r="W236" s="1070"/>
      <c r="X236" s="1070"/>
      <c r="Y236" s="1070"/>
    </row>
    <row r="237" spans="1:51" s="1029" customFormat="1" ht="33.75" customHeight="1">
      <c r="A237" s="1076">
        <f t="shared" si="27"/>
        <v>212</v>
      </c>
      <c r="B237" s="1076">
        <v>7000014984</v>
      </c>
      <c r="C237" s="1076">
        <v>40</v>
      </c>
      <c r="D237" s="1076" t="s">
        <v>900</v>
      </c>
      <c r="E237" s="1076">
        <v>1000012022</v>
      </c>
      <c r="F237" s="1076">
        <v>84241000</v>
      </c>
      <c r="G237" s="1251"/>
      <c r="H237" s="1283">
        <v>18</v>
      </c>
      <c r="I237" s="1252"/>
      <c r="J237" s="1076" t="s">
        <v>603</v>
      </c>
      <c r="K237" s="1283" t="s">
        <v>582</v>
      </c>
      <c r="L237" s="1283">
        <v>1</v>
      </c>
      <c r="M237" s="1253"/>
      <c r="N237" s="1301" t="str">
        <f t="shared" si="28"/>
        <v>Included</v>
      </c>
      <c r="O237" s="1302">
        <f t="shared" si="29"/>
        <v>0</v>
      </c>
      <c r="P237" s="1070"/>
      <c r="Q237" s="1074">
        <f t="shared" si="30"/>
        <v>0</v>
      </c>
      <c r="R237" s="1075">
        <f t="shared" si="31"/>
        <v>0</v>
      </c>
      <c r="S237" s="1070"/>
      <c r="T237" s="1071"/>
      <c r="U237" s="1070"/>
      <c r="V237" s="1072"/>
      <c r="W237" s="1070"/>
      <c r="X237" s="1070"/>
      <c r="Y237" s="1070"/>
    </row>
    <row r="238" spans="1:51" s="1029" customFormat="1" ht="33.75" customHeight="1">
      <c r="A238" s="1076">
        <f t="shared" si="27"/>
        <v>213</v>
      </c>
      <c r="B238" s="1076">
        <v>7000014984</v>
      </c>
      <c r="C238" s="1076">
        <v>60</v>
      </c>
      <c r="D238" s="1076" t="s">
        <v>901</v>
      </c>
      <c r="E238" s="1076">
        <v>1000006284</v>
      </c>
      <c r="F238" s="1076">
        <v>84151090</v>
      </c>
      <c r="G238" s="1251"/>
      <c r="H238" s="1283">
        <v>28</v>
      </c>
      <c r="I238" s="1252"/>
      <c r="J238" s="1076" t="s">
        <v>602</v>
      </c>
      <c r="K238" s="1283" t="s">
        <v>588</v>
      </c>
      <c r="L238" s="1283">
        <v>1</v>
      </c>
      <c r="M238" s="1253"/>
      <c r="N238" s="1301" t="str">
        <f t="shared" si="28"/>
        <v>Included</v>
      </c>
      <c r="O238" s="1302">
        <f t="shared" si="29"/>
        <v>0</v>
      </c>
      <c r="P238" s="1070"/>
      <c r="Q238" s="1074">
        <f t="shared" si="30"/>
        <v>0</v>
      </c>
      <c r="R238" s="1075">
        <f t="shared" si="31"/>
        <v>0</v>
      </c>
      <c r="S238" s="1070"/>
      <c r="T238" s="1071"/>
      <c r="U238" s="1070"/>
      <c r="V238" s="1072"/>
      <c r="W238" s="1070"/>
      <c r="X238" s="1070"/>
      <c r="Y238" s="1070"/>
    </row>
    <row r="239" spans="1:51" ht="25.5" customHeight="1">
      <c r="A239" s="1078"/>
      <c r="B239" s="1079"/>
      <c r="C239" s="1079"/>
      <c r="D239" s="1079"/>
      <c r="E239" s="1079"/>
      <c r="F239" s="1079"/>
      <c r="G239" s="1079"/>
      <c r="H239" s="1442" t="s">
        <v>620</v>
      </c>
      <c r="I239" s="1442"/>
      <c r="J239" s="1442"/>
      <c r="K239" s="1442"/>
      <c r="L239" s="1442"/>
      <c r="M239" s="1443"/>
      <c r="N239" s="1357">
        <f>SUM(N22:N238)</f>
        <v>0</v>
      </c>
      <c r="O239" s="1303">
        <f>SUM(O22:O238)</f>
        <v>0</v>
      </c>
      <c r="S239" s="1017"/>
      <c r="Z239" s="1080"/>
      <c r="AA239" s="1080"/>
      <c r="AC239" s="1080"/>
      <c r="AD239" s="1080"/>
      <c r="AF239" s="1036"/>
      <c r="AG239" s="1026"/>
      <c r="AH239" s="1026"/>
      <c r="AI239" s="1026"/>
      <c r="AJ239" s="1026"/>
      <c r="AK239" s="1026"/>
      <c r="AL239" s="1026"/>
      <c r="AM239" s="1026"/>
      <c r="AN239" s="1026"/>
      <c r="AO239" s="1026"/>
      <c r="AP239" s="1026"/>
      <c r="AQ239" s="1026"/>
      <c r="AR239" s="1026"/>
      <c r="AS239" s="1026"/>
      <c r="AT239" s="1026"/>
      <c r="AU239" s="1026"/>
      <c r="AV239" s="1026"/>
      <c r="AW239" s="1026"/>
      <c r="AX239" s="1026"/>
      <c r="AY239" s="1026"/>
    </row>
    <row r="240" spans="1:51">
      <c r="A240" s="1081"/>
      <c r="B240" s="1082"/>
      <c r="C240" s="1082"/>
      <c r="D240" s="1082"/>
      <c r="E240" s="1082"/>
      <c r="F240" s="1082"/>
      <c r="G240" s="1082"/>
      <c r="H240" s="1437" t="s">
        <v>508</v>
      </c>
      <c r="I240" s="1437"/>
      <c r="J240" s="1437"/>
      <c r="K240" s="1437"/>
      <c r="L240" s="1437"/>
      <c r="M240" s="1438"/>
      <c r="N240" s="1304">
        <f>'Sch-7'!M20</f>
        <v>0</v>
      </c>
      <c r="O240" s="1305"/>
      <c r="Z240" s="1030"/>
      <c r="AA240" s="1080"/>
      <c r="AC240" s="1030"/>
      <c r="AD240" s="1080"/>
      <c r="AG240" s="1026"/>
      <c r="AH240" s="1026"/>
      <c r="AI240" s="1026"/>
      <c r="AJ240" s="1026"/>
      <c r="AK240" s="1026"/>
      <c r="AL240" s="1026"/>
      <c r="AM240" s="1026"/>
      <c r="AN240" s="1026"/>
      <c r="AO240" s="1026"/>
      <c r="AP240" s="1026"/>
      <c r="AQ240" s="1026"/>
      <c r="AR240" s="1026"/>
      <c r="AS240" s="1026"/>
      <c r="AT240" s="1026"/>
      <c r="AU240" s="1026"/>
      <c r="AV240" s="1026"/>
      <c r="AW240" s="1026"/>
      <c r="AX240" s="1026"/>
      <c r="AY240" s="1026"/>
    </row>
    <row r="241" spans="1:51" ht="14.5" thickBot="1">
      <c r="A241" s="1083"/>
      <c r="B241" s="1084"/>
      <c r="C241" s="1084"/>
      <c r="D241" s="1084"/>
      <c r="E241" s="1084"/>
      <c r="F241" s="1084"/>
      <c r="G241" s="1084"/>
      <c r="H241" s="1439" t="s">
        <v>425</v>
      </c>
      <c r="I241" s="1439"/>
      <c r="J241" s="1439"/>
      <c r="K241" s="1439"/>
      <c r="L241" s="1439"/>
      <c r="M241" s="1439"/>
      <c r="N241" s="1358">
        <f>N240+N239</f>
        <v>0</v>
      </c>
      <c r="O241" s="1307"/>
      <c r="Z241" s="1030"/>
      <c r="AA241" s="1077"/>
      <c r="AB241" s="1067"/>
      <c r="AC241" s="1085"/>
      <c r="AD241" s="1077"/>
      <c r="AF241" s="1086"/>
      <c r="AG241" s="1026"/>
      <c r="AH241" s="1026"/>
      <c r="AI241" s="1026"/>
      <c r="AJ241" s="1026"/>
      <c r="AK241" s="1026"/>
      <c r="AL241" s="1026"/>
      <c r="AM241" s="1026"/>
      <c r="AN241" s="1026"/>
      <c r="AO241" s="1026"/>
      <c r="AP241" s="1026"/>
      <c r="AQ241" s="1026"/>
      <c r="AR241" s="1026"/>
      <c r="AS241" s="1026"/>
      <c r="AT241" s="1026"/>
      <c r="AU241" s="1026"/>
      <c r="AV241" s="1026"/>
      <c r="AW241" s="1026"/>
      <c r="AX241" s="1026"/>
      <c r="AY241" s="1026"/>
    </row>
    <row r="242" spans="1:51" ht="14.5" hidden="1" thickBot="1">
      <c r="A242" s="1087"/>
      <c r="B242" s="1087"/>
      <c r="C242" s="1087"/>
      <c r="D242" s="1087"/>
      <c r="E242" s="1087"/>
      <c r="F242" s="1087"/>
      <c r="G242" s="1087"/>
      <c r="H242" s="1446" t="s">
        <v>513</v>
      </c>
      <c r="I242" s="1447"/>
      <c r="J242" s="1447"/>
      <c r="K242" s="1447"/>
      <c r="L242" s="1447"/>
      <c r="M242" s="1448"/>
      <c r="N242" s="1306">
        <f>O239</f>
        <v>0</v>
      </c>
      <c r="O242" s="1307"/>
      <c r="Z242" s="1030"/>
      <c r="AA242" s="1077"/>
      <c r="AB242" s="1067"/>
      <c r="AC242" s="1085"/>
      <c r="AD242" s="1077"/>
      <c r="AF242" s="1086"/>
      <c r="AG242" s="1026"/>
      <c r="AH242" s="1026"/>
      <c r="AI242" s="1026"/>
      <c r="AJ242" s="1026"/>
      <c r="AK242" s="1026"/>
      <c r="AL242" s="1026"/>
      <c r="AM242" s="1026"/>
      <c r="AN242" s="1026"/>
      <c r="AO242" s="1026"/>
      <c r="AP242" s="1026"/>
      <c r="AQ242" s="1026"/>
      <c r="AR242" s="1026"/>
      <c r="AS242" s="1026"/>
      <c r="AT242" s="1026"/>
      <c r="AU242" s="1026"/>
      <c r="AV242" s="1026"/>
      <c r="AW242" s="1026"/>
      <c r="AX242" s="1026"/>
      <c r="AY242" s="1026"/>
    </row>
    <row r="243" spans="1:51">
      <c r="A243" s="1444"/>
      <c r="B243" s="1444"/>
      <c r="C243" s="1444"/>
      <c r="D243" s="1444"/>
      <c r="E243" s="1444"/>
      <c r="F243" s="1444"/>
      <c r="G243" s="1444"/>
      <c r="H243" s="1445"/>
      <c r="I243" s="1445"/>
      <c r="J243" s="1445"/>
      <c r="K243" s="1445"/>
      <c r="L243" s="1445"/>
      <c r="M243" s="1445"/>
      <c r="N243" s="1445"/>
      <c r="O243" s="1445"/>
      <c r="Z243" s="1088"/>
      <c r="AA243" s="1080"/>
      <c r="AC243" s="1088"/>
      <c r="AD243" s="1080"/>
      <c r="AG243" s="1026"/>
      <c r="AH243" s="1026"/>
      <c r="AI243" s="1026"/>
      <c r="AJ243" s="1026"/>
      <c r="AK243" s="1026"/>
      <c r="AL243" s="1026"/>
      <c r="AM243" s="1026"/>
      <c r="AN243" s="1026"/>
      <c r="AO243" s="1026"/>
      <c r="AP243" s="1026"/>
      <c r="AQ243" s="1026"/>
      <c r="AR243" s="1026"/>
      <c r="AS243" s="1026"/>
      <c r="AT243" s="1026"/>
      <c r="AU243" s="1026"/>
      <c r="AV243" s="1026"/>
      <c r="AW243" s="1026"/>
      <c r="AX243" s="1026"/>
      <c r="AY243" s="1026"/>
    </row>
    <row r="244" spans="1:51">
      <c r="A244" s="1089" t="s">
        <v>412</v>
      </c>
      <c r="B244" s="1427" t="s">
        <v>489</v>
      </c>
      <c r="C244" s="1427"/>
      <c r="D244" s="1427"/>
      <c r="E244" s="1427"/>
      <c r="F244" s="1427"/>
      <c r="G244" s="1427"/>
      <c r="H244" s="1427"/>
      <c r="I244" s="1427"/>
      <c r="J244" s="1427"/>
      <c r="K244" s="1427"/>
      <c r="L244" s="1427"/>
      <c r="M244" s="1427"/>
      <c r="N244" s="1427"/>
      <c r="O244" s="1427"/>
      <c r="AG244" s="1026"/>
      <c r="AH244" s="1026"/>
      <c r="AI244" s="1026"/>
      <c r="AJ244" s="1026"/>
      <c r="AK244" s="1026"/>
      <c r="AL244" s="1026"/>
      <c r="AM244" s="1026"/>
      <c r="AN244" s="1026"/>
      <c r="AO244" s="1026"/>
      <c r="AP244" s="1026"/>
      <c r="AQ244" s="1026"/>
      <c r="AR244" s="1026"/>
      <c r="AS244" s="1026"/>
      <c r="AT244" s="1026"/>
      <c r="AU244" s="1026"/>
      <c r="AV244" s="1026"/>
      <c r="AW244" s="1026"/>
      <c r="AX244" s="1026"/>
      <c r="AY244" s="1026"/>
    </row>
    <row r="245" spans="1:51">
      <c r="A245" s="1090" t="s">
        <v>491</v>
      </c>
      <c r="B245" s="1428" t="s">
        <v>490</v>
      </c>
      <c r="C245" s="1428"/>
      <c r="D245" s="1428"/>
      <c r="E245" s="1428"/>
      <c r="F245" s="1428"/>
      <c r="G245" s="1428"/>
      <c r="H245" s="1428"/>
      <c r="I245" s="1428"/>
      <c r="J245" s="1428"/>
      <c r="K245" s="1428"/>
      <c r="L245" s="1428"/>
      <c r="M245" s="1428"/>
      <c r="N245" s="1428"/>
      <c r="O245" s="1428"/>
      <c r="AG245" s="1026"/>
      <c r="AH245" s="1026"/>
      <c r="AI245" s="1026"/>
      <c r="AJ245" s="1026"/>
      <c r="AK245" s="1026"/>
      <c r="AL245" s="1026"/>
      <c r="AM245" s="1026"/>
      <c r="AN245" s="1026"/>
      <c r="AO245" s="1026"/>
      <c r="AP245" s="1026"/>
      <c r="AQ245" s="1026"/>
      <c r="AR245" s="1026"/>
      <c r="AS245" s="1026"/>
      <c r="AT245" s="1026"/>
      <c r="AU245" s="1026"/>
      <c r="AV245" s="1026"/>
      <c r="AW245" s="1026"/>
      <c r="AX245" s="1026"/>
      <c r="AY245" s="1026"/>
    </row>
    <row r="246" spans="1:51">
      <c r="A246" s="1090"/>
      <c r="B246" s="1090"/>
      <c r="C246" s="1090"/>
      <c r="D246" s="1090"/>
      <c r="E246" s="1090"/>
      <c r="F246" s="1428"/>
      <c r="G246" s="1428"/>
      <c r="H246" s="1428"/>
      <c r="I246" s="1428"/>
      <c r="J246" s="1428"/>
      <c r="K246" s="1428"/>
      <c r="L246" s="1428"/>
      <c r="M246" s="1428"/>
      <c r="N246" s="1428"/>
      <c r="O246" s="1428"/>
      <c r="AG246" s="1026"/>
      <c r="AH246" s="1026"/>
      <c r="AI246" s="1026"/>
      <c r="AJ246" s="1026"/>
      <c r="AK246" s="1026"/>
      <c r="AL246" s="1026"/>
      <c r="AM246" s="1026"/>
      <c r="AN246" s="1026"/>
      <c r="AO246" s="1026"/>
      <c r="AP246" s="1026"/>
      <c r="AQ246" s="1026"/>
      <c r="AR246" s="1026"/>
      <c r="AS246" s="1026"/>
      <c r="AT246" s="1026"/>
      <c r="AU246" s="1026"/>
      <c r="AV246" s="1026"/>
      <c r="AW246" s="1026"/>
      <c r="AX246" s="1026"/>
      <c r="AY246" s="1026"/>
    </row>
    <row r="247" spans="1:51" ht="28">
      <c r="A247" s="1091" t="s">
        <v>408</v>
      </c>
      <c r="B247" s="1092" t="str">
        <f>'Names of Bidder'!D31&amp;"-"&amp; 'Names of Bidder'!E31&amp;"-" &amp;'Names of Bidder'!F31</f>
        <v>--</v>
      </c>
      <c r="C247" s="1091"/>
      <c r="D247" s="1091"/>
      <c r="E247" s="1091"/>
      <c r="F247" s="1026"/>
      <c r="G247" s="1091"/>
      <c r="H247" s="1091"/>
      <c r="I247" s="1093"/>
      <c r="K247" s="1094"/>
      <c r="L247" s="1292"/>
      <c r="O247" s="1286"/>
      <c r="AG247" s="1026"/>
      <c r="AH247" s="1026"/>
      <c r="AI247" s="1026"/>
      <c r="AJ247" s="1026"/>
      <c r="AK247" s="1026"/>
      <c r="AL247" s="1026"/>
      <c r="AM247" s="1026"/>
      <c r="AN247" s="1026"/>
      <c r="AO247" s="1026"/>
      <c r="AP247" s="1026"/>
      <c r="AQ247" s="1026"/>
      <c r="AR247" s="1026"/>
      <c r="AS247" s="1026"/>
      <c r="AT247" s="1026"/>
      <c r="AU247" s="1026"/>
      <c r="AV247" s="1026"/>
      <c r="AW247" s="1026"/>
      <c r="AX247" s="1026"/>
      <c r="AY247" s="1026"/>
    </row>
    <row r="248" spans="1:51" ht="28">
      <c r="A248" s="1091" t="s">
        <v>409</v>
      </c>
      <c r="B248" s="1092" t="str">
        <f>IF('Names of Bidder'!D32=0, "", 'Names of Bidder'!D32)</f>
        <v/>
      </c>
      <c r="C248" s="1091"/>
      <c r="D248" s="1091"/>
      <c r="E248" s="1091"/>
      <c r="F248" s="1026"/>
      <c r="G248" s="1091"/>
      <c r="H248" s="1091"/>
      <c r="I248" s="1093"/>
      <c r="L248" s="1292" t="s">
        <v>410</v>
      </c>
      <c r="M248" s="1095" t="str">
        <f>IF('Names of Bidder'!D24=0, "", 'Names of Bidder'!D24)</f>
        <v/>
      </c>
      <c r="O248" s="1286"/>
      <c r="AG248" s="1026"/>
      <c r="AH248" s="1026"/>
      <c r="AI248" s="1026"/>
      <c r="AJ248" s="1026"/>
      <c r="AK248" s="1026"/>
      <c r="AL248" s="1026"/>
      <c r="AM248" s="1026"/>
      <c r="AN248" s="1026"/>
      <c r="AO248" s="1026"/>
      <c r="AP248" s="1026"/>
      <c r="AQ248" s="1026"/>
      <c r="AR248" s="1026"/>
      <c r="AS248" s="1026"/>
      <c r="AT248" s="1026"/>
      <c r="AU248" s="1026"/>
      <c r="AV248" s="1026"/>
      <c r="AW248" s="1026"/>
      <c r="AX248" s="1026"/>
      <c r="AY248" s="1026"/>
    </row>
    <row r="249" spans="1:51">
      <c r="A249" s="1096"/>
      <c r="B249" s="1096"/>
      <c r="C249" s="1096"/>
      <c r="D249" s="1096"/>
      <c r="E249" s="1096"/>
      <c r="F249" s="1096"/>
      <c r="G249" s="1096"/>
      <c r="H249" s="1096"/>
      <c r="I249" s="1097"/>
      <c r="J249" s="1070"/>
      <c r="K249" s="1096"/>
      <c r="L249" s="1292" t="s">
        <v>411</v>
      </c>
      <c r="M249" s="1095" t="str">
        <f>IF('Names of Bidder'!D25=0, "", 'Names of Bidder'!D25)</f>
        <v/>
      </c>
      <c r="N249" s="1096"/>
      <c r="AG249" s="1026"/>
      <c r="AH249" s="1026"/>
      <c r="AI249" s="1026"/>
      <c r="AJ249" s="1026"/>
      <c r="AK249" s="1026"/>
      <c r="AL249" s="1026"/>
      <c r="AM249" s="1026"/>
      <c r="AN249" s="1026"/>
      <c r="AO249" s="1026"/>
      <c r="AP249" s="1026"/>
      <c r="AQ249" s="1026"/>
      <c r="AR249" s="1026"/>
      <c r="AS249" s="1026"/>
      <c r="AT249" s="1026"/>
      <c r="AU249" s="1026"/>
      <c r="AV249" s="1026"/>
      <c r="AW249" s="1026"/>
      <c r="AX249" s="1026"/>
      <c r="AY249" s="1026"/>
    </row>
    <row r="250" spans="1:51">
      <c r="A250" s="1098"/>
      <c r="B250" s="1098"/>
      <c r="C250" s="1098"/>
      <c r="D250" s="1098"/>
      <c r="E250" s="1098"/>
      <c r="F250" s="1098"/>
      <c r="G250" s="1098"/>
      <c r="H250" s="1098"/>
      <c r="I250" s="1099"/>
      <c r="J250" s="1100"/>
      <c r="K250" s="1098"/>
      <c r="L250" s="1292"/>
      <c r="M250" s="1101"/>
      <c r="N250" s="1308"/>
      <c r="O250" s="1309"/>
      <c r="AG250" s="1026"/>
      <c r="AH250" s="1026"/>
      <c r="AI250" s="1026"/>
      <c r="AJ250" s="1026"/>
      <c r="AK250" s="1026"/>
      <c r="AL250" s="1026"/>
      <c r="AM250" s="1026"/>
      <c r="AN250" s="1026"/>
      <c r="AO250" s="1026"/>
      <c r="AP250" s="1026"/>
      <c r="AQ250" s="1026"/>
      <c r="AR250" s="1026"/>
      <c r="AS250" s="1026"/>
      <c r="AT250" s="1026"/>
      <c r="AU250" s="1026"/>
      <c r="AV250" s="1026"/>
      <c r="AW250" s="1026"/>
      <c r="AX250" s="1026"/>
      <c r="AY250" s="1026"/>
    </row>
    <row r="251" spans="1:51">
      <c r="A251" s="1098"/>
      <c r="B251" s="1098"/>
      <c r="C251" s="1098"/>
      <c r="D251" s="1098"/>
      <c r="E251" s="1098"/>
      <c r="F251" s="1098"/>
      <c r="G251" s="1098"/>
      <c r="H251" s="1098"/>
      <c r="I251" s="1099"/>
      <c r="J251" s="1100"/>
      <c r="K251" s="1098"/>
      <c r="L251" s="1098"/>
      <c r="M251" s="1100"/>
      <c r="N251" s="1098"/>
      <c r="O251" s="1121"/>
      <c r="AG251" s="1026"/>
      <c r="AH251" s="1026"/>
      <c r="AI251" s="1026"/>
      <c r="AJ251" s="1026"/>
      <c r="AK251" s="1026"/>
      <c r="AL251" s="1026"/>
      <c r="AM251" s="1026"/>
      <c r="AN251" s="1026"/>
      <c r="AO251" s="1026"/>
      <c r="AP251" s="1026"/>
      <c r="AQ251" s="1026"/>
      <c r="AR251" s="1026"/>
      <c r="AS251" s="1026"/>
      <c r="AT251" s="1026"/>
      <c r="AU251" s="1026"/>
      <c r="AV251" s="1026"/>
      <c r="AW251" s="1026"/>
      <c r="AX251" s="1026"/>
      <c r="AY251" s="1026"/>
    </row>
    <row r="252" spans="1:51">
      <c r="A252" s="1098"/>
      <c r="B252" s="1098"/>
      <c r="C252" s="1098"/>
      <c r="D252" s="1098"/>
      <c r="E252" s="1098"/>
      <c r="F252" s="1098"/>
      <c r="G252" s="1098"/>
      <c r="H252" s="1098"/>
      <c r="I252" s="1099"/>
      <c r="J252" s="1100"/>
      <c r="K252" s="1098"/>
      <c r="L252" s="1098"/>
      <c r="M252" s="1100"/>
      <c r="N252" s="1098"/>
      <c r="O252" s="1121"/>
      <c r="AG252" s="1026"/>
      <c r="AH252" s="1026"/>
      <c r="AI252" s="1026"/>
      <c r="AJ252" s="1026"/>
      <c r="AK252" s="1026"/>
      <c r="AL252" s="1026"/>
      <c r="AM252" s="1026"/>
      <c r="AN252" s="1026"/>
      <c r="AO252" s="1026"/>
      <c r="AP252" s="1026"/>
      <c r="AQ252" s="1026"/>
      <c r="AR252" s="1026"/>
      <c r="AS252" s="1026"/>
      <c r="AT252" s="1026"/>
      <c r="AU252" s="1026"/>
      <c r="AV252" s="1026"/>
      <c r="AW252" s="1026"/>
      <c r="AX252" s="1026"/>
      <c r="AY252" s="1026"/>
    </row>
    <row r="253" spans="1:51">
      <c r="A253" s="1098"/>
      <c r="B253" s="1098"/>
      <c r="C253" s="1098"/>
      <c r="D253" s="1098"/>
      <c r="E253" s="1098"/>
      <c r="F253" s="1098"/>
      <c r="G253" s="1098"/>
      <c r="H253" s="1098"/>
      <c r="I253" s="1099"/>
      <c r="J253" s="1100"/>
      <c r="K253" s="1098"/>
      <c r="L253" s="1098"/>
      <c r="M253" s="1100"/>
      <c r="N253" s="1098"/>
      <c r="O253" s="1121"/>
      <c r="AG253" s="1026"/>
      <c r="AH253" s="1026"/>
      <c r="AI253" s="1026"/>
      <c r="AJ253" s="1026"/>
      <c r="AK253" s="1026"/>
      <c r="AL253" s="1026"/>
      <c r="AM253" s="1026"/>
      <c r="AN253" s="1026"/>
      <c r="AO253" s="1026"/>
      <c r="AP253" s="1026"/>
      <c r="AQ253" s="1026"/>
      <c r="AR253" s="1026"/>
      <c r="AS253" s="1026"/>
      <c r="AT253" s="1026"/>
      <c r="AU253" s="1026"/>
      <c r="AV253" s="1026"/>
      <c r="AW253" s="1026"/>
      <c r="AX253" s="1026"/>
      <c r="AY253" s="1026"/>
    </row>
    <row r="254" spans="1:51">
      <c r="A254" s="1098"/>
      <c r="B254" s="1098"/>
      <c r="C254" s="1098"/>
      <c r="D254" s="1098"/>
      <c r="E254" s="1098"/>
      <c r="F254" s="1098"/>
      <c r="G254" s="1098"/>
      <c r="H254" s="1098"/>
      <c r="I254" s="1099"/>
      <c r="J254" s="1100"/>
      <c r="K254" s="1098"/>
      <c r="L254" s="1098"/>
      <c r="M254" s="1100"/>
      <c r="N254" s="1098"/>
      <c r="O254" s="1121"/>
      <c r="AG254" s="1026"/>
      <c r="AH254" s="1026"/>
      <c r="AI254" s="1026"/>
      <c r="AJ254" s="1026"/>
      <c r="AK254" s="1026"/>
      <c r="AL254" s="1026"/>
      <c r="AM254" s="1026"/>
      <c r="AN254" s="1026"/>
      <c r="AO254" s="1026"/>
      <c r="AP254" s="1026"/>
      <c r="AQ254" s="1026"/>
      <c r="AR254" s="1026"/>
      <c r="AS254" s="1026"/>
      <c r="AT254" s="1026"/>
      <c r="AU254" s="1026"/>
      <c r="AV254" s="1026"/>
      <c r="AW254" s="1026"/>
      <c r="AX254" s="1026"/>
      <c r="AY254" s="1026"/>
    </row>
    <row r="255" spans="1:51">
      <c r="A255" s="1098"/>
      <c r="B255" s="1098"/>
      <c r="C255" s="1098"/>
      <c r="D255" s="1098"/>
      <c r="E255" s="1098"/>
      <c r="F255" s="1098"/>
      <c r="G255" s="1098"/>
      <c r="H255" s="1098"/>
      <c r="I255" s="1099"/>
      <c r="J255" s="1100"/>
      <c r="K255" s="1098"/>
      <c r="L255" s="1098"/>
      <c r="M255" s="1100"/>
      <c r="N255" s="1098"/>
      <c r="O255" s="1121"/>
      <c r="AG255" s="1026"/>
      <c r="AH255" s="1026"/>
      <c r="AI255" s="1026"/>
      <c r="AJ255" s="1026"/>
      <c r="AK255" s="1026"/>
      <c r="AL255" s="1026"/>
      <c r="AM255" s="1026"/>
      <c r="AN255" s="1026"/>
      <c r="AO255" s="1026"/>
      <c r="AP255" s="1026"/>
      <c r="AQ255" s="1026"/>
      <c r="AR255" s="1026"/>
      <c r="AS255" s="1026"/>
      <c r="AT255" s="1026"/>
      <c r="AU255" s="1026"/>
      <c r="AV255" s="1026"/>
      <c r="AW255" s="1026"/>
      <c r="AX255" s="1026"/>
      <c r="AY255" s="1026"/>
    </row>
    <row r="256" spans="1:51">
      <c r="A256" s="1098"/>
      <c r="B256" s="1098"/>
      <c r="C256" s="1098"/>
      <c r="D256" s="1098"/>
      <c r="E256" s="1098"/>
      <c r="F256" s="1098"/>
      <c r="G256" s="1098"/>
      <c r="H256" s="1098"/>
      <c r="I256" s="1099"/>
      <c r="J256" s="1100"/>
      <c r="K256" s="1098"/>
      <c r="L256" s="1098"/>
      <c r="M256" s="1100"/>
      <c r="N256" s="1098"/>
      <c r="O256" s="1121"/>
      <c r="AG256" s="1026"/>
      <c r="AH256" s="1026"/>
      <c r="AI256" s="1026"/>
      <c r="AJ256" s="1026"/>
      <c r="AK256" s="1026"/>
      <c r="AL256" s="1026"/>
      <c r="AM256" s="1026"/>
      <c r="AN256" s="1026"/>
      <c r="AO256" s="1026"/>
      <c r="AP256" s="1026"/>
      <c r="AQ256" s="1026"/>
      <c r="AR256" s="1026"/>
      <c r="AS256" s="1026"/>
      <c r="AT256" s="1026"/>
      <c r="AU256" s="1026"/>
      <c r="AV256" s="1026"/>
      <c r="AW256" s="1026"/>
      <c r="AX256" s="1026"/>
      <c r="AY256" s="1026"/>
    </row>
    <row r="257" spans="1:51">
      <c r="A257" s="1098"/>
      <c r="B257" s="1098"/>
      <c r="C257" s="1098"/>
      <c r="D257" s="1098"/>
      <c r="E257" s="1098"/>
      <c r="F257" s="1098"/>
      <c r="G257" s="1098"/>
      <c r="H257" s="1098"/>
      <c r="I257" s="1099"/>
      <c r="J257" s="1100"/>
      <c r="K257" s="1098"/>
      <c r="L257" s="1098"/>
      <c r="M257" s="1100"/>
      <c r="N257" s="1098"/>
      <c r="O257" s="1121"/>
      <c r="P257" s="1026"/>
      <c r="Q257" s="1026"/>
      <c r="R257" s="1026"/>
      <c r="S257" s="1026"/>
      <c r="T257" s="1026"/>
      <c r="U257" s="1026"/>
      <c r="V257" s="1026"/>
      <c r="W257" s="1026"/>
      <c r="X257" s="1026"/>
      <c r="Y257" s="1026"/>
      <c r="Z257" s="1026"/>
      <c r="AA257" s="1026"/>
      <c r="AB257" s="1026"/>
      <c r="AC257" s="1026"/>
      <c r="AD257" s="1026"/>
      <c r="AE257" s="1026"/>
      <c r="AF257" s="1026"/>
      <c r="AG257" s="1026"/>
      <c r="AH257" s="1026"/>
      <c r="AI257" s="1026"/>
      <c r="AJ257" s="1026"/>
      <c r="AK257" s="1026"/>
      <c r="AL257" s="1026"/>
      <c r="AM257" s="1026"/>
      <c r="AN257" s="1026"/>
      <c r="AO257" s="1026"/>
      <c r="AP257" s="1026"/>
      <c r="AQ257" s="1026"/>
      <c r="AR257" s="1026"/>
      <c r="AS257" s="1026"/>
      <c r="AT257" s="1026"/>
      <c r="AU257" s="1026"/>
      <c r="AV257" s="1026"/>
      <c r="AW257" s="1026"/>
      <c r="AX257" s="1026"/>
      <c r="AY257" s="1026"/>
    </row>
    <row r="258" spans="1:51">
      <c r="A258" s="1098"/>
      <c r="B258" s="1098"/>
      <c r="C258" s="1098"/>
      <c r="D258" s="1098"/>
      <c r="E258" s="1098"/>
      <c r="F258" s="1098"/>
      <c r="G258" s="1098"/>
      <c r="H258" s="1098"/>
      <c r="I258" s="1099"/>
      <c r="J258" s="1100"/>
      <c r="K258" s="1098"/>
      <c r="L258" s="1098"/>
      <c r="M258" s="1100"/>
      <c r="N258" s="1098"/>
      <c r="O258" s="1121"/>
      <c r="P258" s="1026"/>
      <c r="Q258" s="1026"/>
      <c r="R258" s="1026"/>
      <c r="S258" s="1026"/>
      <c r="T258" s="1026"/>
      <c r="U258" s="1026"/>
      <c r="V258" s="1026"/>
      <c r="W258" s="1026"/>
      <c r="X258" s="1026"/>
      <c r="Y258" s="1026"/>
      <c r="Z258" s="1026"/>
      <c r="AA258" s="1026"/>
      <c r="AB258" s="1026"/>
      <c r="AC258" s="1026"/>
      <c r="AD258" s="1026"/>
      <c r="AE258" s="1026"/>
      <c r="AF258" s="1026"/>
      <c r="AG258" s="1026"/>
      <c r="AH258" s="1026"/>
      <c r="AI258" s="1026"/>
      <c r="AJ258" s="1026"/>
      <c r="AK258" s="1026"/>
      <c r="AL258" s="1026"/>
      <c r="AM258" s="1026"/>
      <c r="AN258" s="1026"/>
      <c r="AO258" s="1026"/>
      <c r="AP258" s="1026"/>
      <c r="AQ258" s="1026"/>
      <c r="AR258" s="1026"/>
      <c r="AS258" s="1026"/>
      <c r="AT258" s="1026"/>
      <c r="AU258" s="1026"/>
      <c r="AV258" s="1026"/>
      <c r="AW258" s="1026"/>
      <c r="AX258" s="1026"/>
      <c r="AY258" s="1026"/>
    </row>
    <row r="259" spans="1:51">
      <c r="A259" s="1098"/>
      <c r="B259" s="1098"/>
      <c r="C259" s="1098"/>
      <c r="D259" s="1098"/>
      <c r="E259" s="1098"/>
      <c r="F259" s="1098"/>
      <c r="G259" s="1098"/>
      <c r="H259" s="1098"/>
      <c r="I259" s="1099"/>
      <c r="J259" s="1100"/>
      <c r="K259" s="1098"/>
      <c r="L259" s="1098"/>
      <c r="M259" s="1100"/>
      <c r="N259" s="1098"/>
      <c r="O259" s="1121"/>
      <c r="P259" s="1026"/>
      <c r="Q259" s="1026"/>
      <c r="R259" s="1026"/>
      <c r="S259" s="1026"/>
      <c r="T259" s="1026"/>
      <c r="U259" s="1026"/>
      <c r="V259" s="1026"/>
      <c r="W259" s="1026"/>
      <c r="X259" s="1026"/>
      <c r="Y259" s="1026"/>
      <c r="Z259" s="1026"/>
      <c r="AA259" s="1026"/>
      <c r="AB259" s="1026"/>
      <c r="AC259" s="1026"/>
      <c r="AD259" s="1026"/>
      <c r="AE259" s="1026"/>
      <c r="AF259" s="1026"/>
      <c r="AG259" s="1026"/>
      <c r="AH259" s="1026"/>
      <c r="AI259" s="1026"/>
      <c r="AJ259" s="1026"/>
      <c r="AK259" s="1026"/>
      <c r="AL259" s="1026"/>
      <c r="AM259" s="1026"/>
      <c r="AN259" s="1026"/>
      <c r="AO259" s="1026"/>
      <c r="AP259" s="1026"/>
      <c r="AQ259" s="1026"/>
      <c r="AR259" s="1026"/>
      <c r="AS259" s="1026"/>
      <c r="AT259" s="1026"/>
      <c r="AU259" s="1026"/>
      <c r="AV259" s="1026"/>
      <c r="AW259" s="1026"/>
      <c r="AX259" s="1026"/>
      <c r="AY259" s="1026"/>
    </row>
    <row r="260" spans="1:51">
      <c r="A260" s="1098"/>
      <c r="B260" s="1098"/>
      <c r="C260" s="1098"/>
      <c r="D260" s="1098"/>
      <c r="E260" s="1098"/>
      <c r="F260" s="1098"/>
      <c r="G260" s="1098"/>
      <c r="H260" s="1098"/>
      <c r="I260" s="1099"/>
      <c r="J260" s="1100"/>
      <c r="K260" s="1098"/>
      <c r="L260" s="1098"/>
      <c r="M260" s="1100"/>
      <c r="N260" s="1098"/>
      <c r="O260" s="1121"/>
      <c r="P260" s="1026"/>
      <c r="Q260" s="1026"/>
      <c r="R260" s="1026"/>
      <c r="S260" s="1026"/>
      <c r="T260" s="1026"/>
      <c r="U260" s="1026"/>
      <c r="V260" s="1026"/>
      <c r="W260" s="1026"/>
      <c r="X260" s="1026"/>
      <c r="Y260" s="1026"/>
      <c r="Z260" s="1026"/>
      <c r="AA260" s="1026"/>
      <c r="AB260" s="1026"/>
      <c r="AC260" s="1026"/>
      <c r="AD260" s="1026"/>
      <c r="AE260" s="1026"/>
      <c r="AF260" s="1026"/>
      <c r="AG260" s="1026"/>
      <c r="AH260" s="1026"/>
      <c r="AI260" s="1026"/>
      <c r="AJ260" s="1026"/>
      <c r="AK260" s="1026"/>
      <c r="AL260" s="1026"/>
      <c r="AM260" s="1026"/>
      <c r="AN260" s="1026"/>
      <c r="AO260" s="1026"/>
      <c r="AP260" s="1026"/>
      <c r="AQ260" s="1026"/>
      <c r="AR260" s="1026"/>
      <c r="AS260" s="1026"/>
      <c r="AT260" s="1026"/>
      <c r="AU260" s="1026"/>
      <c r="AV260" s="1026"/>
      <c r="AW260" s="1026"/>
      <c r="AX260" s="1026"/>
      <c r="AY260" s="1026"/>
    </row>
    <row r="261" spans="1:51">
      <c r="A261" s="1098"/>
      <c r="B261" s="1098"/>
      <c r="C261" s="1098"/>
      <c r="D261" s="1098"/>
      <c r="E261" s="1098"/>
      <c r="F261" s="1098"/>
      <c r="G261" s="1098"/>
      <c r="H261" s="1098"/>
      <c r="I261" s="1099"/>
      <c r="J261" s="1100"/>
      <c r="K261" s="1098"/>
      <c r="L261" s="1098"/>
      <c r="M261" s="1100"/>
      <c r="N261" s="1098"/>
      <c r="O261" s="1121"/>
      <c r="P261" s="1026"/>
      <c r="Q261" s="1026"/>
      <c r="R261" s="1026"/>
      <c r="S261" s="1026"/>
      <c r="T261" s="1026"/>
      <c r="U261" s="1026"/>
      <c r="V261" s="1026"/>
      <c r="W261" s="1026"/>
      <c r="X261" s="1026"/>
      <c r="Y261" s="1026"/>
      <c r="Z261" s="1026"/>
      <c r="AA261" s="1026"/>
      <c r="AB261" s="1026"/>
      <c r="AC261" s="1026"/>
      <c r="AD261" s="1026"/>
      <c r="AE261" s="1026"/>
      <c r="AF261" s="1026"/>
      <c r="AG261" s="1026"/>
      <c r="AH261" s="1026"/>
      <c r="AI261" s="1026"/>
      <c r="AJ261" s="1026"/>
      <c r="AK261" s="1026"/>
      <c r="AL261" s="1026"/>
      <c r="AM261" s="1026"/>
      <c r="AN261" s="1026"/>
      <c r="AO261" s="1026"/>
      <c r="AP261" s="1026"/>
      <c r="AQ261" s="1026"/>
      <c r="AR261" s="1026"/>
      <c r="AS261" s="1026"/>
      <c r="AT261" s="1026"/>
      <c r="AU261" s="1026"/>
      <c r="AV261" s="1026"/>
      <c r="AW261" s="1026"/>
      <c r="AX261" s="1026"/>
      <c r="AY261" s="1026"/>
    </row>
    <row r="262" spans="1:51">
      <c r="A262" s="1098"/>
      <c r="B262" s="1098"/>
      <c r="C262" s="1098"/>
      <c r="D262" s="1098"/>
      <c r="E262" s="1098"/>
      <c r="F262" s="1098"/>
      <c r="G262" s="1098"/>
      <c r="H262" s="1098"/>
      <c r="I262" s="1099"/>
      <c r="J262" s="1100"/>
      <c r="K262" s="1098"/>
      <c r="L262" s="1098"/>
      <c r="M262" s="1100"/>
      <c r="N262" s="1098"/>
      <c r="O262" s="1121"/>
      <c r="P262" s="1026"/>
      <c r="Q262" s="1026"/>
      <c r="R262" s="1026"/>
      <c r="S262" s="1026"/>
      <c r="T262" s="1026"/>
      <c r="U262" s="1026"/>
      <c r="V262" s="1026"/>
      <c r="W262" s="1026"/>
      <c r="X262" s="1026"/>
      <c r="Y262" s="1026"/>
      <c r="Z262" s="1026"/>
      <c r="AA262" s="1026"/>
      <c r="AB262" s="1026"/>
      <c r="AC262" s="1026"/>
      <c r="AD262" s="1026"/>
      <c r="AE262" s="1026"/>
      <c r="AF262" s="1026"/>
      <c r="AG262" s="1026"/>
      <c r="AH262" s="1026"/>
      <c r="AI262" s="1026"/>
      <c r="AJ262" s="1026"/>
      <c r="AK262" s="1026"/>
      <c r="AL262" s="1026"/>
      <c r="AM262" s="1026"/>
      <c r="AN262" s="1026"/>
      <c r="AO262" s="1026"/>
      <c r="AP262" s="1026"/>
      <c r="AQ262" s="1026"/>
      <c r="AR262" s="1026"/>
      <c r="AS262" s="1026"/>
      <c r="AT262" s="1026"/>
      <c r="AU262" s="1026"/>
      <c r="AV262" s="1026"/>
      <c r="AW262" s="1026"/>
      <c r="AX262" s="1026"/>
      <c r="AY262" s="1026"/>
    </row>
    <row r="263" spans="1:51">
      <c r="A263" s="1098"/>
      <c r="B263" s="1098"/>
      <c r="C263" s="1098"/>
      <c r="D263" s="1098"/>
      <c r="E263" s="1098"/>
      <c r="F263" s="1098"/>
      <c r="G263" s="1098"/>
      <c r="H263" s="1098"/>
      <c r="I263" s="1099"/>
      <c r="J263" s="1100"/>
      <c r="K263" s="1098"/>
      <c r="L263" s="1098"/>
      <c r="M263" s="1100"/>
      <c r="N263" s="1098"/>
      <c r="O263" s="1121"/>
      <c r="P263" s="1026"/>
      <c r="Q263" s="1026"/>
      <c r="R263" s="1026"/>
      <c r="S263" s="1026"/>
      <c r="T263" s="1026"/>
      <c r="U263" s="1026"/>
      <c r="V263" s="1026"/>
      <c r="W263" s="1026"/>
      <c r="X263" s="1026"/>
      <c r="Y263" s="1026"/>
      <c r="Z263" s="1026"/>
      <c r="AA263" s="1026"/>
      <c r="AB263" s="1026"/>
      <c r="AC263" s="1026"/>
      <c r="AD263" s="1026"/>
      <c r="AE263" s="1026"/>
      <c r="AF263" s="1026"/>
      <c r="AG263" s="1026"/>
      <c r="AH263" s="1026"/>
      <c r="AI263" s="1026"/>
      <c r="AJ263" s="1026"/>
      <c r="AK263" s="1026"/>
      <c r="AL263" s="1026"/>
      <c r="AM263" s="1026"/>
      <c r="AN263" s="1026"/>
      <c r="AO263" s="1026"/>
      <c r="AP263" s="1026"/>
      <c r="AQ263" s="1026"/>
      <c r="AR263" s="1026"/>
      <c r="AS263" s="1026"/>
      <c r="AT263" s="1026"/>
      <c r="AU263" s="1026"/>
      <c r="AV263" s="1026"/>
      <c r="AW263" s="1026"/>
      <c r="AX263" s="1026"/>
      <c r="AY263" s="1026"/>
    </row>
    <row r="264" spans="1:51">
      <c r="A264" s="1098"/>
      <c r="B264" s="1098"/>
      <c r="C264" s="1098"/>
      <c r="D264" s="1098"/>
      <c r="E264" s="1098"/>
      <c r="F264" s="1098"/>
      <c r="G264" s="1098"/>
      <c r="H264" s="1098"/>
      <c r="I264" s="1099"/>
      <c r="J264" s="1100"/>
      <c r="K264" s="1098"/>
      <c r="L264" s="1098"/>
      <c r="M264" s="1100"/>
      <c r="N264" s="1098"/>
      <c r="O264" s="1121"/>
      <c r="P264" s="1026"/>
      <c r="Q264" s="1026"/>
      <c r="R264" s="1026"/>
      <c r="S264" s="1026"/>
      <c r="T264" s="1026"/>
      <c r="U264" s="1026"/>
      <c r="V264" s="1026"/>
      <c r="W264" s="1026"/>
      <c r="X264" s="1026"/>
      <c r="Y264" s="1026"/>
      <c r="Z264" s="1026"/>
      <c r="AA264" s="1026"/>
      <c r="AB264" s="1026"/>
      <c r="AC264" s="1026"/>
      <c r="AD264" s="1026"/>
      <c r="AE264" s="1026"/>
      <c r="AF264" s="1026"/>
      <c r="AG264" s="1026"/>
      <c r="AH264" s="1026"/>
      <c r="AI264" s="1026"/>
      <c r="AJ264" s="1026"/>
      <c r="AK264" s="1026"/>
      <c r="AL264" s="1026"/>
      <c r="AM264" s="1026"/>
      <c r="AN264" s="1026"/>
      <c r="AO264" s="1026"/>
      <c r="AP264" s="1026"/>
      <c r="AQ264" s="1026"/>
      <c r="AR264" s="1026"/>
      <c r="AS264" s="1026"/>
      <c r="AT264" s="1026"/>
      <c r="AU264" s="1026"/>
      <c r="AV264" s="1026"/>
      <c r="AW264" s="1026"/>
      <c r="AX264" s="1026"/>
      <c r="AY264" s="1026"/>
    </row>
    <row r="265" spans="1:51">
      <c r="A265" s="1098"/>
      <c r="B265" s="1098"/>
      <c r="C265" s="1098"/>
      <c r="D265" s="1098"/>
      <c r="E265" s="1098"/>
      <c r="F265" s="1098"/>
      <c r="G265" s="1098"/>
      <c r="H265" s="1098"/>
      <c r="I265" s="1099"/>
      <c r="J265" s="1100"/>
      <c r="K265" s="1098"/>
      <c r="L265" s="1098"/>
      <c r="M265" s="1100"/>
      <c r="N265" s="1098"/>
      <c r="O265" s="1121"/>
      <c r="P265" s="1026"/>
      <c r="Q265" s="1026"/>
      <c r="R265" s="1026"/>
      <c r="S265" s="1026"/>
      <c r="T265" s="1026"/>
      <c r="U265" s="1026"/>
      <c r="V265" s="1026"/>
      <c r="W265" s="1026"/>
      <c r="X265" s="1026"/>
      <c r="Y265" s="1026"/>
      <c r="Z265" s="1026"/>
      <c r="AA265" s="1026"/>
      <c r="AB265" s="1026"/>
      <c r="AC265" s="1026"/>
      <c r="AD265" s="1026"/>
      <c r="AE265" s="1026"/>
      <c r="AF265" s="1026"/>
      <c r="AG265" s="1026"/>
      <c r="AH265" s="1026"/>
      <c r="AI265" s="1026"/>
      <c r="AJ265" s="1026"/>
      <c r="AK265" s="1026"/>
      <c r="AL265" s="1026"/>
      <c r="AM265" s="1026"/>
      <c r="AN265" s="1026"/>
      <c r="AO265" s="1026"/>
      <c r="AP265" s="1026"/>
      <c r="AQ265" s="1026"/>
      <c r="AR265" s="1026"/>
      <c r="AS265" s="1026"/>
      <c r="AT265" s="1026"/>
      <c r="AU265" s="1026"/>
      <c r="AV265" s="1026"/>
      <c r="AW265" s="1026"/>
      <c r="AX265" s="1026"/>
      <c r="AY265" s="1026"/>
    </row>
    <row r="266" spans="1:51">
      <c r="A266" s="1098"/>
      <c r="B266" s="1098"/>
      <c r="C266" s="1098"/>
      <c r="D266" s="1098"/>
      <c r="E266" s="1098"/>
      <c r="F266" s="1098"/>
      <c r="G266" s="1098"/>
      <c r="H266" s="1098"/>
      <c r="I266" s="1099"/>
      <c r="J266" s="1100"/>
      <c r="K266" s="1098"/>
      <c r="L266" s="1098"/>
      <c r="M266" s="1100"/>
      <c r="N266" s="1098"/>
      <c r="O266" s="1121"/>
      <c r="P266" s="1026"/>
      <c r="Q266" s="1026"/>
      <c r="R266" s="1026"/>
      <c r="S266" s="1026"/>
      <c r="T266" s="1026"/>
      <c r="U266" s="1026"/>
      <c r="V266" s="1026"/>
      <c r="W266" s="1026"/>
      <c r="X266" s="1026"/>
      <c r="Y266" s="1026"/>
      <c r="Z266" s="1026"/>
      <c r="AA266" s="1026"/>
      <c r="AB266" s="1026"/>
      <c r="AC266" s="1026"/>
      <c r="AD266" s="1026"/>
      <c r="AE266" s="1026"/>
      <c r="AF266" s="1026"/>
      <c r="AG266" s="1026"/>
      <c r="AH266" s="1026"/>
      <c r="AI266" s="1026"/>
      <c r="AJ266" s="1026"/>
      <c r="AK266" s="1026"/>
      <c r="AL266" s="1026"/>
      <c r="AM266" s="1026"/>
      <c r="AN266" s="1026"/>
      <c r="AO266" s="1026"/>
      <c r="AP266" s="1026"/>
      <c r="AQ266" s="1026"/>
      <c r="AR266" s="1026"/>
      <c r="AS266" s="1026"/>
      <c r="AT266" s="1026"/>
      <c r="AU266" s="1026"/>
      <c r="AV266" s="1026"/>
      <c r="AW266" s="1026"/>
      <c r="AX266" s="1026"/>
      <c r="AY266" s="1026"/>
    </row>
    <row r="267" spans="1:51">
      <c r="A267" s="1098"/>
      <c r="B267" s="1098"/>
      <c r="C267" s="1098"/>
      <c r="D267" s="1098"/>
      <c r="E267" s="1098"/>
      <c r="F267" s="1098"/>
      <c r="G267" s="1098"/>
      <c r="H267" s="1098"/>
      <c r="I267" s="1099"/>
      <c r="J267" s="1100"/>
      <c r="K267" s="1098"/>
      <c r="L267" s="1098"/>
      <c r="M267" s="1100"/>
      <c r="N267" s="1098"/>
      <c r="O267" s="1121"/>
      <c r="P267" s="1026"/>
      <c r="Q267" s="1026"/>
      <c r="R267" s="1026"/>
      <c r="S267" s="1026"/>
      <c r="T267" s="1026"/>
      <c r="U267" s="1026"/>
      <c r="V267" s="1026"/>
      <c r="W267" s="1026"/>
      <c r="X267" s="1026"/>
      <c r="Y267" s="1026"/>
      <c r="Z267" s="1026"/>
      <c r="AA267" s="1026"/>
      <c r="AB267" s="1026"/>
      <c r="AC267" s="1026"/>
      <c r="AD267" s="1026"/>
      <c r="AE267" s="1026"/>
      <c r="AF267" s="1026"/>
      <c r="AG267" s="1026"/>
      <c r="AH267" s="1026"/>
      <c r="AI267" s="1026"/>
      <c r="AJ267" s="1026"/>
      <c r="AK267" s="1026"/>
      <c r="AL267" s="1026"/>
      <c r="AM267" s="1026"/>
      <c r="AN267" s="1026"/>
      <c r="AO267" s="1026"/>
      <c r="AP267" s="1026"/>
      <c r="AQ267" s="1026"/>
      <c r="AR267" s="1026"/>
      <c r="AS267" s="1026"/>
      <c r="AT267" s="1026"/>
      <c r="AU267" s="1026"/>
      <c r="AV267" s="1026"/>
      <c r="AW267" s="1026"/>
      <c r="AX267" s="1026"/>
      <c r="AY267" s="1026"/>
    </row>
    <row r="268" spans="1:51">
      <c r="A268" s="1098"/>
      <c r="B268" s="1098"/>
      <c r="C268" s="1098"/>
      <c r="D268" s="1098"/>
      <c r="E268" s="1098"/>
      <c r="F268" s="1098"/>
      <c r="G268" s="1098"/>
      <c r="H268" s="1098"/>
      <c r="I268" s="1099"/>
      <c r="J268" s="1100"/>
      <c r="K268" s="1098"/>
      <c r="L268" s="1098"/>
      <c r="M268" s="1100"/>
      <c r="N268" s="1098"/>
      <c r="O268" s="1121"/>
      <c r="P268" s="1026"/>
      <c r="Q268" s="1026"/>
      <c r="R268" s="1026"/>
      <c r="S268" s="1026"/>
      <c r="T268" s="1026"/>
      <c r="U268" s="1026"/>
      <c r="V268" s="1026"/>
      <c r="W268" s="1026"/>
      <c r="X268" s="1026"/>
      <c r="Y268" s="1026"/>
      <c r="Z268" s="1026"/>
      <c r="AA268" s="1026"/>
      <c r="AB268" s="1026"/>
      <c r="AC268" s="1026"/>
      <c r="AD268" s="1026"/>
      <c r="AE268" s="1026"/>
      <c r="AF268" s="1026"/>
      <c r="AG268" s="1026"/>
      <c r="AH268" s="1026"/>
      <c r="AI268" s="1026"/>
      <c r="AJ268" s="1026"/>
      <c r="AK268" s="1026"/>
      <c r="AL268" s="1026"/>
      <c r="AM268" s="1026"/>
      <c r="AN268" s="1026"/>
      <c r="AO268" s="1026"/>
      <c r="AP268" s="1026"/>
      <c r="AQ268" s="1026"/>
      <c r="AR268" s="1026"/>
      <c r="AS268" s="1026"/>
      <c r="AT268" s="1026"/>
      <c r="AU268" s="1026"/>
      <c r="AV268" s="1026"/>
      <c r="AW268" s="1026"/>
      <c r="AX268" s="1026"/>
      <c r="AY268" s="1026"/>
    </row>
    <row r="269" spans="1:51">
      <c r="A269" s="1098"/>
      <c r="B269" s="1098"/>
      <c r="C269" s="1098"/>
      <c r="D269" s="1098"/>
      <c r="E269" s="1098"/>
      <c r="F269" s="1098"/>
      <c r="G269" s="1098"/>
      <c r="H269" s="1098"/>
      <c r="I269" s="1099"/>
      <c r="J269" s="1100"/>
      <c r="K269" s="1098"/>
      <c r="L269" s="1098"/>
      <c r="M269" s="1100"/>
      <c r="N269" s="1098"/>
      <c r="O269" s="1121"/>
      <c r="P269" s="1026"/>
      <c r="Q269" s="1026"/>
      <c r="R269" s="1026"/>
      <c r="S269" s="1026"/>
      <c r="T269" s="1026"/>
      <c r="U269" s="1026"/>
      <c r="V269" s="1026"/>
      <c r="W269" s="1026"/>
      <c r="X269" s="1026"/>
      <c r="Y269" s="1026"/>
      <c r="Z269" s="1026"/>
      <c r="AA269" s="1026"/>
      <c r="AB269" s="1026"/>
      <c r="AC269" s="1026"/>
      <c r="AD269" s="1026"/>
      <c r="AE269" s="1026"/>
      <c r="AF269" s="1026"/>
      <c r="AG269" s="1026"/>
      <c r="AH269" s="1026"/>
      <c r="AI269" s="1026"/>
      <c r="AJ269" s="1026"/>
      <c r="AK269" s="1026"/>
      <c r="AL269" s="1026"/>
      <c r="AM269" s="1026"/>
      <c r="AN269" s="1026"/>
      <c r="AO269" s="1026"/>
      <c r="AP269" s="1026"/>
      <c r="AQ269" s="1026"/>
      <c r="AR269" s="1026"/>
      <c r="AS269" s="1026"/>
      <c r="AT269" s="1026"/>
      <c r="AU269" s="1026"/>
      <c r="AV269" s="1026"/>
      <c r="AW269" s="1026"/>
      <c r="AX269" s="1026"/>
      <c r="AY269" s="1026"/>
    </row>
    <row r="270" spans="1:51">
      <c r="A270" s="1098"/>
      <c r="B270" s="1098"/>
      <c r="C270" s="1098"/>
      <c r="D270" s="1098"/>
      <c r="E270" s="1098"/>
      <c r="F270" s="1098"/>
      <c r="G270" s="1098"/>
      <c r="H270" s="1098"/>
      <c r="I270" s="1099"/>
      <c r="J270" s="1100"/>
      <c r="K270" s="1098"/>
      <c r="L270" s="1098"/>
      <c r="M270" s="1100"/>
      <c r="N270" s="1098"/>
      <c r="O270" s="1121"/>
      <c r="P270" s="1026"/>
      <c r="Q270" s="1026"/>
      <c r="R270" s="1026"/>
      <c r="S270" s="1026"/>
      <c r="T270" s="1026"/>
      <c r="U270" s="1026"/>
      <c r="V270" s="1026"/>
      <c r="W270" s="1026"/>
      <c r="X270" s="1026"/>
      <c r="Y270" s="1026"/>
      <c r="Z270" s="1026"/>
      <c r="AA270" s="1026"/>
      <c r="AB270" s="1026"/>
      <c r="AC270" s="1026"/>
      <c r="AD270" s="1026"/>
      <c r="AE270" s="1026"/>
      <c r="AF270" s="1026"/>
      <c r="AG270" s="1026"/>
      <c r="AH270" s="1026"/>
      <c r="AI270" s="1026"/>
      <c r="AJ270" s="1026"/>
      <c r="AK270" s="1026"/>
      <c r="AL270" s="1026"/>
      <c r="AM270" s="1026"/>
      <c r="AN270" s="1026"/>
      <c r="AO270" s="1026"/>
      <c r="AP270" s="1026"/>
      <c r="AQ270" s="1026"/>
      <c r="AR270" s="1026"/>
      <c r="AS270" s="1026"/>
      <c r="AT270" s="1026"/>
      <c r="AU270" s="1026"/>
      <c r="AV270" s="1026"/>
      <c r="AW270" s="1026"/>
      <c r="AX270" s="1026"/>
      <c r="AY270" s="1026"/>
    </row>
    <row r="271" spans="1:51">
      <c r="A271" s="1098"/>
      <c r="B271" s="1098"/>
      <c r="C271" s="1098"/>
      <c r="D271" s="1098"/>
      <c r="E271" s="1098"/>
      <c r="F271" s="1098"/>
      <c r="G271" s="1098"/>
      <c r="H271" s="1098"/>
      <c r="I271" s="1099"/>
      <c r="J271" s="1100"/>
      <c r="K271" s="1098"/>
      <c r="L271" s="1098"/>
      <c r="M271" s="1100"/>
      <c r="N271" s="1098"/>
      <c r="O271" s="1121"/>
      <c r="P271" s="1026"/>
      <c r="Q271" s="1026"/>
      <c r="R271" s="1026"/>
      <c r="S271" s="1026"/>
      <c r="T271" s="1026"/>
      <c r="U271" s="1026"/>
      <c r="V271" s="1026"/>
      <c r="W271" s="1026"/>
      <c r="X271" s="1026"/>
      <c r="Y271" s="1026"/>
      <c r="Z271" s="1026"/>
      <c r="AA271" s="1026"/>
      <c r="AB271" s="1026"/>
      <c r="AC271" s="1026"/>
      <c r="AD271" s="1026"/>
      <c r="AE271" s="1026"/>
      <c r="AF271" s="1026"/>
      <c r="AG271" s="1026"/>
      <c r="AH271" s="1026"/>
      <c r="AI271" s="1026"/>
      <c r="AJ271" s="1026"/>
      <c r="AK271" s="1026"/>
      <c r="AL271" s="1026"/>
      <c r="AM271" s="1026"/>
      <c r="AN271" s="1026"/>
      <c r="AO271" s="1026"/>
      <c r="AP271" s="1026"/>
      <c r="AQ271" s="1026"/>
      <c r="AR271" s="1026"/>
      <c r="AS271" s="1026"/>
      <c r="AT271" s="1026"/>
      <c r="AU271" s="1026"/>
      <c r="AV271" s="1026"/>
      <c r="AW271" s="1026"/>
      <c r="AX271" s="1026"/>
      <c r="AY271" s="1026"/>
    </row>
    <row r="272" spans="1:51">
      <c r="A272" s="1098"/>
      <c r="B272" s="1098"/>
      <c r="C272" s="1098"/>
      <c r="D272" s="1098"/>
      <c r="E272" s="1098"/>
      <c r="F272" s="1098"/>
      <c r="G272" s="1098"/>
      <c r="H272" s="1098"/>
      <c r="I272" s="1099"/>
      <c r="J272" s="1100"/>
      <c r="K272" s="1098"/>
      <c r="L272" s="1098"/>
      <c r="M272" s="1100"/>
      <c r="N272" s="1098"/>
      <c r="O272" s="1121"/>
      <c r="P272" s="1026"/>
      <c r="Q272" s="1026"/>
      <c r="R272" s="1026"/>
      <c r="S272" s="1026"/>
      <c r="T272" s="1026"/>
      <c r="U272" s="1026"/>
      <c r="V272" s="1026"/>
      <c r="W272" s="1026"/>
      <c r="X272" s="1026"/>
      <c r="Y272" s="1026"/>
      <c r="Z272" s="1026"/>
      <c r="AA272" s="1026"/>
      <c r="AB272" s="1026"/>
      <c r="AC272" s="1026"/>
      <c r="AD272" s="1026"/>
      <c r="AE272" s="1026"/>
      <c r="AF272" s="1026"/>
      <c r="AG272" s="1026"/>
      <c r="AH272" s="1026"/>
      <c r="AI272" s="1026"/>
      <c r="AJ272" s="1026"/>
      <c r="AK272" s="1026"/>
      <c r="AL272" s="1026"/>
      <c r="AM272" s="1026"/>
      <c r="AN272" s="1026"/>
      <c r="AO272" s="1026"/>
      <c r="AP272" s="1026"/>
      <c r="AQ272" s="1026"/>
      <c r="AR272" s="1026"/>
      <c r="AS272" s="1026"/>
      <c r="AT272" s="1026"/>
      <c r="AU272" s="1026"/>
      <c r="AV272" s="1026"/>
      <c r="AW272" s="1026"/>
      <c r="AX272" s="1026"/>
      <c r="AY272" s="1026"/>
    </row>
    <row r="273" spans="1:51">
      <c r="A273" s="1098"/>
      <c r="B273" s="1098"/>
      <c r="C273" s="1098"/>
      <c r="D273" s="1098"/>
      <c r="E273" s="1098"/>
      <c r="F273" s="1098"/>
      <c r="G273" s="1098"/>
      <c r="H273" s="1098"/>
      <c r="I273" s="1099"/>
      <c r="J273" s="1100"/>
      <c r="K273" s="1098"/>
      <c r="L273" s="1098"/>
      <c r="M273" s="1100"/>
      <c r="N273" s="1098"/>
      <c r="O273" s="1121"/>
      <c r="AL273" s="1026"/>
      <c r="AM273" s="1026"/>
      <c r="AN273" s="1026"/>
      <c r="AO273" s="1026"/>
      <c r="AP273" s="1026"/>
      <c r="AQ273" s="1026"/>
      <c r="AR273" s="1026"/>
      <c r="AS273" s="1026"/>
      <c r="AT273" s="1026"/>
      <c r="AU273" s="1026"/>
      <c r="AV273" s="1026"/>
      <c r="AW273" s="1026"/>
      <c r="AX273" s="1026"/>
      <c r="AY273" s="1026"/>
    </row>
    <row r="274" spans="1:51">
      <c r="A274" s="1098"/>
      <c r="B274" s="1098"/>
      <c r="C274" s="1098"/>
      <c r="D274" s="1098"/>
      <c r="E274" s="1098"/>
      <c r="F274" s="1098"/>
      <c r="G274" s="1098"/>
      <c r="H274" s="1098"/>
      <c r="I274" s="1099"/>
      <c r="J274" s="1100"/>
      <c r="K274" s="1098"/>
      <c r="L274" s="1098"/>
      <c r="M274" s="1100"/>
      <c r="N274" s="1098"/>
      <c r="O274" s="1121"/>
      <c r="AL274" s="1026"/>
      <c r="AM274" s="1026"/>
      <c r="AN274" s="1026"/>
      <c r="AO274" s="1026"/>
      <c r="AP274" s="1026"/>
      <c r="AQ274" s="1026"/>
      <c r="AR274" s="1026"/>
      <c r="AS274" s="1026"/>
      <c r="AT274" s="1026"/>
      <c r="AU274" s="1026"/>
      <c r="AV274" s="1026"/>
      <c r="AW274" s="1026"/>
      <c r="AX274" s="1026"/>
      <c r="AY274" s="1026"/>
    </row>
    <row r="275" spans="1:51">
      <c r="A275" s="1102"/>
      <c r="B275" s="1102"/>
      <c r="C275" s="1102"/>
      <c r="D275" s="1102"/>
      <c r="E275" s="1102"/>
      <c r="F275" s="1102"/>
      <c r="G275" s="1102"/>
      <c r="H275" s="1102"/>
      <c r="I275" s="1103"/>
      <c r="J275" s="1100"/>
      <c r="K275" s="1104"/>
      <c r="L275" s="1104"/>
      <c r="M275" s="1105"/>
      <c r="N275" s="1104"/>
      <c r="O275" s="1121"/>
      <c r="AD275" s="1035"/>
      <c r="AK275" s="1021"/>
      <c r="AL275" s="1026"/>
      <c r="AM275" s="1026"/>
      <c r="AN275" s="1026"/>
      <c r="AO275" s="1026"/>
      <c r="AP275" s="1026"/>
      <c r="AQ275" s="1026"/>
      <c r="AR275" s="1026"/>
      <c r="AS275" s="1026"/>
      <c r="AT275" s="1026"/>
      <c r="AU275" s="1026"/>
      <c r="AV275" s="1026"/>
      <c r="AW275" s="1026"/>
      <c r="AX275" s="1026"/>
      <c r="AY275" s="1026"/>
    </row>
    <row r="276" spans="1:51">
      <c r="A276" s="1106"/>
      <c r="B276" s="1106"/>
      <c r="C276" s="1106"/>
      <c r="D276" s="1106"/>
      <c r="E276" s="1106"/>
      <c r="F276" s="1106"/>
      <c r="G276" s="1106"/>
      <c r="H276" s="1106"/>
      <c r="I276" s="1107"/>
      <c r="J276" s="1100"/>
      <c r="K276" s="1098"/>
      <c r="L276" s="1098"/>
      <c r="M276" s="1100"/>
      <c r="N276" s="1098"/>
      <c r="O276" s="1121"/>
      <c r="AA276" s="1022"/>
      <c r="AD276" s="1035"/>
      <c r="AL276" s="1026"/>
      <c r="AM276" s="1026"/>
      <c r="AN276" s="1026"/>
      <c r="AO276" s="1026"/>
      <c r="AP276" s="1026"/>
      <c r="AQ276" s="1026"/>
      <c r="AR276" s="1026"/>
      <c r="AS276" s="1026"/>
      <c r="AT276" s="1026"/>
      <c r="AU276" s="1026"/>
      <c r="AV276" s="1026"/>
      <c r="AW276" s="1026"/>
      <c r="AX276" s="1026"/>
      <c r="AY276" s="1026"/>
    </row>
    <row r="277" spans="1:51">
      <c r="A277" s="1441"/>
      <c r="B277" s="1441"/>
      <c r="C277" s="1441"/>
      <c r="D277" s="1441"/>
      <c r="E277" s="1441"/>
      <c r="F277" s="1441"/>
      <c r="G277" s="1441"/>
      <c r="H277" s="1441"/>
      <c r="I277" s="1441"/>
      <c r="J277" s="1441"/>
      <c r="K277" s="1441"/>
      <c r="L277" s="1441"/>
      <c r="M277" s="1441"/>
      <c r="N277" s="1441"/>
      <c r="O277" s="1441"/>
      <c r="Y277" s="1033"/>
      <c r="Z277" s="1034"/>
      <c r="AA277" s="1034"/>
      <c r="AB277" s="1034"/>
      <c r="AD277" s="1035"/>
      <c r="AG277" s="1421"/>
      <c r="AH277" s="1421"/>
      <c r="AL277" s="1026"/>
      <c r="AM277" s="1026"/>
      <c r="AN277" s="1026"/>
      <c r="AO277" s="1026"/>
      <c r="AP277" s="1026"/>
      <c r="AQ277" s="1026"/>
      <c r="AR277" s="1026"/>
      <c r="AS277" s="1026"/>
      <c r="AT277" s="1026"/>
      <c r="AU277" s="1026"/>
      <c r="AV277" s="1026"/>
      <c r="AW277" s="1026"/>
      <c r="AX277" s="1026"/>
      <c r="AY277" s="1026"/>
    </row>
    <row r="278" spans="1:51">
      <c r="A278" s="1429"/>
      <c r="B278" s="1429"/>
      <c r="C278" s="1429"/>
      <c r="D278" s="1429"/>
      <c r="E278" s="1429"/>
      <c r="F278" s="1429"/>
      <c r="G278" s="1429"/>
      <c r="H278" s="1429"/>
      <c r="I278" s="1429"/>
      <c r="J278" s="1429"/>
      <c r="K278" s="1429"/>
      <c r="L278" s="1429"/>
      <c r="M278" s="1429"/>
      <c r="N278" s="1429"/>
      <c r="O278" s="1429"/>
      <c r="Y278" s="1033"/>
      <c r="Z278" s="1037"/>
      <c r="AA278" s="1034"/>
      <c r="AB278" s="1034"/>
      <c r="AD278" s="1035"/>
      <c r="AL278" s="1026"/>
      <c r="AM278" s="1026"/>
      <c r="AN278" s="1026"/>
      <c r="AO278" s="1026"/>
      <c r="AP278" s="1026"/>
      <c r="AQ278" s="1026"/>
      <c r="AR278" s="1026"/>
      <c r="AS278" s="1026"/>
      <c r="AT278" s="1026"/>
      <c r="AU278" s="1026"/>
      <c r="AV278" s="1026"/>
      <c r="AW278" s="1026"/>
      <c r="AX278" s="1026"/>
      <c r="AY278" s="1026"/>
    </row>
    <row r="279" spans="1:51">
      <c r="A279" s="1098"/>
      <c r="B279" s="1098"/>
      <c r="C279" s="1098"/>
      <c r="D279" s="1098"/>
      <c r="E279" s="1098"/>
      <c r="F279" s="1098"/>
      <c r="G279" s="1098"/>
      <c r="H279" s="1098"/>
      <c r="I279" s="1099"/>
      <c r="J279" s="1100"/>
      <c r="K279" s="1098"/>
      <c r="L279" s="1098"/>
      <c r="M279" s="1100"/>
      <c r="N279" s="1098"/>
      <c r="O279" s="1121"/>
      <c r="Y279" s="1033"/>
      <c r="Z279" s="1037"/>
      <c r="AA279" s="1034"/>
      <c r="AB279" s="1034"/>
      <c r="AL279" s="1026"/>
      <c r="AM279" s="1026"/>
      <c r="AN279" s="1026"/>
      <c r="AO279" s="1026"/>
      <c r="AP279" s="1026"/>
      <c r="AQ279" s="1026"/>
      <c r="AR279" s="1026"/>
      <c r="AS279" s="1026"/>
      <c r="AT279" s="1026"/>
      <c r="AU279" s="1026"/>
      <c r="AV279" s="1026"/>
      <c r="AW279" s="1026"/>
      <c r="AX279" s="1026"/>
      <c r="AY279" s="1026"/>
    </row>
    <row r="280" spans="1:51">
      <c r="A280" s="1109"/>
      <c r="B280" s="1109"/>
      <c r="C280" s="1109"/>
      <c r="D280" s="1109"/>
      <c r="E280" s="1109"/>
      <c r="F280" s="1109"/>
      <c r="G280" s="1109"/>
      <c r="H280" s="1109"/>
      <c r="I280" s="1110"/>
      <c r="J280" s="1111"/>
      <c r="K280" s="1112"/>
      <c r="L280" s="1112"/>
      <c r="M280" s="1106"/>
      <c r="N280" s="1098"/>
      <c r="O280" s="1059"/>
      <c r="Y280" s="1033"/>
      <c r="Z280" s="1037"/>
      <c r="AA280" s="1034"/>
      <c r="AB280" s="1034"/>
      <c r="AL280" s="1026"/>
      <c r="AM280" s="1026"/>
      <c r="AN280" s="1026"/>
      <c r="AO280" s="1026"/>
      <c r="AP280" s="1026"/>
      <c r="AQ280" s="1026"/>
      <c r="AR280" s="1026"/>
      <c r="AS280" s="1026"/>
      <c r="AT280" s="1026"/>
      <c r="AU280" s="1026"/>
      <c r="AV280" s="1026"/>
      <c r="AW280" s="1026"/>
      <c r="AX280" s="1026"/>
      <c r="AY280" s="1026"/>
    </row>
    <row r="281" spans="1:51">
      <c r="A281" s="1440"/>
      <c r="B281" s="1440"/>
      <c r="C281" s="1440"/>
      <c r="D281" s="1440"/>
      <c r="E281" s="1440"/>
      <c r="F281" s="1440"/>
      <c r="G281" s="1440"/>
      <c r="H281" s="1440"/>
      <c r="I281" s="1440"/>
      <c r="J281" s="1440"/>
      <c r="K281" s="1440"/>
      <c r="L281" s="1440"/>
      <c r="M281" s="1113"/>
      <c r="N281" s="1098"/>
      <c r="O281" s="1059"/>
      <c r="Y281" s="1046"/>
      <c r="Z281" s="1047"/>
      <c r="AA281" s="1047"/>
      <c r="AB281" s="1047"/>
      <c r="AG281" s="1421"/>
      <c r="AH281" s="1421"/>
      <c r="AL281" s="1026"/>
      <c r="AM281" s="1026"/>
      <c r="AN281" s="1026"/>
      <c r="AO281" s="1026"/>
      <c r="AP281" s="1026"/>
      <c r="AQ281" s="1026"/>
      <c r="AR281" s="1026"/>
      <c r="AS281" s="1026"/>
      <c r="AT281" s="1026"/>
      <c r="AU281" s="1026"/>
      <c r="AV281" s="1026"/>
      <c r="AW281" s="1026"/>
      <c r="AX281" s="1026"/>
      <c r="AY281" s="1026"/>
    </row>
    <row r="282" spans="1:51">
      <c r="A282" s="1109"/>
      <c r="B282" s="1109"/>
      <c r="C282" s="1109"/>
      <c r="D282" s="1109"/>
      <c r="E282" s="1109"/>
      <c r="F282" s="1109"/>
      <c r="G282" s="1109"/>
      <c r="H282" s="1109"/>
      <c r="I282" s="1110"/>
      <c r="J282" s="1431"/>
      <c r="K282" s="1431"/>
      <c r="L282" s="1431"/>
      <c r="M282" s="1113"/>
      <c r="N282" s="1098"/>
      <c r="O282" s="1059"/>
      <c r="Y282" s="1033"/>
      <c r="Z282" s="1050"/>
      <c r="AA282" s="1051"/>
      <c r="AB282" s="1051"/>
      <c r="AL282" s="1026"/>
      <c r="AM282" s="1026"/>
      <c r="AN282" s="1026"/>
      <c r="AO282" s="1026"/>
      <c r="AP282" s="1026"/>
      <c r="AQ282" s="1026"/>
      <c r="AR282" s="1026"/>
      <c r="AS282" s="1026"/>
      <c r="AT282" s="1026"/>
      <c r="AU282" s="1026"/>
      <c r="AV282" s="1026"/>
      <c r="AW282" s="1026"/>
      <c r="AX282" s="1026"/>
      <c r="AY282" s="1026"/>
    </row>
    <row r="283" spans="1:51">
      <c r="A283" s="1109"/>
      <c r="B283" s="1109"/>
      <c r="C283" s="1109"/>
      <c r="D283" s="1109"/>
      <c r="E283" s="1109"/>
      <c r="F283" s="1109"/>
      <c r="G283" s="1109"/>
      <c r="H283" s="1109"/>
      <c r="I283" s="1110"/>
      <c r="J283" s="1431"/>
      <c r="K283" s="1431"/>
      <c r="L283" s="1431"/>
      <c r="M283" s="1113"/>
      <c r="N283" s="1098"/>
      <c r="O283" s="1059"/>
      <c r="Y283" s="1033"/>
      <c r="Z283" s="1050"/>
      <c r="AA283" s="1051"/>
      <c r="AB283" s="1051"/>
      <c r="AL283" s="1026"/>
      <c r="AM283" s="1026"/>
      <c r="AN283" s="1026"/>
      <c r="AO283" s="1026"/>
      <c r="AP283" s="1026"/>
      <c r="AQ283" s="1026"/>
      <c r="AR283" s="1026"/>
      <c r="AS283" s="1026"/>
      <c r="AT283" s="1026"/>
      <c r="AU283" s="1026"/>
      <c r="AV283" s="1026"/>
      <c r="AW283" s="1026"/>
      <c r="AX283" s="1026"/>
      <c r="AY283" s="1026"/>
    </row>
    <row r="284" spans="1:51">
      <c r="A284" s="1111"/>
      <c r="B284" s="1111"/>
      <c r="C284" s="1111"/>
      <c r="D284" s="1111"/>
      <c r="E284" s="1111"/>
      <c r="F284" s="1111"/>
      <c r="G284" s="1111"/>
      <c r="H284" s="1111"/>
      <c r="I284" s="1114"/>
      <c r="J284" s="1431"/>
      <c r="K284" s="1431"/>
      <c r="L284" s="1431"/>
      <c r="M284" s="1113"/>
      <c r="N284" s="1098"/>
      <c r="O284" s="1059"/>
      <c r="Y284" s="1054"/>
      <c r="Z284" s="1077"/>
      <c r="AA284" s="1115"/>
      <c r="AB284" s="1056"/>
      <c r="AL284" s="1026"/>
      <c r="AM284" s="1026"/>
      <c r="AN284" s="1026"/>
      <c r="AO284" s="1026"/>
      <c r="AP284" s="1026"/>
      <c r="AQ284" s="1026"/>
      <c r="AR284" s="1026"/>
      <c r="AS284" s="1026"/>
      <c r="AT284" s="1026"/>
      <c r="AU284" s="1026"/>
      <c r="AV284" s="1026"/>
      <c r="AW284" s="1026"/>
      <c r="AX284" s="1026"/>
      <c r="AY284" s="1026"/>
    </row>
    <row r="285" spans="1:51">
      <c r="A285" s="1111"/>
      <c r="B285" s="1111"/>
      <c r="C285" s="1111"/>
      <c r="D285" s="1111"/>
      <c r="E285" s="1111"/>
      <c r="F285" s="1111"/>
      <c r="G285" s="1111"/>
      <c r="H285" s="1111"/>
      <c r="I285" s="1114"/>
      <c r="J285" s="1431"/>
      <c r="K285" s="1431"/>
      <c r="L285" s="1431"/>
      <c r="M285" s="1113"/>
      <c r="N285" s="1098"/>
      <c r="O285" s="1059"/>
      <c r="AG285" s="1421"/>
      <c r="AH285" s="1421"/>
      <c r="AL285" s="1026"/>
      <c r="AM285" s="1026"/>
      <c r="AN285" s="1026"/>
      <c r="AO285" s="1026"/>
      <c r="AP285" s="1026"/>
      <c r="AQ285" s="1026"/>
      <c r="AR285" s="1026"/>
      <c r="AS285" s="1026"/>
      <c r="AT285" s="1026"/>
      <c r="AU285" s="1026"/>
      <c r="AV285" s="1026"/>
      <c r="AW285" s="1026"/>
      <c r="AX285" s="1026"/>
      <c r="AY285" s="1026"/>
    </row>
    <row r="286" spans="1:51">
      <c r="A286" s="1111"/>
      <c r="B286" s="1111"/>
      <c r="C286" s="1111"/>
      <c r="D286" s="1111"/>
      <c r="E286" s="1111"/>
      <c r="F286" s="1111"/>
      <c r="G286" s="1111"/>
      <c r="H286" s="1111"/>
      <c r="I286" s="1114"/>
      <c r="J286" s="1111"/>
      <c r="K286" s="1116"/>
      <c r="L286" s="1116"/>
      <c r="M286" s="1109"/>
      <c r="N286" s="1308"/>
      <c r="O286" s="1309"/>
      <c r="AI286" s="1061"/>
      <c r="AL286" s="1026"/>
      <c r="AM286" s="1026"/>
      <c r="AN286" s="1026"/>
      <c r="AO286" s="1026"/>
      <c r="AP286" s="1026"/>
      <c r="AQ286" s="1026"/>
      <c r="AR286" s="1026"/>
      <c r="AS286" s="1026"/>
      <c r="AT286" s="1026"/>
      <c r="AU286" s="1026"/>
      <c r="AV286" s="1026"/>
      <c r="AW286" s="1026"/>
      <c r="AX286" s="1026"/>
      <c r="AY286" s="1026"/>
    </row>
    <row r="287" spans="1:51">
      <c r="A287" s="1433"/>
      <c r="B287" s="1433"/>
      <c r="C287" s="1433"/>
      <c r="D287" s="1433"/>
      <c r="E287" s="1433"/>
      <c r="F287" s="1433"/>
      <c r="G287" s="1433"/>
      <c r="H287" s="1433"/>
      <c r="I287" s="1433"/>
      <c r="J287" s="1433"/>
      <c r="K287" s="1433"/>
      <c r="L287" s="1433"/>
      <c r="M287" s="1433"/>
      <c r="N287" s="1433"/>
      <c r="O287" s="1433"/>
      <c r="P287" s="1062"/>
      <c r="Q287" s="1062"/>
      <c r="R287" s="1062"/>
      <c r="S287" s="1063"/>
      <c r="T287" s="1064"/>
      <c r="U287" s="1064"/>
      <c r="V287" s="1064"/>
      <c r="W287" s="1064"/>
      <c r="AA287" s="1022"/>
      <c r="AI287" s="1061"/>
      <c r="AL287" s="1026"/>
      <c r="AM287" s="1026"/>
      <c r="AN287" s="1026"/>
      <c r="AO287" s="1026"/>
      <c r="AP287" s="1026"/>
      <c r="AQ287" s="1026"/>
      <c r="AR287" s="1026"/>
      <c r="AS287" s="1026"/>
      <c r="AT287" s="1026"/>
      <c r="AU287" s="1026"/>
      <c r="AV287" s="1026"/>
      <c r="AW287" s="1026"/>
      <c r="AX287" s="1026"/>
      <c r="AY287" s="1026"/>
    </row>
    <row r="288" spans="1:51">
      <c r="A288" s="1098"/>
      <c r="B288" s="1098"/>
      <c r="C288" s="1098"/>
      <c r="D288" s="1098"/>
      <c r="E288" s="1098"/>
      <c r="F288" s="1098"/>
      <c r="G288" s="1098"/>
      <c r="H288" s="1098"/>
      <c r="I288" s="1099"/>
      <c r="J288" s="1100"/>
      <c r="K288" s="1098"/>
      <c r="L288" s="1098"/>
      <c r="M288" s="1105"/>
      <c r="N288" s="1104"/>
      <c r="O288" s="1121"/>
      <c r="Z288" s="1422"/>
      <c r="AA288" s="1422"/>
      <c r="AC288" s="1423"/>
      <c r="AD288" s="1423"/>
      <c r="AG288" s="1421"/>
      <c r="AH288" s="1421"/>
      <c r="AL288" s="1026"/>
      <c r="AM288" s="1026"/>
      <c r="AN288" s="1026"/>
      <c r="AO288" s="1026"/>
      <c r="AP288" s="1026"/>
      <c r="AQ288" s="1026"/>
      <c r="AR288" s="1026"/>
      <c r="AS288" s="1026"/>
      <c r="AT288" s="1026"/>
      <c r="AU288" s="1026"/>
      <c r="AV288" s="1026"/>
      <c r="AW288" s="1026"/>
      <c r="AX288" s="1026"/>
      <c r="AY288" s="1026"/>
    </row>
    <row r="289" spans="1:51">
      <c r="A289" s="1108"/>
      <c r="B289" s="1108"/>
      <c r="C289" s="1108"/>
      <c r="D289" s="1108"/>
      <c r="E289" s="1108"/>
      <c r="F289" s="1108"/>
      <c r="G289" s="1108"/>
      <c r="H289" s="1108"/>
      <c r="I289" s="1117"/>
      <c r="J289" s="1118"/>
      <c r="K289" s="1104"/>
      <c r="L289" s="1104"/>
      <c r="M289" s="1108"/>
      <c r="N289" s="1287"/>
      <c r="O289" s="1119"/>
      <c r="Z289" s="1068"/>
      <c r="AA289" s="1068"/>
      <c r="AC289" s="1068"/>
      <c r="AD289" s="1068"/>
      <c r="AI289" s="1026"/>
      <c r="AJ289" s="1026"/>
      <c r="AK289" s="1026"/>
      <c r="AL289" s="1026"/>
      <c r="AM289" s="1026"/>
      <c r="AN289" s="1026"/>
      <c r="AO289" s="1026"/>
      <c r="AP289" s="1026"/>
      <c r="AQ289" s="1026"/>
      <c r="AR289" s="1026"/>
      <c r="AS289" s="1026"/>
      <c r="AT289" s="1026"/>
      <c r="AU289" s="1026"/>
      <c r="AV289" s="1026"/>
      <c r="AW289" s="1026"/>
      <c r="AX289" s="1026"/>
      <c r="AY289" s="1026"/>
    </row>
    <row r="290" spans="1:51">
      <c r="A290" s="1104"/>
      <c r="B290" s="1104"/>
      <c r="C290" s="1104"/>
      <c r="D290" s="1104"/>
      <c r="E290" s="1104"/>
      <c r="F290" s="1104"/>
      <c r="G290" s="1104"/>
      <c r="H290" s="1104"/>
      <c r="I290" s="1120"/>
      <c r="J290" s="1105"/>
      <c r="K290" s="1104"/>
      <c r="L290" s="1104"/>
      <c r="M290" s="1104"/>
      <c r="N290" s="1104"/>
      <c r="O290" s="1121"/>
      <c r="Z290" s="1069"/>
      <c r="AA290" s="1069"/>
      <c r="AC290" s="1069"/>
      <c r="AD290" s="1069"/>
      <c r="AI290" s="1026"/>
      <c r="AJ290" s="1026"/>
      <c r="AK290" s="1026"/>
      <c r="AL290" s="1026"/>
      <c r="AM290" s="1026"/>
      <c r="AN290" s="1026"/>
      <c r="AO290" s="1026"/>
      <c r="AP290" s="1026"/>
      <c r="AQ290" s="1026"/>
      <c r="AR290" s="1026"/>
      <c r="AS290" s="1026"/>
      <c r="AT290" s="1026"/>
      <c r="AU290" s="1026"/>
      <c r="AV290" s="1026"/>
      <c r="AW290" s="1026"/>
      <c r="AX290" s="1026"/>
      <c r="AY290" s="1026"/>
    </row>
    <row r="291" spans="1:51">
      <c r="A291" s="1122"/>
      <c r="B291" s="1122"/>
      <c r="C291" s="1122"/>
      <c r="D291" s="1122"/>
      <c r="E291" s="1122"/>
      <c r="F291" s="1122"/>
      <c r="G291" s="1122"/>
      <c r="H291" s="1122"/>
      <c r="I291" s="1123"/>
      <c r="J291" s="1124"/>
      <c r="K291" s="1125"/>
      <c r="L291" s="1125"/>
      <c r="M291" s="1126"/>
      <c r="N291" s="1310"/>
      <c r="O291" s="1121"/>
      <c r="Z291" s="1069"/>
      <c r="AA291" s="1128"/>
      <c r="AC291" s="1069"/>
      <c r="AD291" s="1128"/>
      <c r="AI291" s="1026"/>
      <c r="AJ291" s="1026"/>
      <c r="AK291" s="1026"/>
      <c r="AL291" s="1026"/>
      <c r="AM291" s="1026"/>
      <c r="AN291" s="1026"/>
      <c r="AO291" s="1026"/>
      <c r="AP291" s="1026"/>
      <c r="AQ291" s="1026"/>
      <c r="AR291" s="1026"/>
      <c r="AS291" s="1026"/>
      <c r="AT291" s="1026"/>
      <c r="AU291" s="1026"/>
      <c r="AV291" s="1026"/>
      <c r="AW291" s="1026"/>
      <c r="AX291" s="1026"/>
      <c r="AY291" s="1026"/>
    </row>
    <row r="292" spans="1:51">
      <c r="A292" s="1129"/>
      <c r="B292" s="1129"/>
      <c r="C292" s="1129"/>
      <c r="D292" s="1129"/>
      <c r="E292" s="1129"/>
      <c r="F292" s="1129"/>
      <c r="G292" s="1129"/>
      <c r="H292" s="1129"/>
      <c r="I292" s="1130"/>
      <c r="J292" s="1131"/>
      <c r="K292" s="1125"/>
      <c r="L292" s="1125"/>
      <c r="M292" s="1132"/>
      <c r="N292" s="1311"/>
      <c r="O292" s="1119"/>
      <c r="Z292" s="1133"/>
      <c r="AA292" s="1134"/>
      <c r="AC292" s="1133"/>
      <c r="AD292" s="1134"/>
      <c r="AG292" s="1421"/>
      <c r="AH292" s="1421"/>
      <c r="AI292" s="1026"/>
      <c r="AJ292" s="1026"/>
      <c r="AK292" s="1026"/>
      <c r="AL292" s="1026"/>
      <c r="AM292" s="1026"/>
      <c r="AN292" s="1026"/>
      <c r="AO292" s="1026"/>
      <c r="AP292" s="1026"/>
      <c r="AQ292" s="1026"/>
      <c r="AR292" s="1026"/>
      <c r="AS292" s="1026"/>
      <c r="AT292" s="1026"/>
      <c r="AU292" s="1026"/>
      <c r="AV292" s="1026"/>
      <c r="AW292" s="1026"/>
      <c r="AX292" s="1026"/>
      <c r="AY292" s="1026"/>
    </row>
    <row r="293" spans="1:51">
      <c r="A293" s="1129"/>
      <c r="B293" s="1129"/>
      <c r="C293" s="1129"/>
      <c r="D293" s="1129"/>
      <c r="E293" s="1129"/>
      <c r="F293" s="1129"/>
      <c r="G293" s="1129"/>
      <c r="H293" s="1129"/>
      <c r="I293" s="1130"/>
      <c r="J293" s="1135"/>
      <c r="K293" s="1125"/>
      <c r="L293" s="1125"/>
      <c r="M293" s="1136"/>
      <c r="N293" s="1310"/>
      <c r="O293" s="1121"/>
      <c r="Z293" s="1080"/>
      <c r="AA293" s="1137"/>
      <c r="AC293" s="1080"/>
      <c r="AD293" s="1137"/>
      <c r="AI293" s="1026"/>
      <c r="AJ293" s="1026"/>
      <c r="AK293" s="1026"/>
      <c r="AL293" s="1026"/>
      <c r="AM293" s="1026"/>
      <c r="AN293" s="1026"/>
      <c r="AO293" s="1026"/>
      <c r="AP293" s="1026"/>
      <c r="AQ293" s="1026"/>
      <c r="AR293" s="1026"/>
      <c r="AS293" s="1026"/>
      <c r="AT293" s="1026"/>
      <c r="AU293" s="1026"/>
      <c r="AV293" s="1026"/>
      <c r="AW293" s="1026"/>
      <c r="AX293" s="1026"/>
      <c r="AY293" s="1026"/>
    </row>
    <row r="294" spans="1:51">
      <c r="A294" s="1138"/>
      <c r="B294" s="1138"/>
      <c r="C294" s="1138"/>
      <c r="D294" s="1138"/>
      <c r="E294" s="1138"/>
      <c r="F294" s="1138"/>
      <c r="G294" s="1138"/>
      <c r="H294" s="1138"/>
      <c r="I294" s="1130"/>
      <c r="J294" s="1131"/>
      <c r="K294" s="1125"/>
      <c r="L294" s="1125"/>
      <c r="M294" s="1126"/>
      <c r="N294" s="1310"/>
      <c r="O294" s="1121"/>
      <c r="Z294" s="1080"/>
      <c r="AA294" s="1137"/>
      <c r="AC294" s="1080"/>
      <c r="AD294" s="1137"/>
      <c r="AF294" s="1036"/>
      <c r="AI294" s="1026"/>
      <c r="AJ294" s="1026"/>
      <c r="AK294" s="1026"/>
      <c r="AL294" s="1026"/>
      <c r="AM294" s="1026"/>
      <c r="AN294" s="1026"/>
      <c r="AO294" s="1026"/>
      <c r="AP294" s="1026"/>
      <c r="AQ294" s="1026"/>
      <c r="AR294" s="1026"/>
      <c r="AS294" s="1026"/>
      <c r="AT294" s="1026"/>
      <c r="AU294" s="1026"/>
      <c r="AV294" s="1026"/>
      <c r="AW294" s="1026"/>
      <c r="AX294" s="1026"/>
      <c r="AY294" s="1026"/>
    </row>
    <row r="295" spans="1:51">
      <c r="A295" s="1138"/>
      <c r="B295" s="1138"/>
      <c r="C295" s="1138"/>
      <c r="D295" s="1138"/>
      <c r="E295" s="1138"/>
      <c r="F295" s="1138"/>
      <c r="G295" s="1138"/>
      <c r="H295" s="1138"/>
      <c r="I295" s="1130"/>
      <c r="J295" s="1131"/>
      <c r="K295" s="1125"/>
      <c r="L295" s="1125"/>
      <c r="M295" s="1126"/>
      <c r="N295" s="1310"/>
      <c r="O295" s="1121"/>
      <c r="Z295" s="1080"/>
      <c r="AA295" s="1137"/>
      <c r="AC295" s="1080"/>
      <c r="AD295" s="1137"/>
      <c r="AF295" s="1036"/>
      <c r="AG295" s="1021"/>
      <c r="AH295" s="1021"/>
      <c r="AI295" s="1026"/>
      <c r="AJ295" s="1026"/>
      <c r="AK295" s="1026"/>
      <c r="AL295" s="1026"/>
      <c r="AM295" s="1026"/>
      <c r="AN295" s="1026"/>
      <c r="AO295" s="1026"/>
      <c r="AP295" s="1026"/>
      <c r="AQ295" s="1026"/>
      <c r="AR295" s="1026"/>
      <c r="AS295" s="1026"/>
      <c r="AT295" s="1026"/>
      <c r="AU295" s="1026"/>
      <c r="AV295" s="1026"/>
      <c r="AW295" s="1026"/>
      <c r="AX295" s="1026"/>
      <c r="AY295" s="1026"/>
    </row>
    <row r="296" spans="1:51">
      <c r="A296" s="1129"/>
      <c r="B296" s="1129"/>
      <c r="C296" s="1129"/>
      <c r="D296" s="1129"/>
      <c r="E296" s="1129"/>
      <c r="F296" s="1129"/>
      <c r="G296" s="1129"/>
      <c r="H296" s="1129"/>
      <c r="I296" s="1130"/>
      <c r="J296" s="1131"/>
      <c r="K296" s="1125"/>
      <c r="L296" s="1125"/>
      <c r="M296" s="1126"/>
      <c r="N296" s="1310"/>
      <c r="O296" s="1121"/>
      <c r="Z296" s="1080"/>
      <c r="AA296" s="1137"/>
      <c r="AC296" s="1080"/>
      <c r="AD296" s="1137"/>
      <c r="AF296" s="1036"/>
      <c r="AG296" s="1449"/>
      <c r="AH296" s="1449"/>
      <c r="AI296" s="1026"/>
      <c r="AJ296" s="1026"/>
      <c r="AK296" s="1026"/>
      <c r="AL296" s="1026"/>
      <c r="AM296" s="1026"/>
      <c r="AN296" s="1026"/>
      <c r="AO296" s="1026"/>
      <c r="AP296" s="1026"/>
      <c r="AQ296" s="1026"/>
      <c r="AR296" s="1026"/>
      <c r="AS296" s="1026"/>
      <c r="AT296" s="1026"/>
      <c r="AU296" s="1026"/>
      <c r="AV296" s="1026"/>
      <c r="AW296" s="1026"/>
      <c r="AX296" s="1026"/>
      <c r="AY296" s="1026"/>
    </row>
    <row r="297" spans="1:51">
      <c r="A297" s="1129"/>
      <c r="B297" s="1129"/>
      <c r="C297" s="1129"/>
      <c r="D297" s="1129"/>
      <c r="E297" s="1129"/>
      <c r="F297" s="1129"/>
      <c r="G297" s="1129"/>
      <c r="H297" s="1129"/>
      <c r="I297" s="1130"/>
      <c r="J297" s="1135"/>
      <c r="K297" s="1125"/>
      <c r="L297" s="1125"/>
      <c r="M297" s="1126"/>
      <c r="N297" s="1310"/>
      <c r="O297" s="1119"/>
      <c r="Z297" s="1080"/>
      <c r="AA297" s="1137"/>
      <c r="AC297" s="1080"/>
      <c r="AD297" s="1137"/>
      <c r="AF297" s="1036"/>
      <c r="AI297" s="1026"/>
      <c r="AJ297" s="1026"/>
      <c r="AK297" s="1026"/>
      <c r="AL297" s="1026"/>
      <c r="AM297" s="1026"/>
      <c r="AN297" s="1026"/>
      <c r="AO297" s="1026"/>
      <c r="AP297" s="1026"/>
      <c r="AQ297" s="1026"/>
      <c r="AR297" s="1026"/>
      <c r="AS297" s="1026"/>
      <c r="AT297" s="1026"/>
      <c r="AU297" s="1026"/>
      <c r="AV297" s="1026"/>
      <c r="AW297" s="1026"/>
      <c r="AX297" s="1026"/>
      <c r="AY297" s="1026"/>
    </row>
    <row r="298" spans="1:51">
      <c r="A298" s="1129"/>
      <c r="B298" s="1129"/>
      <c r="C298" s="1129"/>
      <c r="D298" s="1129"/>
      <c r="E298" s="1129"/>
      <c r="F298" s="1129"/>
      <c r="G298" s="1129"/>
      <c r="H298" s="1129"/>
      <c r="I298" s="1130"/>
      <c r="J298" s="1131"/>
      <c r="K298" s="1125"/>
      <c r="L298" s="1125"/>
      <c r="M298" s="1126"/>
      <c r="N298" s="1310"/>
      <c r="O298" s="1121"/>
      <c r="Z298" s="1080"/>
      <c r="AA298" s="1137"/>
      <c r="AC298" s="1080"/>
      <c r="AD298" s="1137"/>
      <c r="AF298" s="1036"/>
      <c r="AI298" s="1026"/>
      <c r="AJ298" s="1026"/>
      <c r="AK298" s="1026"/>
      <c r="AL298" s="1026"/>
      <c r="AM298" s="1026"/>
      <c r="AN298" s="1026"/>
      <c r="AO298" s="1026"/>
      <c r="AP298" s="1026"/>
      <c r="AQ298" s="1026"/>
      <c r="AR298" s="1026"/>
      <c r="AS298" s="1026"/>
      <c r="AT298" s="1026"/>
      <c r="AU298" s="1026"/>
      <c r="AV298" s="1026"/>
      <c r="AW298" s="1026"/>
      <c r="AX298" s="1026"/>
      <c r="AY298" s="1026"/>
    </row>
    <row r="299" spans="1:51">
      <c r="A299" s="1129"/>
      <c r="B299" s="1129"/>
      <c r="C299" s="1129"/>
      <c r="D299" s="1129"/>
      <c r="E299" s="1129"/>
      <c r="F299" s="1129"/>
      <c r="G299" s="1129"/>
      <c r="H299" s="1129"/>
      <c r="I299" s="1130"/>
      <c r="J299" s="1131"/>
      <c r="K299" s="1125"/>
      <c r="L299" s="1125"/>
      <c r="M299" s="1126"/>
      <c r="N299" s="1310"/>
      <c r="O299" s="1121"/>
      <c r="Z299" s="1080"/>
      <c r="AA299" s="1137"/>
      <c r="AC299" s="1080"/>
      <c r="AD299" s="1137"/>
      <c r="AF299" s="1036"/>
      <c r="AI299" s="1026"/>
      <c r="AJ299" s="1026"/>
      <c r="AK299" s="1026"/>
      <c r="AL299" s="1026"/>
      <c r="AM299" s="1026"/>
      <c r="AN299" s="1026"/>
      <c r="AO299" s="1026"/>
      <c r="AP299" s="1026"/>
      <c r="AQ299" s="1026"/>
      <c r="AR299" s="1026"/>
      <c r="AS299" s="1026"/>
      <c r="AT299" s="1026"/>
      <c r="AU299" s="1026"/>
      <c r="AV299" s="1026"/>
      <c r="AW299" s="1026"/>
      <c r="AX299" s="1026"/>
      <c r="AY299" s="1026"/>
    </row>
    <row r="300" spans="1:51">
      <c r="A300" s="1129"/>
      <c r="B300" s="1129"/>
      <c r="C300" s="1129"/>
      <c r="D300" s="1129"/>
      <c r="E300" s="1129"/>
      <c r="F300" s="1129"/>
      <c r="G300" s="1129"/>
      <c r="H300" s="1129"/>
      <c r="I300" s="1130"/>
      <c r="J300" s="1131"/>
      <c r="K300" s="1125"/>
      <c r="L300" s="1125"/>
      <c r="M300" s="1126"/>
      <c r="N300" s="1310"/>
      <c r="O300" s="1119"/>
      <c r="Z300" s="1080"/>
      <c r="AA300" s="1137"/>
      <c r="AC300" s="1080"/>
      <c r="AD300" s="1137"/>
      <c r="AF300" s="1036"/>
      <c r="AI300" s="1026"/>
      <c r="AJ300" s="1026"/>
      <c r="AK300" s="1026"/>
      <c r="AL300" s="1026"/>
      <c r="AM300" s="1026"/>
      <c r="AN300" s="1026"/>
      <c r="AO300" s="1026"/>
      <c r="AP300" s="1026"/>
      <c r="AQ300" s="1026"/>
      <c r="AR300" s="1026"/>
      <c r="AS300" s="1026"/>
      <c r="AT300" s="1026"/>
      <c r="AU300" s="1026"/>
      <c r="AV300" s="1026"/>
      <c r="AW300" s="1026"/>
      <c r="AX300" s="1026"/>
      <c r="AY300" s="1026"/>
    </row>
    <row r="301" spans="1:51">
      <c r="A301" s="1129"/>
      <c r="B301" s="1129"/>
      <c r="C301" s="1129"/>
      <c r="D301" s="1129"/>
      <c r="E301" s="1129"/>
      <c r="F301" s="1129"/>
      <c r="G301" s="1129"/>
      <c r="H301" s="1129"/>
      <c r="I301" s="1130"/>
      <c r="J301" s="1135"/>
      <c r="K301" s="1125"/>
      <c r="L301" s="1125"/>
      <c r="M301" s="1139"/>
      <c r="N301" s="1310"/>
      <c r="O301" s="1140"/>
      <c r="X301" s="1141"/>
      <c r="Z301" s="1080"/>
      <c r="AA301" s="1137"/>
      <c r="AC301" s="1080"/>
      <c r="AD301" s="1137"/>
      <c r="AF301" s="1036"/>
      <c r="AI301" s="1026"/>
      <c r="AJ301" s="1026"/>
      <c r="AK301" s="1026"/>
      <c r="AL301" s="1026"/>
      <c r="AM301" s="1026"/>
      <c r="AN301" s="1026"/>
      <c r="AO301" s="1026"/>
      <c r="AP301" s="1026"/>
      <c r="AQ301" s="1026"/>
      <c r="AR301" s="1026"/>
      <c r="AS301" s="1026"/>
      <c r="AT301" s="1026"/>
      <c r="AU301" s="1026"/>
      <c r="AV301" s="1026"/>
      <c r="AW301" s="1026"/>
      <c r="AX301" s="1026"/>
      <c r="AY301" s="1026"/>
    </row>
    <row r="302" spans="1:51">
      <c r="A302" s="1138"/>
      <c r="B302" s="1138"/>
      <c r="C302" s="1138"/>
      <c r="D302" s="1138"/>
      <c r="E302" s="1138"/>
      <c r="F302" s="1138"/>
      <c r="G302" s="1138"/>
      <c r="H302" s="1138"/>
      <c r="I302" s="1130"/>
      <c r="J302" s="1142"/>
      <c r="K302" s="1125"/>
      <c r="L302" s="1125"/>
      <c r="M302" s="1126"/>
      <c r="N302" s="1310"/>
      <c r="O302" s="1121"/>
      <c r="X302" s="1143"/>
      <c r="Z302" s="1080"/>
      <c r="AA302" s="1137"/>
      <c r="AC302" s="1080"/>
      <c r="AD302" s="1137"/>
      <c r="AF302" s="1036"/>
      <c r="AI302" s="1026"/>
      <c r="AJ302" s="1026"/>
      <c r="AK302" s="1026"/>
      <c r="AL302" s="1026"/>
      <c r="AM302" s="1026"/>
      <c r="AN302" s="1026"/>
      <c r="AO302" s="1026"/>
      <c r="AP302" s="1026"/>
      <c r="AQ302" s="1026"/>
      <c r="AR302" s="1026"/>
      <c r="AS302" s="1026"/>
      <c r="AT302" s="1026"/>
      <c r="AU302" s="1026"/>
      <c r="AV302" s="1026"/>
      <c r="AW302" s="1026"/>
      <c r="AX302" s="1026"/>
      <c r="AY302" s="1026"/>
    </row>
    <row r="303" spans="1:51">
      <c r="A303" s="1138"/>
      <c r="B303" s="1138"/>
      <c r="C303" s="1138"/>
      <c r="D303" s="1138"/>
      <c r="E303" s="1138"/>
      <c r="F303" s="1138"/>
      <c r="G303" s="1138"/>
      <c r="H303" s="1138"/>
      <c r="I303" s="1130"/>
      <c r="J303" s="1144"/>
      <c r="K303" s="1125"/>
      <c r="L303" s="1125"/>
      <c r="M303" s="1139"/>
      <c r="N303" s="1310"/>
      <c r="O303" s="1121"/>
      <c r="X303" s="1143"/>
      <c r="Z303" s="1080"/>
      <c r="AA303" s="1137"/>
      <c r="AC303" s="1080"/>
      <c r="AD303" s="1137"/>
      <c r="AF303" s="1036"/>
      <c r="AI303" s="1026"/>
      <c r="AJ303" s="1026"/>
      <c r="AK303" s="1026"/>
      <c r="AL303" s="1026"/>
      <c r="AM303" s="1026"/>
      <c r="AN303" s="1026"/>
      <c r="AO303" s="1026"/>
      <c r="AP303" s="1026"/>
      <c r="AQ303" s="1026"/>
      <c r="AR303" s="1026"/>
      <c r="AS303" s="1026"/>
      <c r="AT303" s="1026"/>
      <c r="AU303" s="1026"/>
      <c r="AV303" s="1026"/>
      <c r="AW303" s="1026"/>
      <c r="AX303" s="1026"/>
      <c r="AY303" s="1026"/>
    </row>
    <row r="304" spans="1:51">
      <c r="A304" s="1138"/>
      <c r="B304" s="1138"/>
      <c r="C304" s="1138"/>
      <c r="D304" s="1138"/>
      <c r="E304" s="1138"/>
      <c r="F304" s="1138"/>
      <c r="G304" s="1138"/>
      <c r="H304" s="1138"/>
      <c r="I304" s="1130"/>
      <c r="J304" s="1144"/>
      <c r="K304" s="1125"/>
      <c r="L304" s="1125"/>
      <c r="M304" s="1139"/>
      <c r="N304" s="1310"/>
      <c r="O304" s="1121"/>
      <c r="X304" s="1143"/>
      <c r="Z304" s="1080"/>
      <c r="AA304" s="1137"/>
      <c r="AC304" s="1080"/>
      <c r="AD304" s="1137"/>
      <c r="AF304" s="1036"/>
      <c r="AI304" s="1026"/>
      <c r="AJ304" s="1026"/>
      <c r="AK304" s="1026"/>
      <c r="AL304" s="1026"/>
      <c r="AM304" s="1026"/>
      <c r="AN304" s="1026"/>
      <c r="AO304" s="1026"/>
      <c r="AP304" s="1026"/>
      <c r="AQ304" s="1026"/>
      <c r="AR304" s="1026"/>
      <c r="AS304" s="1026"/>
      <c r="AT304" s="1026"/>
      <c r="AU304" s="1026"/>
      <c r="AV304" s="1026"/>
      <c r="AW304" s="1026"/>
      <c r="AX304" s="1026"/>
      <c r="AY304" s="1026"/>
    </row>
    <row r="305" spans="1:51">
      <c r="A305" s="1122"/>
      <c r="B305" s="1122"/>
      <c r="C305" s="1122"/>
      <c r="D305" s="1122"/>
      <c r="E305" s="1122"/>
      <c r="F305" s="1122"/>
      <c r="G305" s="1122"/>
      <c r="H305" s="1122"/>
      <c r="I305" s="1123"/>
      <c r="J305" s="1145"/>
      <c r="K305" s="1125"/>
      <c r="L305" s="1125"/>
      <c r="M305" s="1126"/>
      <c r="N305" s="1310"/>
      <c r="O305" s="1121"/>
      <c r="Z305" s="1080"/>
      <c r="AA305" s="1137"/>
      <c r="AC305" s="1080"/>
      <c r="AD305" s="1137"/>
      <c r="AF305" s="1036"/>
      <c r="AG305" s="1026"/>
      <c r="AH305" s="1026"/>
      <c r="AI305" s="1026"/>
      <c r="AJ305" s="1026"/>
      <c r="AK305" s="1026"/>
      <c r="AL305" s="1026"/>
      <c r="AM305" s="1026"/>
      <c r="AN305" s="1026"/>
      <c r="AO305" s="1026"/>
      <c r="AP305" s="1026"/>
      <c r="AQ305" s="1026"/>
      <c r="AR305" s="1026"/>
      <c r="AS305" s="1026"/>
      <c r="AT305" s="1026"/>
      <c r="AU305" s="1026"/>
      <c r="AV305" s="1026"/>
      <c r="AW305" s="1026"/>
      <c r="AX305" s="1026"/>
      <c r="AY305" s="1026"/>
    </row>
    <row r="306" spans="1:51">
      <c r="A306" s="1138"/>
      <c r="B306" s="1138"/>
      <c r="C306" s="1138"/>
      <c r="D306" s="1138"/>
      <c r="E306" s="1138"/>
      <c r="F306" s="1138"/>
      <c r="G306" s="1138"/>
      <c r="H306" s="1138"/>
      <c r="I306" s="1130"/>
      <c r="J306" s="1146"/>
      <c r="K306" s="1125"/>
      <c r="L306" s="1125"/>
      <c r="M306" s="1126"/>
      <c r="N306" s="1310"/>
      <c r="O306" s="1121"/>
      <c r="Z306" s="1080"/>
      <c r="AA306" s="1137"/>
      <c r="AC306" s="1080"/>
      <c r="AD306" s="1137"/>
      <c r="AF306" s="1036"/>
      <c r="AG306" s="1026"/>
      <c r="AH306" s="1026"/>
      <c r="AI306" s="1026"/>
      <c r="AJ306" s="1026"/>
      <c r="AK306" s="1026"/>
      <c r="AL306" s="1026"/>
      <c r="AM306" s="1026"/>
      <c r="AN306" s="1026"/>
      <c r="AO306" s="1026"/>
      <c r="AP306" s="1026"/>
      <c r="AQ306" s="1026"/>
      <c r="AR306" s="1026"/>
      <c r="AS306" s="1026"/>
      <c r="AT306" s="1026"/>
      <c r="AU306" s="1026"/>
      <c r="AV306" s="1026"/>
      <c r="AW306" s="1026"/>
      <c r="AX306" s="1026"/>
      <c r="AY306" s="1026"/>
    </row>
    <row r="307" spans="1:51">
      <c r="A307" s="1129"/>
      <c r="B307" s="1129"/>
      <c r="C307" s="1129"/>
      <c r="D307" s="1129"/>
      <c r="E307" s="1129"/>
      <c r="F307" s="1129"/>
      <c r="G307" s="1129"/>
      <c r="H307" s="1129"/>
      <c r="I307" s="1130"/>
      <c r="J307" s="1131"/>
      <c r="K307" s="1125"/>
      <c r="L307" s="1125"/>
      <c r="M307" s="1126"/>
      <c r="N307" s="1310"/>
      <c r="O307" s="1121"/>
      <c r="Z307" s="1080"/>
      <c r="AA307" s="1137"/>
      <c r="AC307" s="1080"/>
      <c r="AD307" s="1137"/>
      <c r="AF307" s="1036"/>
      <c r="AG307" s="1026"/>
      <c r="AH307" s="1026"/>
      <c r="AI307" s="1026"/>
      <c r="AJ307" s="1026"/>
      <c r="AK307" s="1026"/>
      <c r="AL307" s="1026"/>
      <c r="AM307" s="1026"/>
      <c r="AN307" s="1026"/>
      <c r="AO307" s="1026"/>
      <c r="AP307" s="1026"/>
      <c r="AQ307" s="1026"/>
      <c r="AR307" s="1026"/>
      <c r="AS307" s="1026"/>
      <c r="AT307" s="1026"/>
      <c r="AU307" s="1026"/>
      <c r="AV307" s="1026"/>
      <c r="AW307" s="1026"/>
      <c r="AX307" s="1026"/>
      <c r="AY307" s="1026"/>
    </row>
    <row r="308" spans="1:51">
      <c r="A308" s="1138"/>
      <c r="B308" s="1138"/>
      <c r="C308" s="1138"/>
      <c r="D308" s="1138"/>
      <c r="E308" s="1138"/>
      <c r="F308" s="1138"/>
      <c r="G308" s="1138"/>
      <c r="H308" s="1138"/>
      <c r="I308" s="1130"/>
      <c r="J308" s="1144"/>
      <c r="K308" s="1125"/>
      <c r="L308" s="1125"/>
      <c r="M308" s="1139"/>
      <c r="N308" s="1310"/>
      <c r="O308" s="1121"/>
      <c r="Z308" s="1080"/>
      <c r="AA308" s="1137"/>
      <c r="AC308" s="1080"/>
      <c r="AD308" s="1137"/>
      <c r="AF308" s="1036"/>
      <c r="AG308" s="1026"/>
      <c r="AH308" s="1026"/>
      <c r="AI308" s="1026"/>
      <c r="AJ308" s="1026"/>
      <c r="AK308" s="1026"/>
      <c r="AL308" s="1026"/>
      <c r="AM308" s="1026"/>
      <c r="AN308" s="1026"/>
      <c r="AO308" s="1026"/>
      <c r="AP308" s="1026"/>
      <c r="AQ308" s="1026"/>
      <c r="AR308" s="1026"/>
      <c r="AS308" s="1026"/>
      <c r="AT308" s="1026"/>
      <c r="AU308" s="1026"/>
      <c r="AV308" s="1026"/>
      <c r="AW308" s="1026"/>
      <c r="AX308" s="1026"/>
      <c r="AY308" s="1026"/>
    </row>
    <row r="309" spans="1:51">
      <c r="A309" s="1122"/>
      <c r="B309" s="1122"/>
      <c r="C309" s="1122"/>
      <c r="D309" s="1122"/>
      <c r="E309" s="1122"/>
      <c r="F309" s="1122"/>
      <c r="G309" s="1122"/>
      <c r="H309" s="1122"/>
      <c r="I309" s="1123"/>
      <c r="J309" s="1124"/>
      <c r="K309" s="1125"/>
      <c r="L309" s="1125"/>
      <c r="M309" s="1126"/>
      <c r="N309" s="1310"/>
      <c r="O309" s="1121"/>
      <c r="Z309" s="1080"/>
      <c r="AA309" s="1147"/>
      <c r="AC309" s="1080"/>
      <c r="AD309" s="1147"/>
      <c r="AF309" s="1036"/>
      <c r="AG309" s="1026"/>
      <c r="AH309" s="1026"/>
      <c r="AI309" s="1026"/>
      <c r="AJ309" s="1026"/>
      <c r="AK309" s="1026"/>
      <c r="AL309" s="1026"/>
      <c r="AM309" s="1026"/>
      <c r="AN309" s="1026"/>
      <c r="AO309" s="1026"/>
      <c r="AP309" s="1026"/>
      <c r="AQ309" s="1026"/>
      <c r="AR309" s="1026"/>
      <c r="AS309" s="1026"/>
      <c r="AT309" s="1026"/>
      <c r="AU309" s="1026"/>
      <c r="AV309" s="1026"/>
      <c r="AW309" s="1026"/>
      <c r="AX309" s="1026"/>
      <c r="AY309" s="1026"/>
    </row>
    <row r="310" spans="1:51">
      <c r="A310" s="1129"/>
      <c r="B310" s="1129"/>
      <c r="C310" s="1129"/>
      <c r="D310" s="1129"/>
      <c r="E310" s="1129"/>
      <c r="F310" s="1129"/>
      <c r="G310" s="1129"/>
      <c r="H310" s="1129"/>
      <c r="I310" s="1130"/>
      <c r="J310" s="1131"/>
      <c r="K310" s="1125"/>
      <c r="L310" s="1125"/>
      <c r="M310" s="1139"/>
      <c r="N310" s="1310"/>
      <c r="O310" s="1140"/>
      <c r="Z310" s="1080"/>
      <c r="AA310" s="1147"/>
      <c r="AC310" s="1080"/>
      <c r="AD310" s="1147"/>
      <c r="AF310" s="1036"/>
      <c r="AG310" s="1026"/>
      <c r="AH310" s="1026"/>
      <c r="AI310" s="1026"/>
      <c r="AJ310" s="1026"/>
      <c r="AK310" s="1026"/>
      <c r="AL310" s="1026"/>
      <c r="AM310" s="1026"/>
      <c r="AN310" s="1026"/>
      <c r="AO310" s="1026"/>
      <c r="AP310" s="1026"/>
      <c r="AQ310" s="1026"/>
      <c r="AR310" s="1026"/>
      <c r="AS310" s="1026"/>
      <c r="AT310" s="1026"/>
      <c r="AU310" s="1026"/>
      <c r="AV310" s="1026"/>
      <c r="AW310" s="1026"/>
      <c r="AX310" s="1026"/>
      <c r="AY310" s="1026"/>
    </row>
    <row r="311" spans="1:51">
      <c r="A311" s="1129"/>
      <c r="B311" s="1129"/>
      <c r="C311" s="1129"/>
      <c r="D311" s="1129"/>
      <c r="E311" s="1129"/>
      <c r="F311" s="1129"/>
      <c r="G311" s="1129"/>
      <c r="H311" s="1129"/>
      <c r="I311" s="1130"/>
      <c r="J311" s="1131"/>
      <c r="K311" s="1138"/>
      <c r="L311" s="1125"/>
      <c r="M311" s="1139"/>
      <c r="N311" s="1310"/>
      <c r="O311" s="1121"/>
      <c r="Z311" s="1080"/>
      <c r="AA311" s="1137"/>
      <c r="AC311" s="1080"/>
      <c r="AD311" s="1137"/>
      <c r="AF311" s="1036"/>
      <c r="AG311" s="1026"/>
      <c r="AH311" s="1026"/>
      <c r="AI311" s="1026"/>
      <c r="AJ311" s="1026"/>
      <c r="AK311" s="1026"/>
      <c r="AL311" s="1026"/>
      <c r="AM311" s="1026"/>
      <c r="AN311" s="1026"/>
      <c r="AO311" s="1026"/>
      <c r="AP311" s="1026"/>
      <c r="AQ311" s="1026"/>
      <c r="AR311" s="1026"/>
      <c r="AS311" s="1026"/>
      <c r="AT311" s="1026"/>
      <c r="AU311" s="1026"/>
      <c r="AV311" s="1026"/>
      <c r="AW311" s="1026"/>
      <c r="AX311" s="1026"/>
      <c r="AY311" s="1026"/>
    </row>
    <row r="312" spans="1:51">
      <c r="A312" s="1138"/>
      <c r="B312" s="1138"/>
      <c r="C312" s="1138"/>
      <c r="D312" s="1138"/>
      <c r="E312" s="1138"/>
      <c r="F312" s="1138"/>
      <c r="G312" s="1138"/>
      <c r="H312" s="1138"/>
      <c r="I312" s="1130"/>
      <c r="J312" s="1131"/>
      <c r="K312" s="1138"/>
      <c r="L312" s="1125"/>
      <c r="M312" s="1139"/>
      <c r="N312" s="1310"/>
      <c r="O312" s="1121"/>
      <c r="Z312" s="1080"/>
      <c r="AA312" s="1137"/>
      <c r="AC312" s="1080"/>
      <c r="AD312" s="1137"/>
      <c r="AF312" s="1036"/>
      <c r="AG312" s="1026"/>
      <c r="AH312" s="1026"/>
      <c r="AI312" s="1026"/>
      <c r="AJ312" s="1026"/>
      <c r="AK312" s="1026"/>
      <c r="AL312" s="1026"/>
      <c r="AM312" s="1026"/>
      <c r="AN312" s="1026"/>
      <c r="AO312" s="1026"/>
      <c r="AP312" s="1026"/>
      <c r="AQ312" s="1026"/>
      <c r="AR312" s="1026"/>
      <c r="AS312" s="1026"/>
      <c r="AT312" s="1026"/>
      <c r="AU312" s="1026"/>
      <c r="AV312" s="1026"/>
      <c r="AW312" s="1026"/>
      <c r="AX312" s="1026"/>
      <c r="AY312" s="1026"/>
    </row>
    <row r="313" spans="1:51">
      <c r="A313" s="1138"/>
      <c r="B313" s="1138"/>
      <c r="C313" s="1138"/>
      <c r="D313" s="1138"/>
      <c r="E313" s="1138"/>
      <c r="F313" s="1138"/>
      <c r="G313" s="1138"/>
      <c r="H313" s="1138"/>
      <c r="I313" s="1130"/>
      <c r="J313" s="1131"/>
      <c r="K313" s="1138"/>
      <c r="L313" s="1125"/>
      <c r="M313" s="1139"/>
      <c r="N313" s="1310"/>
      <c r="O313" s="1121"/>
      <c r="Z313" s="1080"/>
      <c r="AA313" s="1137"/>
      <c r="AC313" s="1080"/>
      <c r="AD313" s="1137"/>
      <c r="AF313" s="1036"/>
      <c r="AG313" s="1026"/>
      <c r="AH313" s="1026"/>
      <c r="AI313" s="1026"/>
      <c r="AJ313" s="1026"/>
      <c r="AK313" s="1026"/>
      <c r="AL313" s="1026"/>
      <c r="AM313" s="1026"/>
      <c r="AN313" s="1026"/>
      <c r="AO313" s="1026"/>
      <c r="AP313" s="1026"/>
      <c r="AQ313" s="1026"/>
      <c r="AR313" s="1026"/>
      <c r="AS313" s="1026"/>
      <c r="AT313" s="1026"/>
      <c r="AU313" s="1026"/>
      <c r="AV313" s="1026"/>
      <c r="AW313" s="1026"/>
      <c r="AX313" s="1026"/>
      <c r="AY313" s="1026"/>
    </row>
    <row r="314" spans="1:51">
      <c r="A314" s="1138"/>
      <c r="B314" s="1138"/>
      <c r="C314" s="1138"/>
      <c r="D314" s="1138"/>
      <c r="E314" s="1138"/>
      <c r="F314" s="1138"/>
      <c r="G314" s="1138"/>
      <c r="H314" s="1138"/>
      <c r="I314" s="1130"/>
      <c r="J314" s="1131"/>
      <c r="K314" s="1138"/>
      <c r="L314" s="1125"/>
      <c r="M314" s="1139"/>
      <c r="N314" s="1310"/>
      <c r="O314" s="1121"/>
      <c r="Z314" s="1080"/>
      <c r="AA314" s="1137"/>
      <c r="AC314" s="1080"/>
      <c r="AD314" s="1137"/>
      <c r="AF314" s="1036"/>
      <c r="AG314" s="1026"/>
      <c r="AH314" s="1026"/>
      <c r="AI314" s="1026"/>
      <c r="AJ314" s="1026"/>
      <c r="AK314" s="1026"/>
      <c r="AL314" s="1026"/>
      <c r="AM314" s="1026"/>
      <c r="AN314" s="1026"/>
      <c r="AO314" s="1026"/>
      <c r="AP314" s="1026"/>
      <c r="AQ314" s="1026"/>
      <c r="AR314" s="1026"/>
      <c r="AS314" s="1026"/>
      <c r="AT314" s="1026"/>
      <c r="AU314" s="1026"/>
      <c r="AV314" s="1026"/>
      <c r="AW314" s="1026"/>
      <c r="AX314" s="1026"/>
      <c r="AY314" s="1026"/>
    </row>
    <row r="315" spans="1:51">
      <c r="A315" s="1138"/>
      <c r="B315" s="1138"/>
      <c r="C315" s="1138"/>
      <c r="D315" s="1138"/>
      <c r="E315" s="1138"/>
      <c r="F315" s="1138"/>
      <c r="G315" s="1138"/>
      <c r="H315" s="1138"/>
      <c r="I315" s="1130"/>
      <c r="J315" s="1131"/>
      <c r="K315" s="1138"/>
      <c r="L315" s="1125"/>
      <c r="M315" s="1139"/>
      <c r="N315" s="1310"/>
      <c r="O315" s="1121"/>
      <c r="Z315" s="1080"/>
      <c r="AA315" s="1137"/>
      <c r="AC315" s="1080"/>
      <c r="AD315" s="1137"/>
      <c r="AF315" s="1036"/>
      <c r="AG315" s="1026"/>
      <c r="AH315" s="1026"/>
      <c r="AI315" s="1026"/>
      <c r="AJ315" s="1026"/>
      <c r="AK315" s="1026"/>
      <c r="AL315" s="1026"/>
      <c r="AM315" s="1026"/>
      <c r="AN315" s="1026"/>
      <c r="AO315" s="1026"/>
      <c r="AP315" s="1026"/>
      <c r="AQ315" s="1026"/>
      <c r="AR315" s="1026"/>
      <c r="AS315" s="1026"/>
      <c r="AT315" s="1026"/>
      <c r="AU315" s="1026"/>
      <c r="AV315" s="1026"/>
      <c r="AW315" s="1026"/>
      <c r="AX315" s="1026"/>
      <c r="AY315" s="1026"/>
    </row>
    <row r="316" spans="1:51">
      <c r="A316" s="1138"/>
      <c r="B316" s="1138"/>
      <c r="C316" s="1138"/>
      <c r="D316" s="1138"/>
      <c r="E316" s="1138"/>
      <c r="F316" s="1138"/>
      <c r="G316" s="1138"/>
      <c r="H316" s="1138"/>
      <c r="I316" s="1130"/>
      <c r="J316" s="1131"/>
      <c r="K316" s="1138"/>
      <c r="L316" s="1125"/>
      <c r="M316" s="1139"/>
      <c r="N316" s="1310"/>
      <c r="O316" s="1121"/>
      <c r="Z316" s="1080"/>
      <c r="AA316" s="1137"/>
      <c r="AC316" s="1080"/>
      <c r="AD316" s="1137"/>
      <c r="AF316" s="1036"/>
      <c r="AG316" s="1026"/>
      <c r="AH316" s="1026"/>
      <c r="AI316" s="1026"/>
      <c r="AJ316" s="1026"/>
      <c r="AK316" s="1026"/>
      <c r="AL316" s="1026"/>
      <c r="AM316" s="1026"/>
      <c r="AN316" s="1026"/>
      <c r="AO316" s="1026"/>
      <c r="AP316" s="1026"/>
      <c r="AQ316" s="1026"/>
      <c r="AR316" s="1026"/>
      <c r="AS316" s="1026"/>
      <c r="AT316" s="1026"/>
      <c r="AU316" s="1026"/>
      <c r="AV316" s="1026"/>
      <c r="AW316" s="1026"/>
      <c r="AX316" s="1026"/>
      <c r="AY316" s="1026"/>
    </row>
    <row r="317" spans="1:51">
      <c r="A317" s="1138"/>
      <c r="B317" s="1138"/>
      <c r="C317" s="1138"/>
      <c r="D317" s="1138"/>
      <c r="E317" s="1138"/>
      <c r="F317" s="1138"/>
      <c r="G317" s="1138"/>
      <c r="H317" s="1138"/>
      <c r="I317" s="1130"/>
      <c r="J317" s="1131"/>
      <c r="K317" s="1138"/>
      <c r="L317" s="1125"/>
      <c r="M317" s="1139"/>
      <c r="N317" s="1310"/>
      <c r="O317" s="1121"/>
      <c r="Z317" s="1080"/>
      <c r="AA317" s="1137"/>
      <c r="AC317" s="1080"/>
      <c r="AD317" s="1137"/>
      <c r="AF317" s="1036"/>
      <c r="AG317" s="1026"/>
      <c r="AH317" s="1026"/>
      <c r="AI317" s="1026"/>
      <c r="AJ317" s="1026"/>
      <c r="AK317" s="1026"/>
      <c r="AL317" s="1026"/>
      <c r="AM317" s="1026"/>
      <c r="AN317" s="1026"/>
      <c r="AO317" s="1026"/>
      <c r="AP317" s="1026"/>
      <c r="AQ317" s="1026"/>
      <c r="AR317" s="1026"/>
      <c r="AS317" s="1026"/>
      <c r="AT317" s="1026"/>
      <c r="AU317" s="1026"/>
      <c r="AV317" s="1026"/>
      <c r="AW317" s="1026"/>
      <c r="AX317" s="1026"/>
      <c r="AY317" s="1026"/>
    </row>
    <row r="318" spans="1:51">
      <c r="A318" s="1122"/>
      <c r="B318" s="1122"/>
      <c r="C318" s="1122"/>
      <c r="D318" s="1122"/>
      <c r="E318" s="1122"/>
      <c r="F318" s="1122"/>
      <c r="G318" s="1122"/>
      <c r="H318" s="1122"/>
      <c r="I318" s="1123"/>
      <c r="J318" s="1124"/>
      <c r="K318" s="1125"/>
      <c r="L318" s="1125"/>
      <c r="M318" s="1126"/>
      <c r="N318" s="1310"/>
      <c r="O318" s="1121"/>
      <c r="Z318" s="1080"/>
      <c r="AA318" s="1147"/>
      <c r="AC318" s="1080"/>
      <c r="AD318" s="1147"/>
      <c r="AF318" s="1036"/>
      <c r="AG318" s="1026"/>
      <c r="AH318" s="1026"/>
      <c r="AI318" s="1026"/>
      <c r="AJ318" s="1026"/>
      <c r="AK318" s="1026"/>
      <c r="AL318" s="1026"/>
      <c r="AM318" s="1026"/>
      <c r="AN318" s="1026"/>
      <c r="AO318" s="1026"/>
      <c r="AP318" s="1026"/>
      <c r="AQ318" s="1026"/>
      <c r="AR318" s="1026"/>
      <c r="AS318" s="1026"/>
      <c r="AT318" s="1026"/>
      <c r="AU318" s="1026"/>
      <c r="AV318" s="1026"/>
      <c r="AW318" s="1026"/>
      <c r="AX318" s="1026"/>
      <c r="AY318" s="1026"/>
    </row>
    <row r="319" spans="1:51">
      <c r="A319" s="1129"/>
      <c r="B319" s="1129"/>
      <c r="C319" s="1129"/>
      <c r="D319" s="1129"/>
      <c r="E319" s="1129"/>
      <c r="F319" s="1129"/>
      <c r="G319" s="1129"/>
      <c r="H319" s="1129"/>
      <c r="I319" s="1130"/>
      <c r="J319" s="1148"/>
      <c r="K319" s="1125"/>
      <c r="L319" s="1125"/>
      <c r="M319" s="1139"/>
      <c r="N319" s="1310"/>
      <c r="O319" s="1140"/>
      <c r="Z319" s="1080"/>
      <c r="AA319" s="1147"/>
      <c r="AC319" s="1080"/>
      <c r="AD319" s="1147"/>
      <c r="AF319" s="1036"/>
      <c r="AG319" s="1026"/>
      <c r="AH319" s="1026"/>
      <c r="AI319" s="1026"/>
      <c r="AJ319" s="1026"/>
      <c r="AK319" s="1026"/>
      <c r="AL319" s="1026"/>
      <c r="AM319" s="1026"/>
      <c r="AN319" s="1026"/>
      <c r="AO319" s="1026"/>
      <c r="AP319" s="1026"/>
      <c r="AQ319" s="1026"/>
      <c r="AR319" s="1026"/>
      <c r="AS319" s="1026"/>
      <c r="AT319" s="1026"/>
      <c r="AU319" s="1026"/>
      <c r="AV319" s="1026"/>
      <c r="AW319" s="1026"/>
      <c r="AX319" s="1026"/>
      <c r="AY319" s="1026"/>
    </row>
    <row r="320" spans="1:51">
      <c r="A320" s="1129"/>
      <c r="B320" s="1129"/>
      <c r="C320" s="1129"/>
      <c r="D320" s="1129"/>
      <c r="E320" s="1129"/>
      <c r="F320" s="1129"/>
      <c r="G320" s="1129"/>
      <c r="H320" s="1129"/>
      <c r="I320" s="1130"/>
      <c r="J320" s="1131"/>
      <c r="K320" s="1138"/>
      <c r="L320" s="1125"/>
      <c r="M320" s="1139"/>
      <c r="N320" s="1310"/>
      <c r="O320" s="1121"/>
      <c r="Z320" s="1080"/>
      <c r="AA320" s="1137"/>
      <c r="AC320" s="1080"/>
      <c r="AD320" s="1137"/>
      <c r="AF320" s="1036"/>
      <c r="AG320" s="1026"/>
      <c r="AH320" s="1026"/>
      <c r="AI320" s="1026"/>
      <c r="AJ320" s="1026"/>
      <c r="AK320" s="1026"/>
      <c r="AL320" s="1026"/>
      <c r="AM320" s="1026"/>
      <c r="AN320" s="1026"/>
      <c r="AO320" s="1026"/>
      <c r="AP320" s="1026"/>
      <c r="AQ320" s="1026"/>
      <c r="AR320" s="1026"/>
      <c r="AS320" s="1026"/>
      <c r="AT320" s="1026"/>
      <c r="AU320" s="1026"/>
      <c r="AV320" s="1026"/>
      <c r="AW320" s="1026"/>
      <c r="AX320" s="1026"/>
      <c r="AY320" s="1026"/>
    </row>
    <row r="321" spans="1:51">
      <c r="A321" s="1129"/>
      <c r="B321" s="1129"/>
      <c r="C321" s="1129"/>
      <c r="D321" s="1129"/>
      <c r="E321" s="1129"/>
      <c r="F321" s="1129"/>
      <c r="G321" s="1129"/>
      <c r="H321" s="1129"/>
      <c r="I321" s="1130"/>
      <c r="J321" s="1124"/>
      <c r="K321" s="1125"/>
      <c r="L321" s="1125"/>
      <c r="M321" s="1126"/>
      <c r="N321" s="1310"/>
      <c r="O321" s="1121"/>
      <c r="Z321" s="1080"/>
      <c r="AA321" s="1137"/>
      <c r="AC321" s="1080"/>
      <c r="AD321" s="1137"/>
      <c r="AF321" s="1036"/>
      <c r="AG321" s="1026"/>
      <c r="AH321" s="1026"/>
      <c r="AI321" s="1026"/>
      <c r="AJ321" s="1026"/>
      <c r="AK321" s="1026"/>
      <c r="AL321" s="1026"/>
      <c r="AM321" s="1026"/>
      <c r="AN321" s="1026"/>
      <c r="AO321" s="1026"/>
      <c r="AP321" s="1026"/>
      <c r="AQ321" s="1026"/>
      <c r="AR321" s="1026"/>
      <c r="AS321" s="1026"/>
      <c r="AT321" s="1026"/>
      <c r="AU321" s="1026"/>
      <c r="AV321" s="1026"/>
      <c r="AW321" s="1026"/>
      <c r="AX321" s="1026"/>
      <c r="AY321" s="1026"/>
    </row>
    <row r="322" spans="1:51">
      <c r="A322" s="1122"/>
      <c r="B322" s="1122"/>
      <c r="C322" s="1122"/>
      <c r="D322" s="1122"/>
      <c r="E322" s="1122"/>
      <c r="F322" s="1122"/>
      <c r="G322" s="1122"/>
      <c r="H322" s="1122"/>
      <c r="I322" s="1123"/>
      <c r="J322" s="1149"/>
      <c r="K322" s="1138"/>
      <c r="L322" s="1125"/>
      <c r="M322" s="1127"/>
      <c r="N322" s="1310"/>
      <c r="O322" s="1121"/>
      <c r="Z322" s="1080"/>
      <c r="AA322" s="1137"/>
      <c r="AC322" s="1080"/>
      <c r="AD322" s="1137"/>
      <c r="AF322" s="1036"/>
      <c r="AG322" s="1026"/>
      <c r="AH322" s="1026"/>
      <c r="AI322" s="1026"/>
      <c r="AJ322" s="1026"/>
      <c r="AK322" s="1026"/>
      <c r="AL322" s="1026"/>
      <c r="AM322" s="1026"/>
      <c r="AN322" s="1026"/>
      <c r="AO322" s="1026"/>
      <c r="AP322" s="1026"/>
      <c r="AQ322" s="1026"/>
      <c r="AR322" s="1026"/>
      <c r="AS322" s="1026"/>
      <c r="AT322" s="1026"/>
      <c r="AU322" s="1026"/>
      <c r="AV322" s="1026"/>
      <c r="AW322" s="1026"/>
      <c r="AX322" s="1026"/>
      <c r="AY322" s="1026"/>
    </row>
    <row r="323" spans="1:51">
      <c r="A323" s="1122"/>
      <c r="B323" s="1122"/>
      <c r="C323" s="1122"/>
      <c r="D323" s="1122"/>
      <c r="E323" s="1122"/>
      <c r="F323" s="1122"/>
      <c r="G323" s="1122"/>
      <c r="H323" s="1122"/>
      <c r="I323" s="1123"/>
      <c r="J323" s="1149"/>
      <c r="K323" s="1138"/>
      <c r="L323" s="1125"/>
      <c r="M323" s="1126"/>
      <c r="N323" s="1310"/>
      <c r="O323" s="1121"/>
      <c r="Z323" s="1080"/>
      <c r="AA323" s="1137"/>
      <c r="AC323" s="1080"/>
      <c r="AD323" s="1137"/>
      <c r="AF323" s="1036"/>
      <c r="AG323" s="1026"/>
      <c r="AH323" s="1026"/>
      <c r="AI323" s="1026"/>
      <c r="AJ323" s="1026"/>
      <c r="AK323" s="1026"/>
      <c r="AL323" s="1026"/>
      <c r="AM323" s="1026"/>
      <c r="AN323" s="1026"/>
      <c r="AO323" s="1026"/>
      <c r="AP323" s="1026"/>
      <c r="AQ323" s="1026"/>
      <c r="AR323" s="1026"/>
      <c r="AS323" s="1026"/>
      <c r="AT323" s="1026"/>
      <c r="AU323" s="1026"/>
      <c r="AV323" s="1026"/>
      <c r="AW323" s="1026"/>
      <c r="AX323" s="1026"/>
      <c r="AY323" s="1026"/>
    </row>
    <row r="324" spans="1:51">
      <c r="A324" s="1122"/>
      <c r="B324" s="1122"/>
      <c r="C324" s="1122"/>
      <c r="D324" s="1122"/>
      <c r="E324" s="1122"/>
      <c r="F324" s="1122"/>
      <c r="G324" s="1122"/>
      <c r="H324" s="1122"/>
      <c r="I324" s="1123"/>
      <c r="J324" s="1149"/>
      <c r="K324" s="1138"/>
      <c r="L324" s="1125"/>
      <c r="M324" s="1127"/>
      <c r="N324" s="1310"/>
      <c r="O324" s="1121"/>
      <c r="Z324" s="1080"/>
      <c r="AA324" s="1137"/>
      <c r="AC324" s="1080"/>
      <c r="AD324" s="1137"/>
      <c r="AF324" s="1036"/>
      <c r="AG324" s="1026"/>
      <c r="AH324" s="1026"/>
      <c r="AI324" s="1026"/>
      <c r="AJ324" s="1026"/>
      <c r="AK324" s="1026"/>
      <c r="AL324" s="1026"/>
      <c r="AM324" s="1026"/>
      <c r="AN324" s="1026"/>
      <c r="AO324" s="1026"/>
      <c r="AP324" s="1026"/>
      <c r="AQ324" s="1026"/>
      <c r="AR324" s="1026"/>
      <c r="AS324" s="1026"/>
      <c r="AT324" s="1026"/>
      <c r="AU324" s="1026"/>
      <c r="AV324" s="1026"/>
      <c r="AW324" s="1026"/>
      <c r="AX324" s="1026"/>
      <c r="AY324" s="1026"/>
    </row>
    <row r="325" spans="1:51">
      <c r="A325" s="1122"/>
      <c r="B325" s="1122"/>
      <c r="C325" s="1122"/>
      <c r="D325" s="1122"/>
      <c r="E325" s="1122"/>
      <c r="F325" s="1122"/>
      <c r="G325" s="1122"/>
      <c r="H325" s="1122"/>
      <c r="I325" s="1123"/>
      <c r="J325" s="1149"/>
      <c r="K325" s="1138"/>
      <c r="L325" s="1125"/>
      <c r="M325" s="1127"/>
      <c r="N325" s="1310"/>
      <c r="O325" s="1121"/>
      <c r="Z325" s="1080"/>
      <c r="AA325" s="1137"/>
      <c r="AC325" s="1080"/>
      <c r="AD325" s="1137"/>
      <c r="AF325" s="1036"/>
      <c r="AG325" s="1026"/>
      <c r="AH325" s="1026"/>
      <c r="AI325" s="1026"/>
      <c r="AJ325" s="1026"/>
      <c r="AK325" s="1026"/>
      <c r="AL325" s="1026"/>
      <c r="AM325" s="1026"/>
      <c r="AN325" s="1026"/>
      <c r="AO325" s="1026"/>
      <c r="AP325" s="1026"/>
      <c r="AQ325" s="1026"/>
      <c r="AR325" s="1026"/>
      <c r="AS325" s="1026"/>
      <c r="AT325" s="1026"/>
      <c r="AU325" s="1026"/>
      <c r="AV325" s="1026"/>
      <c r="AW325" s="1026"/>
      <c r="AX325" s="1026"/>
      <c r="AY325" s="1026"/>
    </row>
    <row r="326" spans="1:51">
      <c r="A326" s="1122"/>
      <c r="B326" s="1122"/>
      <c r="C326" s="1122"/>
      <c r="D326" s="1122"/>
      <c r="E326" s="1122"/>
      <c r="F326" s="1122"/>
      <c r="G326" s="1122"/>
      <c r="H326" s="1122"/>
      <c r="I326" s="1123"/>
      <c r="J326" s="1131"/>
      <c r="K326" s="1138"/>
      <c r="L326" s="1125"/>
      <c r="M326" s="1127"/>
      <c r="N326" s="1310"/>
      <c r="O326" s="1121"/>
      <c r="Z326" s="1080"/>
      <c r="AA326" s="1137"/>
      <c r="AC326" s="1080"/>
      <c r="AD326" s="1137"/>
      <c r="AF326" s="1036"/>
      <c r="AG326" s="1026"/>
      <c r="AH326" s="1026"/>
      <c r="AI326" s="1026"/>
      <c r="AJ326" s="1026"/>
      <c r="AK326" s="1026"/>
      <c r="AL326" s="1026"/>
      <c r="AM326" s="1026"/>
      <c r="AN326" s="1026"/>
      <c r="AO326" s="1026"/>
      <c r="AP326" s="1026"/>
      <c r="AQ326" s="1026"/>
      <c r="AR326" s="1026"/>
      <c r="AS326" s="1026"/>
      <c r="AT326" s="1026"/>
      <c r="AU326" s="1026"/>
      <c r="AV326" s="1026"/>
      <c r="AW326" s="1026"/>
      <c r="AX326" s="1026"/>
      <c r="AY326" s="1026"/>
    </row>
    <row r="327" spans="1:51">
      <c r="A327" s="1122"/>
      <c r="B327" s="1122"/>
      <c r="C327" s="1122"/>
      <c r="D327" s="1122"/>
      <c r="E327" s="1122"/>
      <c r="F327" s="1122"/>
      <c r="G327" s="1122"/>
      <c r="H327" s="1122"/>
      <c r="I327" s="1123"/>
      <c r="J327" s="1131"/>
      <c r="K327" s="1138"/>
      <c r="L327" s="1125"/>
      <c r="M327" s="1127"/>
      <c r="N327" s="1310"/>
      <c r="O327" s="1121"/>
      <c r="Z327" s="1080"/>
      <c r="AA327" s="1137"/>
      <c r="AC327" s="1080"/>
      <c r="AD327" s="1137"/>
      <c r="AF327" s="1036"/>
      <c r="AG327" s="1026"/>
      <c r="AH327" s="1026"/>
      <c r="AI327" s="1026"/>
      <c r="AJ327" s="1026"/>
      <c r="AK327" s="1026"/>
      <c r="AL327" s="1026"/>
      <c r="AM327" s="1026"/>
      <c r="AN327" s="1026"/>
      <c r="AO327" s="1026"/>
      <c r="AP327" s="1026"/>
      <c r="AQ327" s="1026"/>
      <c r="AR327" s="1026"/>
      <c r="AS327" s="1026"/>
      <c r="AT327" s="1026"/>
      <c r="AU327" s="1026"/>
      <c r="AV327" s="1026"/>
      <c r="AW327" s="1026"/>
      <c r="AX327" s="1026"/>
      <c r="AY327" s="1026"/>
    </row>
    <row r="328" spans="1:51">
      <c r="A328" s="1122"/>
      <c r="B328" s="1122"/>
      <c r="C328" s="1122"/>
      <c r="D328" s="1122"/>
      <c r="E328" s="1122"/>
      <c r="F328" s="1122"/>
      <c r="G328" s="1122"/>
      <c r="H328" s="1122"/>
      <c r="I328" s="1123"/>
      <c r="J328" s="1124"/>
      <c r="K328" s="1125"/>
      <c r="L328" s="1125"/>
      <c r="M328" s="1126"/>
      <c r="N328" s="1310"/>
      <c r="O328" s="1121"/>
      <c r="Z328" s="1080"/>
      <c r="AA328" s="1137"/>
      <c r="AC328" s="1080"/>
      <c r="AD328" s="1137"/>
      <c r="AF328" s="1036"/>
      <c r="AG328" s="1026"/>
      <c r="AH328" s="1026"/>
      <c r="AI328" s="1026"/>
      <c r="AJ328" s="1026"/>
      <c r="AK328" s="1026"/>
      <c r="AL328" s="1026"/>
      <c r="AM328" s="1026"/>
      <c r="AN328" s="1026"/>
      <c r="AO328" s="1026"/>
      <c r="AP328" s="1026"/>
      <c r="AQ328" s="1026"/>
      <c r="AR328" s="1026"/>
      <c r="AS328" s="1026"/>
      <c r="AT328" s="1026"/>
      <c r="AU328" s="1026"/>
      <c r="AV328" s="1026"/>
      <c r="AW328" s="1026"/>
      <c r="AX328" s="1026"/>
      <c r="AY328" s="1026"/>
    </row>
    <row r="329" spans="1:51">
      <c r="A329" s="1129"/>
      <c r="B329" s="1129"/>
      <c r="C329" s="1129"/>
      <c r="D329" s="1129"/>
      <c r="E329" s="1129"/>
      <c r="F329" s="1129"/>
      <c r="G329" s="1129"/>
      <c r="H329" s="1129"/>
      <c r="I329" s="1130"/>
      <c r="J329" s="1149"/>
      <c r="K329" s="1138"/>
      <c r="L329" s="1138"/>
      <c r="M329" s="1127"/>
      <c r="N329" s="1310"/>
      <c r="O329" s="1121"/>
      <c r="Z329" s="1080"/>
      <c r="AA329" s="1137"/>
      <c r="AC329" s="1080"/>
      <c r="AD329" s="1137"/>
      <c r="AF329" s="1036"/>
      <c r="AG329" s="1026"/>
      <c r="AH329" s="1026"/>
      <c r="AI329" s="1026"/>
      <c r="AJ329" s="1026"/>
      <c r="AK329" s="1026"/>
      <c r="AL329" s="1026"/>
      <c r="AM329" s="1026"/>
      <c r="AN329" s="1026"/>
      <c r="AO329" s="1026"/>
      <c r="AP329" s="1026"/>
      <c r="AQ329" s="1026"/>
      <c r="AR329" s="1026"/>
      <c r="AS329" s="1026"/>
      <c r="AT329" s="1026"/>
      <c r="AU329" s="1026"/>
      <c r="AV329" s="1026"/>
      <c r="AW329" s="1026"/>
      <c r="AX329" s="1026"/>
      <c r="AY329" s="1026"/>
    </row>
    <row r="330" spans="1:51">
      <c r="A330" s="1129"/>
      <c r="B330" s="1129"/>
      <c r="C330" s="1129"/>
      <c r="D330" s="1129"/>
      <c r="E330" s="1129"/>
      <c r="F330" s="1129"/>
      <c r="G330" s="1129"/>
      <c r="H330" s="1129"/>
      <c r="I330" s="1130"/>
      <c r="J330" s="1149"/>
      <c r="K330" s="1138"/>
      <c r="L330" s="1138"/>
      <c r="M330" s="1127"/>
      <c r="N330" s="1310"/>
      <c r="O330" s="1121"/>
      <c r="Z330" s="1080"/>
      <c r="AA330" s="1137"/>
      <c r="AC330" s="1080"/>
      <c r="AD330" s="1137"/>
      <c r="AF330" s="1036"/>
      <c r="AG330" s="1026"/>
      <c r="AH330" s="1026"/>
      <c r="AI330" s="1026"/>
      <c r="AJ330" s="1026"/>
      <c r="AK330" s="1026"/>
      <c r="AL330" s="1026"/>
      <c r="AM330" s="1026"/>
      <c r="AN330" s="1026"/>
      <c r="AO330" s="1026"/>
      <c r="AP330" s="1026"/>
      <c r="AQ330" s="1026"/>
      <c r="AR330" s="1026"/>
      <c r="AS330" s="1026"/>
      <c r="AT330" s="1026"/>
      <c r="AU330" s="1026"/>
      <c r="AV330" s="1026"/>
      <c r="AW330" s="1026"/>
      <c r="AX330" s="1026"/>
      <c r="AY330" s="1026"/>
    </row>
    <row r="331" spans="1:51">
      <c r="A331" s="1129"/>
      <c r="B331" s="1129"/>
      <c r="C331" s="1129"/>
      <c r="D331" s="1129"/>
      <c r="E331" s="1129"/>
      <c r="F331" s="1129"/>
      <c r="G331" s="1129"/>
      <c r="H331" s="1129"/>
      <c r="I331" s="1130"/>
      <c r="J331" s="1149"/>
      <c r="K331" s="1138"/>
      <c r="L331" s="1138"/>
      <c r="M331" s="1127"/>
      <c r="N331" s="1310"/>
      <c r="O331" s="1121"/>
      <c r="Z331" s="1080"/>
      <c r="AA331" s="1137"/>
      <c r="AC331" s="1080"/>
      <c r="AD331" s="1137"/>
      <c r="AF331" s="1036"/>
      <c r="AG331" s="1026"/>
      <c r="AH331" s="1026"/>
      <c r="AI331" s="1026"/>
      <c r="AJ331" s="1026"/>
      <c r="AK331" s="1026"/>
      <c r="AL331" s="1026"/>
      <c r="AM331" s="1026"/>
      <c r="AN331" s="1026"/>
      <c r="AO331" s="1026"/>
      <c r="AP331" s="1026"/>
      <c r="AQ331" s="1026"/>
      <c r="AR331" s="1026"/>
      <c r="AS331" s="1026"/>
      <c r="AT331" s="1026"/>
      <c r="AU331" s="1026"/>
      <c r="AV331" s="1026"/>
      <c r="AW331" s="1026"/>
      <c r="AX331" s="1026"/>
      <c r="AY331" s="1026"/>
    </row>
    <row r="332" spans="1:51">
      <c r="A332" s="1129"/>
      <c r="B332" s="1129"/>
      <c r="C332" s="1129"/>
      <c r="D332" s="1129"/>
      <c r="E332" s="1129"/>
      <c r="F332" s="1129"/>
      <c r="G332" s="1129"/>
      <c r="H332" s="1129"/>
      <c r="I332" s="1130"/>
      <c r="J332" s="1149"/>
      <c r="K332" s="1138"/>
      <c r="L332" s="1138"/>
      <c r="M332" s="1127"/>
      <c r="N332" s="1310"/>
      <c r="O332" s="1121"/>
      <c r="Z332" s="1080"/>
      <c r="AA332" s="1137"/>
      <c r="AC332" s="1080"/>
      <c r="AD332" s="1137"/>
      <c r="AF332" s="1036"/>
      <c r="AG332" s="1026"/>
      <c r="AH332" s="1026"/>
      <c r="AI332" s="1026"/>
      <c r="AJ332" s="1026"/>
      <c r="AK332" s="1026"/>
      <c r="AL332" s="1026"/>
      <c r="AM332" s="1026"/>
      <c r="AN332" s="1026"/>
      <c r="AO332" s="1026"/>
      <c r="AP332" s="1026"/>
      <c r="AQ332" s="1026"/>
      <c r="AR332" s="1026"/>
      <c r="AS332" s="1026"/>
      <c r="AT332" s="1026"/>
      <c r="AU332" s="1026"/>
      <c r="AV332" s="1026"/>
      <c r="AW332" s="1026"/>
      <c r="AX332" s="1026"/>
      <c r="AY332" s="1026"/>
    </row>
    <row r="333" spans="1:51">
      <c r="A333" s="1150"/>
      <c r="B333" s="1150"/>
      <c r="C333" s="1150"/>
      <c r="D333" s="1150"/>
      <c r="E333" s="1150"/>
      <c r="F333" s="1150"/>
      <c r="G333" s="1150"/>
      <c r="H333" s="1150"/>
      <c r="I333" s="1123"/>
      <c r="J333" s="1124"/>
      <c r="K333" s="1125"/>
      <c r="L333" s="1125"/>
      <c r="M333" s="1126"/>
      <c r="N333" s="1310"/>
      <c r="O333" s="1121"/>
      <c r="Z333" s="1080"/>
      <c r="AA333" s="1137"/>
      <c r="AC333" s="1080"/>
      <c r="AD333" s="1137"/>
      <c r="AF333" s="1036"/>
      <c r="AG333" s="1026"/>
      <c r="AH333" s="1026"/>
      <c r="AI333" s="1026"/>
      <c r="AJ333" s="1026"/>
      <c r="AK333" s="1026"/>
      <c r="AL333" s="1026"/>
      <c r="AM333" s="1026"/>
      <c r="AN333" s="1026"/>
      <c r="AO333" s="1026"/>
      <c r="AP333" s="1026"/>
      <c r="AQ333" s="1026"/>
      <c r="AR333" s="1026"/>
      <c r="AS333" s="1026"/>
      <c r="AT333" s="1026"/>
      <c r="AU333" s="1026"/>
      <c r="AV333" s="1026"/>
      <c r="AW333" s="1026"/>
      <c r="AX333" s="1026"/>
      <c r="AY333" s="1026"/>
    </row>
    <row r="334" spans="1:51">
      <c r="A334" s="1151"/>
      <c r="B334" s="1151"/>
      <c r="C334" s="1151"/>
      <c r="D334" s="1151"/>
      <c r="E334" s="1151"/>
      <c r="F334" s="1151"/>
      <c r="G334" s="1151"/>
      <c r="H334" s="1151"/>
      <c r="I334" s="1152"/>
      <c r="J334" s="1149"/>
      <c r="K334" s="1151"/>
      <c r="L334" s="1151"/>
      <c r="M334" s="1127"/>
      <c r="N334" s="1310"/>
      <c r="O334" s="1121"/>
      <c r="Z334" s="1080"/>
      <c r="AA334" s="1137"/>
      <c r="AC334" s="1080"/>
      <c r="AD334" s="1137"/>
      <c r="AF334" s="1036"/>
      <c r="AG334" s="1026"/>
      <c r="AH334" s="1026"/>
      <c r="AI334" s="1026"/>
      <c r="AJ334" s="1026"/>
      <c r="AK334" s="1026"/>
      <c r="AL334" s="1026"/>
      <c r="AM334" s="1026"/>
      <c r="AN334" s="1026"/>
      <c r="AO334" s="1026"/>
      <c r="AP334" s="1026"/>
      <c r="AQ334" s="1026"/>
      <c r="AR334" s="1026"/>
      <c r="AS334" s="1026"/>
      <c r="AT334" s="1026"/>
      <c r="AU334" s="1026"/>
      <c r="AV334" s="1026"/>
      <c r="AW334" s="1026"/>
      <c r="AX334" s="1026"/>
      <c r="AY334" s="1026"/>
    </row>
    <row r="335" spans="1:51">
      <c r="A335" s="1151"/>
      <c r="B335" s="1151"/>
      <c r="C335" s="1151"/>
      <c r="D335" s="1151"/>
      <c r="E335" s="1151"/>
      <c r="F335" s="1151"/>
      <c r="G335" s="1151"/>
      <c r="H335" s="1151"/>
      <c r="I335" s="1152"/>
      <c r="J335" s="1149"/>
      <c r="K335" s="1151"/>
      <c r="L335" s="1151"/>
      <c r="M335" s="1127"/>
      <c r="N335" s="1310"/>
      <c r="O335" s="1121"/>
      <c r="Z335" s="1080"/>
      <c r="AA335" s="1137"/>
      <c r="AC335" s="1080"/>
      <c r="AD335" s="1137"/>
      <c r="AF335" s="1036"/>
      <c r="AG335" s="1026"/>
      <c r="AH335" s="1026"/>
      <c r="AI335" s="1026"/>
      <c r="AJ335" s="1026"/>
      <c r="AK335" s="1026"/>
      <c r="AL335" s="1026"/>
      <c r="AM335" s="1026"/>
      <c r="AN335" s="1026"/>
      <c r="AO335" s="1026"/>
      <c r="AP335" s="1026"/>
      <c r="AQ335" s="1026"/>
      <c r="AR335" s="1026"/>
      <c r="AS335" s="1026"/>
      <c r="AT335" s="1026"/>
      <c r="AU335" s="1026"/>
      <c r="AV335" s="1026"/>
      <c r="AW335" s="1026"/>
      <c r="AX335" s="1026"/>
      <c r="AY335" s="1026"/>
    </row>
    <row r="336" spans="1:51">
      <c r="A336" s="1151"/>
      <c r="B336" s="1151"/>
      <c r="C336" s="1151"/>
      <c r="D336" s="1151"/>
      <c r="E336" s="1151"/>
      <c r="F336" s="1151"/>
      <c r="G336" s="1151"/>
      <c r="H336" s="1151"/>
      <c r="I336" s="1152"/>
      <c r="J336" s="1149"/>
      <c r="K336" s="1151"/>
      <c r="L336" s="1151"/>
      <c r="M336" s="1127"/>
      <c r="N336" s="1310"/>
      <c r="O336" s="1121"/>
      <c r="Z336" s="1080"/>
      <c r="AA336" s="1137"/>
      <c r="AC336" s="1080"/>
      <c r="AD336" s="1137"/>
      <c r="AF336" s="1036"/>
      <c r="AG336" s="1026"/>
      <c r="AH336" s="1026"/>
      <c r="AI336" s="1026"/>
      <c r="AJ336" s="1026"/>
      <c r="AK336" s="1026"/>
      <c r="AL336" s="1026"/>
      <c r="AM336" s="1026"/>
      <c r="AN336" s="1026"/>
      <c r="AO336" s="1026"/>
      <c r="AP336" s="1026"/>
      <c r="AQ336" s="1026"/>
      <c r="AR336" s="1026"/>
      <c r="AS336" s="1026"/>
      <c r="AT336" s="1026"/>
      <c r="AU336" s="1026"/>
      <c r="AV336" s="1026"/>
      <c r="AW336" s="1026"/>
      <c r="AX336" s="1026"/>
      <c r="AY336" s="1026"/>
    </row>
    <row r="337" spans="1:51">
      <c r="A337" s="1151"/>
      <c r="B337" s="1151"/>
      <c r="C337" s="1151"/>
      <c r="D337" s="1151"/>
      <c r="E337" s="1151"/>
      <c r="F337" s="1151"/>
      <c r="G337" s="1151"/>
      <c r="H337" s="1151"/>
      <c r="I337" s="1152"/>
      <c r="J337" s="1149"/>
      <c r="K337" s="1151"/>
      <c r="L337" s="1151"/>
      <c r="M337" s="1127"/>
      <c r="N337" s="1310"/>
      <c r="O337" s="1121"/>
      <c r="Z337" s="1080"/>
      <c r="AA337" s="1137"/>
      <c r="AC337" s="1080"/>
      <c r="AD337" s="1137"/>
      <c r="AF337" s="1036"/>
      <c r="AG337" s="1026"/>
      <c r="AH337" s="1026"/>
      <c r="AI337" s="1026"/>
      <c r="AJ337" s="1026"/>
      <c r="AK337" s="1026"/>
      <c r="AL337" s="1026"/>
      <c r="AM337" s="1026"/>
      <c r="AN337" s="1026"/>
      <c r="AO337" s="1026"/>
      <c r="AP337" s="1026"/>
      <c r="AQ337" s="1026"/>
      <c r="AR337" s="1026"/>
      <c r="AS337" s="1026"/>
      <c r="AT337" s="1026"/>
      <c r="AU337" s="1026"/>
      <c r="AV337" s="1026"/>
      <c r="AW337" s="1026"/>
      <c r="AX337" s="1026"/>
      <c r="AY337" s="1026"/>
    </row>
    <row r="338" spans="1:51">
      <c r="A338" s="1151"/>
      <c r="B338" s="1151"/>
      <c r="C338" s="1151"/>
      <c r="D338" s="1151"/>
      <c r="E338" s="1151"/>
      <c r="F338" s="1151"/>
      <c r="G338" s="1151"/>
      <c r="H338" s="1151"/>
      <c r="I338" s="1152"/>
      <c r="J338" s="1149"/>
      <c r="K338" s="1151"/>
      <c r="L338" s="1151"/>
      <c r="M338" s="1127"/>
      <c r="N338" s="1310"/>
      <c r="O338" s="1121"/>
      <c r="Z338" s="1080"/>
      <c r="AA338" s="1137"/>
      <c r="AC338" s="1080"/>
      <c r="AD338" s="1137"/>
      <c r="AF338" s="1036"/>
      <c r="AG338" s="1026"/>
      <c r="AH338" s="1026"/>
      <c r="AI338" s="1026"/>
      <c r="AJ338" s="1026"/>
      <c r="AK338" s="1026"/>
      <c r="AL338" s="1026"/>
      <c r="AM338" s="1026"/>
      <c r="AN338" s="1026"/>
      <c r="AO338" s="1026"/>
      <c r="AP338" s="1026"/>
      <c r="AQ338" s="1026"/>
      <c r="AR338" s="1026"/>
      <c r="AS338" s="1026"/>
      <c r="AT338" s="1026"/>
      <c r="AU338" s="1026"/>
      <c r="AV338" s="1026"/>
      <c r="AW338" s="1026"/>
      <c r="AX338" s="1026"/>
      <c r="AY338" s="1026"/>
    </row>
    <row r="339" spans="1:51">
      <c r="A339" s="1138"/>
      <c r="B339" s="1138"/>
      <c r="C339" s="1138"/>
      <c r="D339" s="1138"/>
      <c r="E339" s="1138"/>
      <c r="F339" s="1138"/>
      <c r="G339" s="1138"/>
      <c r="H339" s="1138"/>
      <c r="I339" s="1130"/>
      <c r="J339" s="1432"/>
      <c r="K339" s="1432"/>
      <c r="L339" s="1432"/>
      <c r="M339" s="1127"/>
      <c r="N339" s="1310"/>
      <c r="O339" s="1121"/>
      <c r="Z339" s="1121"/>
      <c r="AA339" s="1137"/>
      <c r="AC339" s="1121"/>
      <c r="AD339" s="1137"/>
      <c r="AF339" s="1036"/>
      <c r="AG339" s="1026"/>
      <c r="AH339" s="1026"/>
      <c r="AI339" s="1026"/>
      <c r="AJ339" s="1026"/>
      <c r="AK339" s="1026"/>
      <c r="AL339" s="1026"/>
      <c r="AM339" s="1026"/>
      <c r="AN339" s="1026"/>
      <c r="AO339" s="1026"/>
      <c r="AP339" s="1026"/>
      <c r="AQ339" s="1026"/>
      <c r="AR339" s="1026"/>
      <c r="AS339" s="1026"/>
      <c r="AT339" s="1026"/>
      <c r="AU339" s="1026"/>
      <c r="AV339" s="1026"/>
      <c r="AW339" s="1026"/>
      <c r="AX339" s="1026"/>
      <c r="AY339" s="1026"/>
    </row>
    <row r="340" spans="1:51">
      <c r="A340" s="1151"/>
      <c r="B340" s="1151"/>
      <c r="C340" s="1151"/>
      <c r="D340" s="1151"/>
      <c r="E340" s="1151"/>
      <c r="F340" s="1151"/>
      <c r="G340" s="1151"/>
      <c r="H340" s="1151"/>
      <c r="I340" s="1152"/>
      <c r="J340" s="1426"/>
      <c r="K340" s="1426"/>
      <c r="L340" s="1426"/>
      <c r="M340" s="1127"/>
      <c r="N340" s="1310"/>
      <c r="O340" s="1121"/>
      <c r="Z340" s="1121"/>
      <c r="AA340" s="1137"/>
      <c r="AC340" s="1121"/>
      <c r="AD340" s="1137"/>
      <c r="AG340" s="1026"/>
      <c r="AH340" s="1026"/>
      <c r="AI340" s="1026"/>
      <c r="AJ340" s="1026"/>
      <c r="AK340" s="1026"/>
      <c r="AL340" s="1026"/>
      <c r="AM340" s="1026"/>
      <c r="AN340" s="1026"/>
      <c r="AO340" s="1026"/>
      <c r="AP340" s="1026"/>
      <c r="AQ340" s="1026"/>
      <c r="AR340" s="1026"/>
      <c r="AS340" s="1026"/>
      <c r="AT340" s="1026"/>
      <c r="AU340" s="1026"/>
      <c r="AV340" s="1026"/>
      <c r="AW340" s="1026"/>
      <c r="AX340" s="1026"/>
      <c r="AY340" s="1026"/>
    </row>
    <row r="341" spans="1:51">
      <c r="A341" s="1151"/>
      <c r="B341" s="1151"/>
      <c r="C341" s="1151"/>
      <c r="D341" s="1151"/>
      <c r="E341" s="1151"/>
      <c r="F341" s="1151"/>
      <c r="G341" s="1151"/>
      <c r="H341" s="1151"/>
      <c r="I341" s="1152"/>
      <c r="J341" s="1430"/>
      <c r="K341" s="1430"/>
      <c r="L341" s="1430"/>
      <c r="M341" s="1127"/>
      <c r="N341" s="1310"/>
      <c r="O341" s="1121"/>
      <c r="Z341" s="1121"/>
      <c r="AA341" s="1137"/>
      <c r="AC341" s="1121"/>
      <c r="AD341" s="1137"/>
      <c r="AF341" s="1086"/>
      <c r="AG341" s="1026"/>
      <c r="AH341" s="1026"/>
      <c r="AI341" s="1026"/>
      <c r="AJ341" s="1026"/>
      <c r="AK341" s="1026"/>
      <c r="AL341" s="1026"/>
      <c r="AM341" s="1026"/>
      <c r="AN341" s="1026"/>
      <c r="AO341" s="1026"/>
      <c r="AP341" s="1026"/>
      <c r="AQ341" s="1026"/>
      <c r="AR341" s="1026"/>
      <c r="AS341" s="1026"/>
      <c r="AT341" s="1026"/>
      <c r="AU341" s="1026"/>
      <c r="AV341" s="1026"/>
      <c r="AW341" s="1026"/>
      <c r="AX341" s="1026"/>
      <c r="AY341" s="1026"/>
    </row>
    <row r="342" spans="1:51">
      <c r="A342" s="1098"/>
      <c r="B342" s="1098"/>
      <c r="C342" s="1098"/>
      <c r="D342" s="1098"/>
      <c r="E342" s="1098"/>
      <c r="F342" s="1098"/>
      <c r="G342" s="1098"/>
      <c r="H342" s="1098"/>
      <c r="I342" s="1099"/>
      <c r="J342" s="1100"/>
      <c r="K342" s="1098"/>
      <c r="L342" s="1098"/>
      <c r="M342" s="1100"/>
      <c r="N342" s="1098"/>
      <c r="O342" s="1121"/>
      <c r="AG342" s="1026"/>
      <c r="AH342" s="1026"/>
      <c r="AI342" s="1026"/>
      <c r="AJ342" s="1026"/>
      <c r="AK342" s="1026"/>
      <c r="AL342" s="1026"/>
      <c r="AM342" s="1026"/>
      <c r="AN342" s="1026"/>
      <c r="AO342" s="1026"/>
      <c r="AP342" s="1026"/>
      <c r="AQ342" s="1026"/>
      <c r="AR342" s="1026"/>
      <c r="AS342" s="1026"/>
      <c r="AT342" s="1026"/>
      <c r="AU342" s="1026"/>
      <c r="AV342" s="1026"/>
      <c r="AW342" s="1026"/>
      <c r="AX342" s="1026"/>
      <c r="AY342" s="1026"/>
    </row>
    <row r="343" spans="1:51">
      <c r="A343" s="1098"/>
      <c r="B343" s="1098"/>
      <c r="C343" s="1098"/>
      <c r="D343" s="1098"/>
      <c r="E343" s="1098"/>
      <c r="F343" s="1098"/>
      <c r="G343" s="1098"/>
      <c r="H343" s="1098"/>
      <c r="I343" s="1099"/>
      <c r="J343" s="1100"/>
      <c r="K343" s="1098"/>
      <c r="L343" s="1098"/>
      <c r="M343" s="1100"/>
      <c r="N343" s="1098"/>
      <c r="O343" s="1121"/>
      <c r="AG343" s="1026"/>
      <c r="AH343" s="1026"/>
      <c r="AI343" s="1026"/>
      <c r="AJ343" s="1026"/>
      <c r="AK343" s="1026"/>
      <c r="AL343" s="1026"/>
      <c r="AM343" s="1026"/>
      <c r="AN343" s="1026"/>
      <c r="AO343" s="1026"/>
      <c r="AP343" s="1026"/>
      <c r="AQ343" s="1026"/>
      <c r="AR343" s="1026"/>
      <c r="AS343" s="1026"/>
      <c r="AT343" s="1026"/>
      <c r="AU343" s="1026"/>
      <c r="AV343" s="1026"/>
      <c r="AW343" s="1026"/>
      <c r="AX343" s="1026"/>
      <c r="AY343" s="1026"/>
    </row>
    <row r="344" spans="1:51">
      <c r="A344" s="1098"/>
      <c r="B344" s="1098"/>
      <c r="C344" s="1098"/>
      <c r="D344" s="1098"/>
      <c r="E344" s="1098"/>
      <c r="F344" s="1098"/>
      <c r="G344" s="1098"/>
      <c r="H344" s="1098"/>
      <c r="I344" s="1099"/>
      <c r="J344" s="1100"/>
      <c r="K344" s="1098"/>
      <c r="L344" s="1098"/>
      <c r="M344" s="1100"/>
      <c r="N344" s="1098"/>
      <c r="O344" s="1121"/>
      <c r="AG344" s="1026"/>
      <c r="AH344" s="1026"/>
      <c r="AI344" s="1026"/>
      <c r="AJ344" s="1026"/>
      <c r="AK344" s="1026"/>
      <c r="AL344" s="1026"/>
      <c r="AM344" s="1026"/>
      <c r="AN344" s="1026"/>
      <c r="AO344" s="1026"/>
      <c r="AP344" s="1026"/>
      <c r="AQ344" s="1026"/>
      <c r="AR344" s="1026"/>
      <c r="AS344" s="1026"/>
      <c r="AT344" s="1026"/>
      <c r="AU344" s="1026"/>
      <c r="AV344" s="1026"/>
      <c r="AW344" s="1026"/>
      <c r="AX344" s="1026"/>
      <c r="AY344" s="1026"/>
    </row>
    <row r="345" spans="1:51">
      <c r="A345" s="1098"/>
      <c r="B345" s="1098"/>
      <c r="C345" s="1098"/>
      <c r="D345" s="1098"/>
      <c r="E345" s="1098"/>
      <c r="F345" s="1098"/>
      <c r="G345" s="1098"/>
      <c r="H345" s="1098"/>
      <c r="I345" s="1099"/>
      <c r="J345" s="1100"/>
      <c r="K345" s="1098"/>
      <c r="L345" s="1098"/>
      <c r="M345" s="1100"/>
      <c r="N345" s="1098"/>
      <c r="O345" s="1121"/>
      <c r="AG345" s="1026"/>
      <c r="AH345" s="1026"/>
      <c r="AI345" s="1026"/>
      <c r="AJ345" s="1026"/>
      <c r="AK345" s="1026"/>
      <c r="AL345" s="1026"/>
      <c r="AM345" s="1026"/>
      <c r="AN345" s="1026"/>
      <c r="AO345" s="1026"/>
      <c r="AP345" s="1026"/>
      <c r="AQ345" s="1026"/>
      <c r="AR345" s="1026"/>
      <c r="AS345" s="1026"/>
      <c r="AT345" s="1026"/>
      <c r="AU345" s="1026"/>
      <c r="AV345" s="1026"/>
      <c r="AW345" s="1026"/>
      <c r="AX345" s="1026"/>
      <c r="AY345" s="1026"/>
    </row>
    <row r="346" spans="1:51">
      <c r="A346" s="1098"/>
      <c r="B346" s="1098"/>
      <c r="C346" s="1098"/>
      <c r="D346" s="1098"/>
      <c r="E346" s="1098"/>
      <c r="F346" s="1098"/>
      <c r="G346" s="1098"/>
      <c r="H346" s="1098"/>
      <c r="I346" s="1099"/>
      <c r="J346" s="1100"/>
      <c r="K346" s="1098"/>
      <c r="L346" s="1098"/>
      <c r="M346" s="1100"/>
      <c r="N346" s="1098"/>
      <c r="O346" s="1121"/>
      <c r="AG346" s="1026"/>
      <c r="AH346" s="1026"/>
      <c r="AI346" s="1026"/>
      <c r="AJ346" s="1026"/>
      <c r="AK346" s="1026"/>
      <c r="AL346" s="1026"/>
      <c r="AM346" s="1026"/>
      <c r="AN346" s="1026"/>
      <c r="AO346" s="1026"/>
      <c r="AP346" s="1026"/>
      <c r="AQ346" s="1026"/>
      <c r="AR346" s="1026"/>
      <c r="AS346" s="1026"/>
      <c r="AT346" s="1026"/>
      <c r="AU346" s="1026"/>
      <c r="AV346" s="1026"/>
      <c r="AW346" s="1026"/>
      <c r="AX346" s="1026"/>
      <c r="AY346" s="1026"/>
    </row>
    <row r="347" spans="1:51">
      <c r="A347" s="1098"/>
      <c r="B347" s="1098"/>
      <c r="C347" s="1098"/>
      <c r="D347" s="1098"/>
      <c r="E347" s="1098"/>
      <c r="F347" s="1098"/>
      <c r="G347" s="1098"/>
      <c r="H347" s="1098"/>
      <c r="I347" s="1099"/>
      <c r="J347" s="1100"/>
      <c r="K347" s="1098"/>
      <c r="L347" s="1098"/>
      <c r="M347" s="1100"/>
      <c r="N347" s="1098"/>
      <c r="O347" s="1121"/>
      <c r="AG347" s="1026"/>
      <c r="AH347" s="1026"/>
      <c r="AI347" s="1026"/>
      <c r="AJ347" s="1026"/>
      <c r="AK347" s="1026"/>
      <c r="AL347" s="1026"/>
      <c r="AM347" s="1026"/>
      <c r="AN347" s="1026"/>
      <c r="AO347" s="1026"/>
      <c r="AP347" s="1026"/>
      <c r="AQ347" s="1026"/>
      <c r="AR347" s="1026"/>
      <c r="AS347" s="1026"/>
      <c r="AT347" s="1026"/>
      <c r="AU347" s="1026"/>
      <c r="AV347" s="1026"/>
      <c r="AW347" s="1026"/>
      <c r="AX347" s="1026"/>
      <c r="AY347" s="1026"/>
    </row>
    <row r="348" spans="1:51">
      <c r="A348" s="1098"/>
      <c r="B348" s="1098"/>
      <c r="C348" s="1098"/>
      <c r="D348" s="1098"/>
      <c r="E348" s="1098"/>
      <c r="F348" s="1098"/>
      <c r="G348" s="1098"/>
      <c r="H348" s="1098"/>
      <c r="I348" s="1099"/>
      <c r="J348" s="1100"/>
      <c r="K348" s="1098"/>
      <c r="L348" s="1098"/>
      <c r="M348" s="1100"/>
      <c r="N348" s="1098"/>
      <c r="O348" s="1121"/>
      <c r="AG348" s="1026"/>
      <c r="AH348" s="1026"/>
      <c r="AI348" s="1026"/>
      <c r="AJ348" s="1026"/>
      <c r="AK348" s="1026"/>
      <c r="AL348" s="1026"/>
      <c r="AM348" s="1026"/>
      <c r="AN348" s="1026"/>
      <c r="AO348" s="1026"/>
      <c r="AP348" s="1026"/>
      <c r="AQ348" s="1026"/>
      <c r="AR348" s="1026"/>
      <c r="AS348" s="1026"/>
      <c r="AT348" s="1026"/>
      <c r="AU348" s="1026"/>
      <c r="AV348" s="1026"/>
      <c r="AW348" s="1026"/>
      <c r="AX348" s="1026"/>
      <c r="AY348" s="1026"/>
    </row>
    <row r="349" spans="1:51">
      <c r="A349" s="1098"/>
      <c r="B349" s="1098"/>
      <c r="C349" s="1098"/>
      <c r="D349" s="1098"/>
      <c r="E349" s="1098"/>
      <c r="F349" s="1098"/>
      <c r="G349" s="1098"/>
      <c r="H349" s="1098"/>
      <c r="I349" s="1099"/>
      <c r="J349" s="1100"/>
      <c r="K349" s="1098"/>
      <c r="L349" s="1098"/>
      <c r="M349" s="1100"/>
      <c r="N349" s="1098"/>
      <c r="O349" s="1121"/>
      <c r="AG349" s="1026"/>
      <c r="AH349" s="1026"/>
      <c r="AI349" s="1026"/>
      <c r="AJ349" s="1026"/>
      <c r="AK349" s="1026"/>
      <c r="AL349" s="1026"/>
      <c r="AM349" s="1026"/>
      <c r="AN349" s="1026"/>
      <c r="AO349" s="1026"/>
      <c r="AP349" s="1026"/>
      <c r="AQ349" s="1026"/>
      <c r="AR349" s="1026"/>
      <c r="AS349" s="1026"/>
      <c r="AT349" s="1026"/>
      <c r="AU349" s="1026"/>
      <c r="AV349" s="1026"/>
      <c r="AW349" s="1026"/>
      <c r="AX349" s="1026"/>
      <c r="AY349" s="1026"/>
    </row>
  </sheetData>
  <sheetProtection algorithmName="SHA-512" hashValue="ZWqm+dY6qT/EDxhemvhOMuLQTATfy1qeuxu+r1iN02JDjA0DiObQqtmazZxOcznfBpxPtS//0OY7xW8d21ssnw==" saltValue="g8yz20RZgmxS51GZgyiLzw==" spinCount="100000" sheet="1" formatColumns="0" formatRows="0" selectLockedCells="1"/>
  <customSheetViews>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4"/>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9"/>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6"/>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0"/>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1"/>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2"/>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s>
  <mergeCells count="39">
    <mergeCell ref="Z288:AA288"/>
    <mergeCell ref="AC288:AD288"/>
    <mergeCell ref="AG288:AH288"/>
    <mergeCell ref="AG292:AH292"/>
    <mergeCell ref="AG296:AH296"/>
    <mergeCell ref="AG277:AH277"/>
    <mergeCell ref="AG281:AH281"/>
    <mergeCell ref="AG285:AH285"/>
    <mergeCell ref="B20:J20"/>
    <mergeCell ref="H240:M240"/>
    <mergeCell ref="H241:M241"/>
    <mergeCell ref="A281:L281"/>
    <mergeCell ref="A277:O277"/>
    <mergeCell ref="H239:M239"/>
    <mergeCell ref="A243:O243"/>
    <mergeCell ref="H242:M242"/>
    <mergeCell ref="F246:O246"/>
    <mergeCell ref="J340:L340"/>
    <mergeCell ref="B244:O244"/>
    <mergeCell ref="B245:O245"/>
    <mergeCell ref="A278:O278"/>
    <mergeCell ref="J341:L341"/>
    <mergeCell ref="J282:L282"/>
    <mergeCell ref="J283:L283"/>
    <mergeCell ref="J284:L284"/>
    <mergeCell ref="J285:L285"/>
    <mergeCell ref="J339:L339"/>
    <mergeCell ref="A287:O287"/>
    <mergeCell ref="AG11:AH11"/>
    <mergeCell ref="AG15:AH15"/>
    <mergeCell ref="Z15:AA15"/>
    <mergeCell ref="AC15:AD15"/>
    <mergeCell ref="C11:E11"/>
    <mergeCell ref="A13:O13"/>
    <mergeCell ref="A3:O3"/>
    <mergeCell ref="A4:O4"/>
    <mergeCell ref="A7:L7"/>
    <mergeCell ref="AG3:AH3"/>
    <mergeCell ref="AG7:AH7"/>
  </mergeCells>
  <phoneticPr fontId="2" type="noConversion"/>
  <conditionalFormatting sqref="O307:O308 O334:O338 O298:O299 O302:O304 O294:O295 O311:O317 O320 O322:O327 O329:O332 O18:O19">
    <cfRule type="expression" dxfId="328" priority="6178" stopIfTrue="1">
      <formula>M18=""</formula>
    </cfRule>
  </conditionalFormatting>
  <conditionalFormatting sqref="AA318:AA319 AA309:AA310 AD309:AD310 AD318:AD319 O301 O310 M301 M319:M320 M308 M310:M317 O319">
    <cfRule type="cellIs" dxfId="327" priority="6179" stopIfTrue="1" operator="equal">
      <formula>"a"</formula>
    </cfRule>
  </conditionalFormatting>
  <conditionalFormatting sqref="AD334:AD338 AA334:AA338 AA293:AA304 AA322:AA332 AA320 AA307:AA308 AA311:AA317 AD322:AD332 AD307:AD308 AD320 AD311:AD317 AD293:AD304 AD18:AD21 AA18:AA21 AA23:AA41 AD23:AD41 AD239 AA239">
    <cfRule type="cellIs" dxfId="326" priority="6180" stopIfTrue="1" operator="equal">
      <formula>#REF!</formula>
    </cfRule>
  </conditionalFormatting>
  <conditionalFormatting sqref="M18:M20 I27:I39">
    <cfRule type="cellIs" dxfId="325" priority="6177" stopIfTrue="1" operator="equal">
      <formula>"a"</formula>
    </cfRule>
  </conditionalFormatting>
  <conditionalFormatting sqref="M18:M20 G23:G39 I23:I39 G45:G46 I45:I46 M178:M198 M200:M238 G200:G238 I200:I238">
    <cfRule type="expression" dxfId="324" priority="6176" stopIfTrue="1">
      <formula>F18&gt;0</formula>
    </cfRule>
  </conditionalFormatting>
  <conditionalFormatting sqref="AA22 AD22 AD91:AD107 AA91:AA107 AA149:AA165 AD149:AD165">
    <cfRule type="cellIs" dxfId="323" priority="4573" stopIfTrue="1" operator="equal">
      <formula>#REF!</formula>
    </cfRule>
  </conditionalFormatting>
  <conditionalFormatting sqref="M22:M39 M41:M46">
    <cfRule type="cellIs" dxfId="322" priority="4393" stopIfTrue="1" operator="equal">
      <formula>"a"</formula>
    </cfRule>
  </conditionalFormatting>
  <conditionalFormatting sqref="M22:M39 M41:M46">
    <cfRule type="expression" dxfId="321" priority="4375" stopIfTrue="1">
      <formula>L22&gt;0</formula>
    </cfRule>
  </conditionalFormatting>
  <conditionalFormatting sqref="G22">
    <cfRule type="expression" dxfId="320" priority="3961" stopIfTrue="1">
      <formula>F22&gt;0</formula>
    </cfRule>
  </conditionalFormatting>
  <conditionalFormatting sqref="I23:I39 I45:I46 I200:I238">
    <cfRule type="expression" dxfId="319" priority="3414" stopIfTrue="1">
      <formula>F23&gt;0</formula>
    </cfRule>
  </conditionalFormatting>
  <conditionalFormatting sqref="I23:I26">
    <cfRule type="cellIs" dxfId="318" priority="3086" stopIfTrue="1" operator="equal">
      <formula>"a"</formula>
    </cfRule>
  </conditionalFormatting>
  <conditionalFormatting sqref="G41">
    <cfRule type="expression" dxfId="317" priority="2731" stopIfTrue="1">
      <formula>F41&gt;0</formula>
    </cfRule>
  </conditionalFormatting>
  <conditionalFormatting sqref="I41">
    <cfRule type="expression" dxfId="316" priority="2729" stopIfTrue="1">
      <formula>F41&gt;0</formula>
    </cfRule>
  </conditionalFormatting>
  <conditionalFormatting sqref="I41">
    <cfRule type="cellIs" dxfId="315" priority="2728" stopIfTrue="1" operator="equal">
      <formula>"a"</formula>
    </cfRule>
  </conditionalFormatting>
  <conditionalFormatting sqref="I41">
    <cfRule type="expression" dxfId="314" priority="2727" stopIfTrue="1">
      <formula>H41&gt;0</formula>
    </cfRule>
  </conditionalFormatting>
  <conditionalFormatting sqref="AA43:AA44 AD43:AD44">
    <cfRule type="cellIs" dxfId="313" priority="2724" stopIfTrue="1" operator="equal">
      <formula>#REF!</formula>
    </cfRule>
  </conditionalFormatting>
  <conditionalFormatting sqref="G43:G44 I43:I44">
    <cfRule type="expression" dxfId="312" priority="2722" stopIfTrue="1">
      <formula>F43&gt;0</formula>
    </cfRule>
  </conditionalFormatting>
  <conditionalFormatting sqref="AA42 AD42">
    <cfRule type="cellIs" dxfId="311" priority="2721" stopIfTrue="1" operator="equal">
      <formula>#REF!</formula>
    </cfRule>
  </conditionalFormatting>
  <conditionalFormatting sqref="G42">
    <cfRule type="expression" dxfId="310" priority="2718" stopIfTrue="1">
      <formula>F42&gt;0</formula>
    </cfRule>
  </conditionalFormatting>
  <conditionalFormatting sqref="I43:I44">
    <cfRule type="expression" dxfId="309" priority="2716" stopIfTrue="1">
      <formula>F43&gt;0</formula>
    </cfRule>
  </conditionalFormatting>
  <conditionalFormatting sqref="I43:I44">
    <cfRule type="cellIs" dxfId="308" priority="2715" stopIfTrue="1" operator="equal">
      <formula>"a"</formula>
    </cfRule>
  </conditionalFormatting>
  <conditionalFormatting sqref="AA45:AA46 AD45:AD46">
    <cfRule type="cellIs" dxfId="307" priority="1151" stopIfTrue="1" operator="equal">
      <formula>#REF!</formula>
    </cfRule>
  </conditionalFormatting>
  <conditionalFormatting sqref="I45:I46">
    <cfRule type="cellIs" dxfId="306" priority="1150" stopIfTrue="1" operator="equal">
      <formula>"a"</formula>
    </cfRule>
  </conditionalFormatting>
  <conditionalFormatting sqref="I42">
    <cfRule type="cellIs" dxfId="305" priority="278" stopIfTrue="1" operator="equal">
      <formula>"a"</formula>
    </cfRule>
  </conditionalFormatting>
  <conditionalFormatting sqref="I42">
    <cfRule type="expression" dxfId="304" priority="277" stopIfTrue="1">
      <formula>H42&gt;0</formula>
    </cfRule>
  </conditionalFormatting>
  <conditionalFormatting sqref="I42">
    <cfRule type="expression" dxfId="303" priority="276" stopIfTrue="1">
      <formula>F42&gt;0</formula>
    </cfRule>
  </conditionalFormatting>
  <conditionalFormatting sqref="I22">
    <cfRule type="cellIs" dxfId="302" priority="275" stopIfTrue="1" operator="equal">
      <formula>"a"</formula>
    </cfRule>
  </conditionalFormatting>
  <conditionalFormatting sqref="I22">
    <cfRule type="expression" dxfId="301" priority="274" stopIfTrue="1">
      <formula>H22&gt;0</formula>
    </cfRule>
  </conditionalFormatting>
  <conditionalFormatting sqref="I22">
    <cfRule type="expression" dxfId="300" priority="273" stopIfTrue="1">
      <formula>F22&gt;0</formula>
    </cfRule>
  </conditionalFormatting>
  <conditionalFormatting sqref="AA47 AD47 AD49:AD64 AA49:AA64">
    <cfRule type="cellIs" dxfId="299" priority="164" stopIfTrue="1" operator="equal">
      <formula>#REF!</formula>
    </cfRule>
  </conditionalFormatting>
  <conditionalFormatting sqref="I51:I63">
    <cfRule type="cellIs" dxfId="298" priority="163" stopIfTrue="1" operator="equal">
      <formula>"a"</formula>
    </cfRule>
  </conditionalFormatting>
  <conditionalFormatting sqref="G47 I47 I49:I63 G49:G63">
    <cfRule type="expression" dxfId="297" priority="162" stopIfTrue="1">
      <formula>F47&gt;0</formula>
    </cfRule>
  </conditionalFormatting>
  <conditionalFormatting sqref="M47 M49:M67">
    <cfRule type="cellIs" dxfId="296" priority="161" stopIfTrue="1" operator="equal">
      <formula>"a"</formula>
    </cfRule>
  </conditionalFormatting>
  <conditionalFormatting sqref="M47 M49:M67">
    <cfRule type="expression" dxfId="295" priority="160" stopIfTrue="1">
      <formula>L47&gt;0</formula>
    </cfRule>
  </conditionalFormatting>
  <conditionalFormatting sqref="I47 I49:I63">
    <cfRule type="expression" dxfId="294" priority="159" stopIfTrue="1">
      <formula>F47&gt;0</formula>
    </cfRule>
  </conditionalFormatting>
  <conditionalFormatting sqref="I47 I49:I50">
    <cfRule type="cellIs" dxfId="293" priority="158" stopIfTrue="1" operator="equal">
      <formula>"a"</formula>
    </cfRule>
  </conditionalFormatting>
  <conditionalFormatting sqref="G64">
    <cfRule type="expression" dxfId="292" priority="157" stopIfTrue="1">
      <formula>F64&gt;0</formula>
    </cfRule>
  </conditionalFormatting>
  <conditionalFormatting sqref="I64">
    <cfRule type="expression" dxfId="291" priority="156" stopIfTrue="1">
      <formula>F64&gt;0</formula>
    </cfRule>
  </conditionalFormatting>
  <conditionalFormatting sqref="I64">
    <cfRule type="cellIs" dxfId="290" priority="155" stopIfTrue="1" operator="equal">
      <formula>"a"</formula>
    </cfRule>
  </conditionalFormatting>
  <conditionalFormatting sqref="I64">
    <cfRule type="expression" dxfId="289" priority="154" stopIfTrue="1">
      <formula>H64&gt;0</formula>
    </cfRule>
  </conditionalFormatting>
  <conditionalFormatting sqref="AA66:AA67 AD66:AD67">
    <cfRule type="cellIs" dxfId="288" priority="153" stopIfTrue="1" operator="equal">
      <formula>#REF!</formula>
    </cfRule>
  </conditionalFormatting>
  <conditionalFormatting sqref="G66:G67 I66:I67">
    <cfRule type="expression" dxfId="287" priority="152" stopIfTrue="1">
      <formula>F66&gt;0</formula>
    </cfRule>
  </conditionalFormatting>
  <conditionalFormatting sqref="AA65 AD65">
    <cfRule type="cellIs" dxfId="286" priority="151" stopIfTrue="1" operator="equal">
      <formula>#REF!</formula>
    </cfRule>
  </conditionalFormatting>
  <conditionalFormatting sqref="G65">
    <cfRule type="expression" dxfId="285" priority="150" stopIfTrue="1">
      <formula>F65&gt;0</formula>
    </cfRule>
  </conditionalFormatting>
  <conditionalFormatting sqref="I66:I67">
    <cfRule type="expression" dxfId="284" priority="149" stopIfTrue="1">
      <formula>F66&gt;0</formula>
    </cfRule>
  </conditionalFormatting>
  <conditionalFormatting sqref="I66:I67">
    <cfRule type="cellIs" dxfId="283" priority="148" stopIfTrue="1" operator="equal">
      <formula>"a"</formula>
    </cfRule>
  </conditionalFormatting>
  <conditionalFormatting sqref="I65">
    <cfRule type="cellIs" dxfId="282" priority="147" stopIfTrue="1" operator="equal">
      <formula>"a"</formula>
    </cfRule>
  </conditionalFormatting>
  <conditionalFormatting sqref="I65">
    <cfRule type="expression" dxfId="281" priority="146" stopIfTrue="1">
      <formula>H65&gt;0</formula>
    </cfRule>
  </conditionalFormatting>
  <conditionalFormatting sqref="I65">
    <cfRule type="expression" dxfId="280" priority="145" stopIfTrue="1">
      <formula>F65&gt;0</formula>
    </cfRule>
  </conditionalFormatting>
  <conditionalFormatting sqref="AA68:AA85 AD68:AD85">
    <cfRule type="cellIs" dxfId="279" priority="144" stopIfTrue="1" operator="equal">
      <formula>#REF!</formula>
    </cfRule>
  </conditionalFormatting>
  <conditionalFormatting sqref="I72:I84">
    <cfRule type="cellIs" dxfId="278" priority="143" stopIfTrue="1" operator="equal">
      <formula>"a"</formula>
    </cfRule>
  </conditionalFormatting>
  <conditionalFormatting sqref="G68:G84 I68:I84 G89:G90 I89:I90">
    <cfRule type="expression" dxfId="277" priority="142" stopIfTrue="1">
      <formula>F68&gt;0</formula>
    </cfRule>
  </conditionalFormatting>
  <conditionalFormatting sqref="M68:M90">
    <cfRule type="cellIs" dxfId="276" priority="141" stopIfTrue="1" operator="equal">
      <formula>"a"</formula>
    </cfRule>
  </conditionalFormatting>
  <conditionalFormatting sqref="M68:M90">
    <cfRule type="expression" dxfId="275" priority="140" stopIfTrue="1">
      <formula>L68&gt;0</formula>
    </cfRule>
  </conditionalFormatting>
  <conditionalFormatting sqref="I68:I84 I89:I90">
    <cfRule type="expression" dxfId="274" priority="139" stopIfTrue="1">
      <formula>F68&gt;0</formula>
    </cfRule>
  </conditionalFormatting>
  <conditionalFormatting sqref="I68:I71">
    <cfRule type="cellIs" dxfId="273" priority="138" stopIfTrue="1" operator="equal">
      <formula>"a"</formula>
    </cfRule>
  </conditionalFormatting>
  <conditionalFormatting sqref="G85">
    <cfRule type="expression" dxfId="272" priority="137" stopIfTrue="1">
      <formula>F85&gt;0</formula>
    </cfRule>
  </conditionalFormatting>
  <conditionalFormatting sqref="I85">
    <cfRule type="expression" dxfId="271" priority="136" stopIfTrue="1">
      <formula>F85&gt;0</formula>
    </cfRule>
  </conditionalFormatting>
  <conditionalFormatting sqref="I85">
    <cfRule type="cellIs" dxfId="270" priority="135" stopIfTrue="1" operator="equal">
      <formula>"a"</formula>
    </cfRule>
  </conditionalFormatting>
  <conditionalFormatting sqref="I85">
    <cfRule type="expression" dxfId="269" priority="134" stopIfTrue="1">
      <formula>H85&gt;0</formula>
    </cfRule>
  </conditionalFormatting>
  <conditionalFormatting sqref="AA87:AA88 AD87:AD88">
    <cfRule type="cellIs" dxfId="268" priority="133" stopIfTrue="1" operator="equal">
      <formula>#REF!</formula>
    </cfRule>
  </conditionalFormatting>
  <conditionalFormatting sqref="G87:G88 I87:I88">
    <cfRule type="expression" dxfId="267" priority="132" stopIfTrue="1">
      <formula>F87&gt;0</formula>
    </cfRule>
  </conditionalFormatting>
  <conditionalFormatting sqref="AA86 AD86">
    <cfRule type="cellIs" dxfId="266" priority="131" stopIfTrue="1" operator="equal">
      <formula>#REF!</formula>
    </cfRule>
  </conditionalFormatting>
  <conditionalFormatting sqref="G86">
    <cfRule type="expression" dxfId="265" priority="130" stopIfTrue="1">
      <formula>F86&gt;0</formula>
    </cfRule>
  </conditionalFormatting>
  <conditionalFormatting sqref="I87:I88">
    <cfRule type="expression" dxfId="264" priority="129" stopIfTrue="1">
      <formula>F87&gt;0</formula>
    </cfRule>
  </conditionalFormatting>
  <conditionalFormatting sqref="I87:I88">
    <cfRule type="cellIs" dxfId="263" priority="128" stopIfTrue="1" operator="equal">
      <formula>"a"</formula>
    </cfRule>
  </conditionalFormatting>
  <conditionalFormatting sqref="AA89:AA90 AD89:AD90">
    <cfRule type="cellIs" dxfId="262" priority="127" stopIfTrue="1" operator="equal">
      <formula>#REF!</formula>
    </cfRule>
  </conditionalFormatting>
  <conditionalFormatting sqref="I89:I90">
    <cfRule type="cellIs" dxfId="261" priority="126" stopIfTrue="1" operator="equal">
      <formula>"a"</formula>
    </cfRule>
  </conditionalFormatting>
  <conditionalFormatting sqref="I86">
    <cfRule type="cellIs" dxfId="260" priority="125" stopIfTrue="1" operator="equal">
      <formula>"a"</formula>
    </cfRule>
  </conditionalFormatting>
  <conditionalFormatting sqref="I86">
    <cfRule type="expression" dxfId="259" priority="124" stopIfTrue="1">
      <formula>H86&gt;0</formula>
    </cfRule>
  </conditionalFormatting>
  <conditionalFormatting sqref="I86">
    <cfRule type="expression" dxfId="258" priority="123" stopIfTrue="1">
      <formula>F86&gt;0</formula>
    </cfRule>
  </conditionalFormatting>
  <conditionalFormatting sqref="I94:I106">
    <cfRule type="cellIs" dxfId="257" priority="121" stopIfTrue="1" operator="equal">
      <formula>"a"</formula>
    </cfRule>
  </conditionalFormatting>
  <conditionalFormatting sqref="I91:I106 G91:G106">
    <cfRule type="expression" dxfId="256" priority="120" stopIfTrue="1">
      <formula>F91&gt;0</formula>
    </cfRule>
  </conditionalFormatting>
  <conditionalFormatting sqref="M91:M108">
    <cfRule type="cellIs" dxfId="255" priority="119" stopIfTrue="1" operator="equal">
      <formula>"a"</formula>
    </cfRule>
  </conditionalFormatting>
  <conditionalFormatting sqref="M91:M108">
    <cfRule type="expression" dxfId="254" priority="118" stopIfTrue="1">
      <formula>L91&gt;0</formula>
    </cfRule>
  </conditionalFormatting>
  <conditionalFormatting sqref="I91:I106">
    <cfRule type="expression" dxfId="253" priority="117" stopIfTrue="1">
      <formula>F91&gt;0</formula>
    </cfRule>
  </conditionalFormatting>
  <conditionalFormatting sqref="I91:I93">
    <cfRule type="cellIs" dxfId="252" priority="116" stopIfTrue="1" operator="equal">
      <formula>"a"</formula>
    </cfRule>
  </conditionalFormatting>
  <conditionalFormatting sqref="G107">
    <cfRule type="expression" dxfId="251" priority="115" stopIfTrue="1">
      <formula>F107&gt;0</formula>
    </cfRule>
  </conditionalFormatting>
  <conditionalFormatting sqref="I107">
    <cfRule type="expression" dxfId="250" priority="114" stopIfTrue="1">
      <formula>F107&gt;0</formula>
    </cfRule>
  </conditionalFormatting>
  <conditionalFormatting sqref="I107">
    <cfRule type="cellIs" dxfId="249" priority="113" stopIfTrue="1" operator="equal">
      <formula>"a"</formula>
    </cfRule>
  </conditionalFormatting>
  <conditionalFormatting sqref="I107">
    <cfRule type="expression" dxfId="248" priority="112" stopIfTrue="1">
      <formula>H107&gt;0</formula>
    </cfRule>
  </conditionalFormatting>
  <conditionalFormatting sqref="AA108 AD108">
    <cfRule type="cellIs" dxfId="247" priority="109" stopIfTrue="1" operator="equal">
      <formula>#REF!</formula>
    </cfRule>
  </conditionalFormatting>
  <conditionalFormatting sqref="G108">
    <cfRule type="expression" dxfId="246" priority="108" stopIfTrue="1">
      <formula>F108&gt;0</formula>
    </cfRule>
  </conditionalFormatting>
  <conditionalFormatting sqref="I108">
    <cfRule type="cellIs" dxfId="245" priority="105" stopIfTrue="1" operator="equal">
      <formula>"a"</formula>
    </cfRule>
  </conditionalFormatting>
  <conditionalFormatting sqref="I108">
    <cfRule type="expression" dxfId="244" priority="104" stopIfTrue="1">
      <formula>H108&gt;0</formula>
    </cfRule>
  </conditionalFormatting>
  <conditionalFormatting sqref="I108">
    <cfRule type="expression" dxfId="243" priority="103" stopIfTrue="1">
      <formula>F108&gt;0</formula>
    </cfRule>
  </conditionalFormatting>
  <conditionalFormatting sqref="AA109:AA122 AD109:AD122">
    <cfRule type="cellIs" dxfId="242" priority="102" stopIfTrue="1" operator="equal">
      <formula>#REF!</formula>
    </cfRule>
  </conditionalFormatting>
  <conditionalFormatting sqref="I109:I121">
    <cfRule type="cellIs" dxfId="241" priority="101" stopIfTrue="1" operator="equal">
      <formula>"a"</formula>
    </cfRule>
  </conditionalFormatting>
  <conditionalFormatting sqref="G109:G121 I109:I121 G127:G128 I127:I128">
    <cfRule type="expression" dxfId="240" priority="100" stopIfTrue="1">
      <formula>F109&gt;0</formula>
    </cfRule>
  </conditionalFormatting>
  <conditionalFormatting sqref="M109:M125 M127:M128">
    <cfRule type="cellIs" dxfId="239" priority="99" stopIfTrue="1" operator="equal">
      <formula>"a"</formula>
    </cfRule>
  </conditionalFormatting>
  <conditionalFormatting sqref="M109:M125 M127:M128">
    <cfRule type="expression" dxfId="238" priority="98" stopIfTrue="1">
      <formula>L109&gt;0</formula>
    </cfRule>
  </conditionalFormatting>
  <conditionalFormatting sqref="I109:I121 I127:I128">
    <cfRule type="expression" dxfId="237" priority="97" stopIfTrue="1">
      <formula>F109&gt;0</formula>
    </cfRule>
  </conditionalFormatting>
  <conditionalFormatting sqref="G122">
    <cfRule type="expression" dxfId="236" priority="96" stopIfTrue="1">
      <formula>F122&gt;0</formula>
    </cfRule>
  </conditionalFormatting>
  <conditionalFormatting sqref="I122">
    <cfRule type="expression" dxfId="235" priority="95" stopIfTrue="1">
      <formula>F122&gt;0</formula>
    </cfRule>
  </conditionalFormatting>
  <conditionalFormatting sqref="I122">
    <cfRule type="cellIs" dxfId="234" priority="94" stopIfTrue="1" operator="equal">
      <formula>"a"</formula>
    </cfRule>
  </conditionalFormatting>
  <conditionalFormatting sqref="I122">
    <cfRule type="expression" dxfId="233" priority="93" stopIfTrue="1">
      <formula>H122&gt;0</formula>
    </cfRule>
  </conditionalFormatting>
  <conditionalFormatting sqref="AA124:AA125 AD124:AD125">
    <cfRule type="cellIs" dxfId="232" priority="92" stopIfTrue="1" operator="equal">
      <formula>#REF!</formula>
    </cfRule>
  </conditionalFormatting>
  <conditionalFormatting sqref="G124:G125 I124:I125">
    <cfRule type="expression" dxfId="231" priority="91" stopIfTrue="1">
      <formula>F124&gt;0</formula>
    </cfRule>
  </conditionalFormatting>
  <conditionalFormatting sqref="AA123 AD123">
    <cfRule type="cellIs" dxfId="230" priority="90" stopIfTrue="1" operator="equal">
      <formula>#REF!</formula>
    </cfRule>
  </conditionalFormatting>
  <conditionalFormatting sqref="G123">
    <cfRule type="expression" dxfId="229" priority="89" stopIfTrue="1">
      <formula>F123&gt;0</formula>
    </cfRule>
  </conditionalFormatting>
  <conditionalFormatting sqref="I124:I125">
    <cfRule type="expression" dxfId="228" priority="88" stopIfTrue="1">
      <formula>F124&gt;0</formula>
    </cfRule>
  </conditionalFormatting>
  <conditionalFormatting sqref="I124:I125">
    <cfRule type="cellIs" dxfId="227" priority="87" stopIfTrue="1" operator="equal">
      <formula>"a"</formula>
    </cfRule>
  </conditionalFormatting>
  <conditionalFormatting sqref="AA127:AA128 AD127:AD128">
    <cfRule type="cellIs" dxfId="226" priority="86" stopIfTrue="1" operator="equal">
      <formula>#REF!</formula>
    </cfRule>
  </conditionalFormatting>
  <conditionalFormatting sqref="I127:I128">
    <cfRule type="cellIs" dxfId="225" priority="85" stopIfTrue="1" operator="equal">
      <formula>"a"</formula>
    </cfRule>
  </conditionalFormatting>
  <conditionalFormatting sqref="I123">
    <cfRule type="cellIs" dxfId="224" priority="84" stopIfTrue="1" operator="equal">
      <formula>"a"</formula>
    </cfRule>
  </conditionalFormatting>
  <conditionalFormatting sqref="I123">
    <cfRule type="expression" dxfId="223" priority="83" stopIfTrue="1">
      <formula>H123&gt;0</formula>
    </cfRule>
  </conditionalFormatting>
  <conditionalFormatting sqref="I123">
    <cfRule type="expression" dxfId="222" priority="82" stopIfTrue="1">
      <formula>F123&gt;0</formula>
    </cfRule>
  </conditionalFormatting>
  <conditionalFormatting sqref="AA129:AA145 AD129:AD145">
    <cfRule type="cellIs" dxfId="221" priority="81" stopIfTrue="1" operator="equal">
      <formula>#REF!</formula>
    </cfRule>
  </conditionalFormatting>
  <conditionalFormatting sqref="I132:I144">
    <cfRule type="cellIs" dxfId="220" priority="80" stopIfTrue="1" operator="equal">
      <formula>"a"</formula>
    </cfRule>
  </conditionalFormatting>
  <conditionalFormatting sqref="G129:G144 I129:I144">
    <cfRule type="expression" dxfId="219" priority="79" stopIfTrue="1">
      <formula>F129&gt;0</formula>
    </cfRule>
  </conditionalFormatting>
  <conditionalFormatting sqref="M129:M148">
    <cfRule type="cellIs" dxfId="218" priority="78" stopIfTrue="1" operator="equal">
      <formula>"a"</formula>
    </cfRule>
  </conditionalFormatting>
  <conditionalFormatting sqref="M129:M148">
    <cfRule type="expression" dxfId="217" priority="77" stopIfTrue="1">
      <formula>L129&gt;0</formula>
    </cfRule>
  </conditionalFormatting>
  <conditionalFormatting sqref="I129:I144">
    <cfRule type="expression" dxfId="216" priority="76" stopIfTrue="1">
      <formula>F129&gt;0</formula>
    </cfRule>
  </conditionalFormatting>
  <conditionalFormatting sqref="I129:I131">
    <cfRule type="cellIs" dxfId="215" priority="75" stopIfTrue="1" operator="equal">
      <formula>"a"</formula>
    </cfRule>
  </conditionalFormatting>
  <conditionalFormatting sqref="G145">
    <cfRule type="expression" dxfId="214" priority="74" stopIfTrue="1">
      <formula>F145&gt;0</formula>
    </cfRule>
  </conditionalFormatting>
  <conditionalFormatting sqref="I145">
    <cfRule type="expression" dxfId="213" priority="73" stopIfTrue="1">
      <formula>F145&gt;0</formula>
    </cfRule>
  </conditionalFormatting>
  <conditionalFormatting sqref="I145">
    <cfRule type="cellIs" dxfId="212" priority="72" stopIfTrue="1" operator="equal">
      <formula>"a"</formula>
    </cfRule>
  </conditionalFormatting>
  <conditionalFormatting sqref="I145">
    <cfRule type="expression" dxfId="211" priority="71" stopIfTrue="1">
      <formula>H145&gt;0</formula>
    </cfRule>
  </conditionalFormatting>
  <conditionalFormatting sqref="AA147:AA148 AD147:AD148">
    <cfRule type="cellIs" dxfId="210" priority="70" stopIfTrue="1" operator="equal">
      <formula>#REF!</formula>
    </cfRule>
  </conditionalFormatting>
  <conditionalFormatting sqref="G147:G148 I147:I148">
    <cfRule type="expression" dxfId="209" priority="69" stopIfTrue="1">
      <formula>F147&gt;0</formula>
    </cfRule>
  </conditionalFormatting>
  <conditionalFormatting sqref="AA146 AD146">
    <cfRule type="cellIs" dxfId="208" priority="68" stopIfTrue="1" operator="equal">
      <formula>#REF!</formula>
    </cfRule>
  </conditionalFormatting>
  <conditionalFormatting sqref="G146">
    <cfRule type="expression" dxfId="207" priority="67" stopIfTrue="1">
      <formula>F146&gt;0</formula>
    </cfRule>
  </conditionalFormatting>
  <conditionalFormatting sqref="I147:I148">
    <cfRule type="expression" dxfId="206" priority="66" stopIfTrue="1">
      <formula>F147&gt;0</formula>
    </cfRule>
  </conditionalFormatting>
  <conditionalFormatting sqref="I147:I148">
    <cfRule type="cellIs" dxfId="205" priority="65" stopIfTrue="1" operator="equal">
      <formula>"a"</formula>
    </cfRule>
  </conditionalFormatting>
  <conditionalFormatting sqref="I146">
    <cfRule type="cellIs" dxfId="204" priority="64" stopIfTrue="1" operator="equal">
      <formula>"a"</formula>
    </cfRule>
  </conditionalFormatting>
  <conditionalFormatting sqref="I146">
    <cfRule type="expression" dxfId="203" priority="63" stopIfTrue="1">
      <formula>H146&gt;0</formula>
    </cfRule>
  </conditionalFormatting>
  <conditionalFormatting sqref="I146">
    <cfRule type="expression" dxfId="202" priority="62" stopIfTrue="1">
      <formula>F146&gt;0</formula>
    </cfRule>
  </conditionalFormatting>
  <conditionalFormatting sqref="I152:I164">
    <cfRule type="cellIs" dxfId="201" priority="60" stopIfTrue="1" operator="equal">
      <formula>"a"</formula>
    </cfRule>
  </conditionalFormatting>
  <conditionalFormatting sqref="G169:G170 I169:I170 I149:I164 G149:G164">
    <cfRule type="expression" dxfId="200" priority="59" stopIfTrue="1">
      <formula>F149&gt;0</formula>
    </cfRule>
  </conditionalFormatting>
  <conditionalFormatting sqref="M149:M170">
    <cfRule type="cellIs" dxfId="199" priority="58" stopIfTrue="1" operator="equal">
      <formula>"a"</formula>
    </cfRule>
  </conditionalFormatting>
  <conditionalFormatting sqref="M149:M170">
    <cfRule type="expression" dxfId="198" priority="57" stopIfTrue="1">
      <formula>L149&gt;0</formula>
    </cfRule>
  </conditionalFormatting>
  <conditionalFormatting sqref="I169:I170 I149:I164">
    <cfRule type="expression" dxfId="197" priority="56" stopIfTrue="1">
      <formula>F149&gt;0</formula>
    </cfRule>
  </conditionalFormatting>
  <conditionalFormatting sqref="I149:I151">
    <cfRule type="cellIs" dxfId="196" priority="55" stopIfTrue="1" operator="equal">
      <formula>"a"</formula>
    </cfRule>
  </conditionalFormatting>
  <conditionalFormatting sqref="G165">
    <cfRule type="expression" dxfId="195" priority="54" stopIfTrue="1">
      <formula>F165&gt;0</formula>
    </cfRule>
  </conditionalFormatting>
  <conditionalFormatting sqref="I165">
    <cfRule type="expression" dxfId="194" priority="53" stopIfTrue="1">
      <formula>F165&gt;0</formula>
    </cfRule>
  </conditionalFormatting>
  <conditionalFormatting sqref="I165">
    <cfRule type="cellIs" dxfId="193" priority="52" stopIfTrue="1" operator="equal">
      <formula>"a"</formula>
    </cfRule>
  </conditionalFormatting>
  <conditionalFormatting sqref="I165">
    <cfRule type="expression" dxfId="192" priority="51" stopIfTrue="1">
      <formula>H165&gt;0</formula>
    </cfRule>
  </conditionalFormatting>
  <conditionalFormatting sqref="AA167:AA168 AD167:AD168">
    <cfRule type="cellIs" dxfId="191" priority="50" stopIfTrue="1" operator="equal">
      <formula>#REF!</formula>
    </cfRule>
  </conditionalFormatting>
  <conditionalFormatting sqref="G167:G168 I167:I168">
    <cfRule type="expression" dxfId="190" priority="49" stopIfTrue="1">
      <formula>F167&gt;0</formula>
    </cfRule>
  </conditionalFormatting>
  <conditionalFormatting sqref="AA166 AD166">
    <cfRule type="cellIs" dxfId="189" priority="48" stopIfTrue="1" operator="equal">
      <formula>#REF!</formula>
    </cfRule>
  </conditionalFormatting>
  <conditionalFormatting sqref="G166">
    <cfRule type="expression" dxfId="188" priority="47" stopIfTrue="1">
      <formula>F166&gt;0</formula>
    </cfRule>
  </conditionalFormatting>
  <conditionalFormatting sqref="I167:I168">
    <cfRule type="expression" dxfId="187" priority="46" stopIfTrue="1">
      <formula>F167&gt;0</formula>
    </cfRule>
  </conditionalFormatting>
  <conditionalFormatting sqref="I167:I168">
    <cfRule type="cellIs" dxfId="186" priority="45" stopIfTrue="1" operator="equal">
      <formula>"a"</formula>
    </cfRule>
  </conditionalFormatting>
  <conditionalFormatting sqref="AA169:AA170 AD169:AD170">
    <cfRule type="cellIs" dxfId="185" priority="44" stopIfTrue="1" operator="equal">
      <formula>#REF!</formula>
    </cfRule>
  </conditionalFormatting>
  <conditionalFormatting sqref="I169:I170">
    <cfRule type="cellIs" dxfId="184" priority="43" stopIfTrue="1" operator="equal">
      <formula>"a"</formula>
    </cfRule>
  </conditionalFormatting>
  <conditionalFormatting sqref="I166">
    <cfRule type="cellIs" dxfId="183" priority="42" stopIfTrue="1" operator="equal">
      <formula>"a"</formula>
    </cfRule>
  </conditionalFormatting>
  <conditionalFormatting sqref="I166">
    <cfRule type="expression" dxfId="182" priority="41" stopIfTrue="1">
      <formula>H166&gt;0</formula>
    </cfRule>
  </conditionalFormatting>
  <conditionalFormatting sqref="I166">
    <cfRule type="expression" dxfId="181" priority="40" stopIfTrue="1">
      <formula>F166&gt;0</formula>
    </cfRule>
  </conditionalFormatting>
  <conditionalFormatting sqref="AA171:AA173 AD171:AD173">
    <cfRule type="cellIs" dxfId="180" priority="39" stopIfTrue="1" operator="equal">
      <formula>#REF!</formula>
    </cfRule>
  </conditionalFormatting>
  <conditionalFormatting sqref="G171:G173 I171:I173">
    <cfRule type="expression" dxfId="179" priority="38" stopIfTrue="1">
      <formula>F171&gt;0</formula>
    </cfRule>
  </conditionalFormatting>
  <conditionalFormatting sqref="M171:M173">
    <cfRule type="cellIs" dxfId="178" priority="37" stopIfTrue="1" operator="equal">
      <formula>"a"</formula>
    </cfRule>
  </conditionalFormatting>
  <conditionalFormatting sqref="M171:M173">
    <cfRule type="expression" dxfId="177" priority="36" stopIfTrue="1">
      <formula>L171&gt;0</formula>
    </cfRule>
  </conditionalFormatting>
  <conditionalFormatting sqref="I171:I173">
    <cfRule type="expression" dxfId="176" priority="35" stopIfTrue="1">
      <formula>F171&gt;0</formula>
    </cfRule>
  </conditionalFormatting>
  <conditionalFormatting sqref="I171:I173">
    <cfRule type="cellIs" dxfId="175" priority="34" stopIfTrue="1" operator="equal">
      <formula>"a"</formula>
    </cfRule>
  </conditionalFormatting>
  <conditionalFormatting sqref="AD174:AD198 AA174:AA198 AA200:AA238 AD200:AD238">
    <cfRule type="cellIs" dxfId="174" priority="33" stopIfTrue="1" operator="equal">
      <formula>#REF!</formula>
    </cfRule>
  </conditionalFormatting>
  <conditionalFormatting sqref="I174:I185">
    <cfRule type="cellIs" dxfId="173" priority="32" stopIfTrue="1" operator="equal">
      <formula>"a"</formula>
    </cfRule>
  </conditionalFormatting>
  <conditionalFormatting sqref="I174:I185 G174:G185">
    <cfRule type="expression" dxfId="172" priority="31" stopIfTrue="1">
      <formula>F174&gt;0</formula>
    </cfRule>
  </conditionalFormatting>
  <conditionalFormatting sqref="M174:M198 M200:M238">
    <cfRule type="cellIs" dxfId="171" priority="30" stopIfTrue="1" operator="equal">
      <formula>"a"</formula>
    </cfRule>
  </conditionalFormatting>
  <conditionalFormatting sqref="M174:M177">
    <cfRule type="expression" dxfId="170" priority="29" stopIfTrue="1">
      <formula>L174&gt;0</formula>
    </cfRule>
  </conditionalFormatting>
  <conditionalFormatting sqref="I174:I185">
    <cfRule type="expression" dxfId="169" priority="28" stopIfTrue="1">
      <formula>F174&gt;0</formula>
    </cfRule>
  </conditionalFormatting>
  <conditionalFormatting sqref="G186:G198">
    <cfRule type="expression" dxfId="168" priority="27" stopIfTrue="1">
      <formula>F186&gt;0</formula>
    </cfRule>
  </conditionalFormatting>
  <conditionalFormatting sqref="I186:I198">
    <cfRule type="expression" dxfId="167" priority="26" stopIfTrue="1">
      <formula>F186&gt;0</formula>
    </cfRule>
  </conditionalFormatting>
  <conditionalFormatting sqref="I186:I198 I200:I238">
    <cfRule type="cellIs" dxfId="166" priority="25" stopIfTrue="1" operator="equal">
      <formula>"a"</formula>
    </cfRule>
  </conditionalFormatting>
  <conditionalFormatting sqref="I186:I198">
    <cfRule type="expression" dxfId="165" priority="24" stopIfTrue="1">
      <formula>H186&gt;0</formula>
    </cfRule>
  </conditionalFormatting>
  <conditionalFormatting sqref="AA48 AD48">
    <cfRule type="cellIs" dxfId="164" priority="3" stopIfTrue="1" operator="equal">
      <formula>#REF!</formula>
    </cfRule>
  </conditionalFormatting>
  <conditionalFormatting sqref="AA126 AD126">
    <cfRule type="cellIs" dxfId="163" priority="2" stopIfTrue="1" operator="equal">
      <formula>#REF!</formula>
    </cfRule>
  </conditionalFormatting>
  <conditionalFormatting sqref="AA199 AD199">
    <cfRule type="cellIs" dxfId="162" priority="1" stopIfTrue="1" operator="equal">
      <formula>#REF!</formula>
    </cfRule>
  </conditionalFormatting>
  <dataValidations xWindow="884" yWindow="499" count="4">
    <dataValidation allowBlank="1" showInputMessage="1" showErrorMessage="1" error="Enter Direct or Bought-out only" sqref="O246:O65587 O240:O243 L15 O1:O14 O16:O238" xr:uid="{00000000-0002-0000-0400-000000000000}"/>
    <dataValidation type="decimal" operator="greaterThan" allowBlank="1" showInputMessage="1" showErrorMessage="1" sqref="M22:M39 M41:M47 M49:M125 M127:M198 M200:M238" xr:uid="{00000000-0002-0000-0400-000001000000}">
      <formula1>0</formula1>
    </dataValidation>
    <dataValidation type="whole" operator="greaterThan" allowBlank="1" showInputMessage="1" showErrorMessage="1" sqref="G22:G39 G41:G47 G49:G125 G127:G198 G200:G238" xr:uid="{00000000-0002-0000-0400-000002000000}">
      <formula1>1</formula1>
    </dataValidation>
    <dataValidation type="list" operator="greaterThan" allowBlank="1" showInputMessage="1" showErrorMessage="1" sqref="I22:I39 I41:I47 I49:I125 I127:I198 I200:I238" xr:uid="{00000000-0002-0000-0400-000003000000}">
      <formula1>"0%,5%,12%,18%,28%"</formula1>
    </dataValidation>
  </dataValidations>
  <printOptions horizontalCentered="1"/>
  <pageMargins left="0.25" right="0.25" top="0.5" bottom="0.5" header="0.05" footer="0.05"/>
  <pageSetup paperSize="9" scale="57" fitToHeight="0" orientation="landscape" r:id="rId26"/>
  <headerFooter alignWithMargins="0">
    <oddFooter>&amp;R&amp;"Book Antiqua,Bold"&amp;10Schedule-1/ Page &amp;P of &amp;N</oddFooter>
  </headerFooter>
  <drawing r:id="rId2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4.5"/>
  <cols>
    <col min="1" max="1" width="11.36328125" style="391" customWidth="1"/>
    <col min="2" max="2" width="32.7265625" style="391" customWidth="1"/>
    <col min="3" max="3" width="7.6328125" style="391" customWidth="1"/>
    <col min="4" max="4" width="9.6328125" style="391" customWidth="1"/>
    <col min="5" max="5" width="11.6328125" style="390" customWidth="1"/>
    <col min="6" max="6" width="20" style="390" customWidth="1"/>
    <col min="7" max="7" width="11.6328125" style="390" customWidth="1"/>
    <col min="8" max="8" width="19.7265625" style="476" customWidth="1"/>
    <col min="9" max="9" width="9" style="287"/>
    <col min="10" max="13" width="9" style="214"/>
    <col min="14" max="14" width="14.26953125" style="40" customWidth="1"/>
    <col min="15" max="15" width="24.08984375" style="357" customWidth="1"/>
    <col min="16" max="16" width="11.08984375" style="414" customWidth="1"/>
    <col min="17" max="17" width="12.7265625" style="414" customWidth="1"/>
    <col min="18" max="18" width="11.36328125" style="415" customWidth="1"/>
    <col min="19" max="19" width="10.36328125" style="357" customWidth="1"/>
    <col min="20" max="20" width="17.7265625" style="357" customWidth="1"/>
    <col min="21" max="21" width="10.453125" style="357" customWidth="1"/>
    <col min="22" max="22" width="12.36328125" style="357" customWidth="1"/>
    <col min="23" max="24" width="9" style="358"/>
    <col min="25" max="25" width="10.90625" style="357" customWidth="1"/>
    <col min="26" max="26" width="18.7265625" style="357" customWidth="1"/>
    <col min="27" max="27" width="9" style="357"/>
    <col min="28" max="36" width="9" style="88"/>
    <col min="37" max="41" width="9" style="214"/>
    <col min="42" max="16384" width="9" style="388"/>
  </cols>
  <sheetData>
    <row r="1" spans="1:27" ht="18" customHeight="1">
      <c r="A1" s="63" t="str">
        <f>Cover!B3</f>
        <v>Specification No.: 5002001880/SUB-STATION(EXCLUDIN/DOM/A02-CC CS -3</v>
      </c>
      <c r="B1" s="71"/>
      <c r="C1" s="63"/>
      <c r="D1" s="63"/>
      <c r="E1" s="8"/>
      <c r="F1" s="8"/>
      <c r="G1" s="9" t="s">
        <v>420</v>
      </c>
      <c r="T1" s="460" t="s">
        <v>256</v>
      </c>
      <c r="U1" s="444">
        <f>SUMIF(G17:G70, "Direct",F17:F70)</f>
        <v>0</v>
      </c>
      <c r="Z1" s="444">
        <f>'Names of Bidder'!D6</f>
        <v>0</v>
      </c>
      <c r="AA1" s="416" t="s">
        <v>257</v>
      </c>
    </row>
    <row r="2" spans="1:27" ht="14.15" customHeight="1">
      <c r="A2" s="389"/>
      <c r="B2" s="389"/>
      <c r="C2" s="389"/>
      <c r="D2" s="389"/>
      <c r="Q2" s="364"/>
      <c r="T2" s="460" t="s">
        <v>258</v>
      </c>
      <c r="U2" s="461" t="e">
        <f>#REF!-U1</f>
        <v>#REF!</v>
      </c>
      <c r="V2" s="418"/>
      <c r="Z2" s="444">
        <f>'Names of Bidder'!L6</f>
        <v>0</v>
      </c>
    </row>
    <row r="3" spans="1:27" ht="49.5" customHeight="1">
      <c r="A3" s="1453"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453"/>
      <c r="C3" s="1453"/>
      <c r="D3" s="1453"/>
      <c r="E3" s="1453"/>
      <c r="F3" s="1453"/>
      <c r="G3" s="1453"/>
      <c r="O3" s="360"/>
      <c r="P3" s="361"/>
      <c r="Q3" s="361"/>
      <c r="R3" s="361"/>
      <c r="T3" s="360"/>
      <c r="U3" s="358"/>
      <c r="W3" s="1452"/>
      <c r="X3" s="1452"/>
    </row>
    <row r="4" spans="1:27" ht="22" customHeight="1">
      <c r="A4" s="1454" t="s">
        <v>422</v>
      </c>
      <c r="B4" s="1454"/>
      <c r="C4" s="1454"/>
      <c r="D4" s="1454"/>
      <c r="E4" s="1454"/>
      <c r="F4" s="1454"/>
      <c r="G4" s="1454"/>
      <c r="O4" s="360"/>
      <c r="P4" s="362"/>
      <c r="Q4" s="361"/>
      <c r="R4" s="361"/>
      <c r="T4" s="360"/>
      <c r="U4" s="419"/>
      <c r="V4" s="418"/>
    </row>
    <row r="5" spans="1:27" ht="14.15" customHeight="1">
      <c r="O5" s="360"/>
      <c r="P5" s="362"/>
      <c r="Q5" s="361"/>
      <c r="R5" s="361"/>
      <c r="T5" s="420"/>
    </row>
    <row r="6" spans="1:27" ht="18" customHeight="1">
      <c r="A6" s="33" t="str">
        <f>"Bidder’s Name and Address (" &amp; MID('Names of Bidder'!B9,9, 20) &amp; ") :"</f>
        <v>Bidder’s Name and Address (Lead Partner) :</v>
      </c>
      <c r="B6" s="34"/>
      <c r="C6" s="33"/>
      <c r="D6" s="33"/>
      <c r="E6" s="67" t="s">
        <v>398</v>
      </c>
      <c r="F6" s="2"/>
      <c r="G6" s="34"/>
      <c r="O6" s="360"/>
      <c r="P6" s="362"/>
      <c r="Q6" s="361"/>
      <c r="R6" s="361"/>
      <c r="T6" s="420"/>
      <c r="U6" s="417"/>
    </row>
    <row r="7" spans="1:27" ht="35.25" customHeight="1">
      <c r="A7" s="1455" t="str">
        <f>IF('Names of Bidder'!D9="", "", IF('Names of Bidder'!D6= "JV (Joint Venture)", "JV of " &amp; Z8, ""))</f>
        <v/>
      </c>
      <c r="B7" s="1455"/>
      <c r="C7" s="1455"/>
      <c r="D7" s="1455"/>
      <c r="E7" s="66" t="s">
        <v>400</v>
      </c>
      <c r="F7" s="2"/>
      <c r="G7" s="36"/>
      <c r="O7" s="437"/>
      <c r="P7" s="421"/>
      <c r="Q7" s="421"/>
      <c r="R7" s="421"/>
      <c r="W7" s="1452"/>
      <c r="X7" s="1452"/>
    </row>
    <row r="8" spans="1:27" ht="18" customHeight="1">
      <c r="A8" s="73" t="s">
        <v>399</v>
      </c>
      <c r="B8" s="1456" t="str">
        <f>IF('Names of Bidder'!D9=0, "", 'Names of Bidder'!D9)</f>
        <v xml:space="preserve">…….. …….. …….. …….. …….. …….. </v>
      </c>
      <c r="C8" s="1456"/>
      <c r="D8" s="1456"/>
      <c r="E8" s="66" t="s">
        <v>402</v>
      </c>
      <c r="F8" s="2"/>
      <c r="G8" s="36"/>
      <c r="O8" s="360"/>
      <c r="P8" s="438"/>
      <c r="Q8" s="422"/>
      <c r="R8" s="422"/>
      <c r="Z8" s="444" t="str">
        <f>IF('Names of Bidder'!D7=1,'Names of Bidder'!D9&amp;" &amp; "&amp;'Names of Bidder'!D14,IF('Names of Bidder'!D7="2 or More",'Names of Bidder'!D9&amp;" , "&amp;'Names of Bidder'!D14&amp;" &amp; "&amp;'Names of Bidder'!D19,""))</f>
        <v/>
      </c>
    </row>
    <row r="9" spans="1:27" ht="18" customHeight="1">
      <c r="A9" s="73" t="s">
        <v>401</v>
      </c>
      <c r="B9" s="1456" t="str">
        <f>IF('Names of Bidder'!D10=0, "", 'Names of Bidder'!D10)</f>
        <v xml:space="preserve">…….. …….. …….. …….. …….. …….. </v>
      </c>
      <c r="C9" s="1456"/>
      <c r="D9" s="1456"/>
      <c r="E9" s="66" t="s">
        <v>403</v>
      </c>
      <c r="F9" s="2"/>
      <c r="G9" s="36"/>
      <c r="O9" s="360"/>
      <c r="P9" s="438"/>
      <c r="Q9" s="422"/>
      <c r="R9" s="422"/>
    </row>
    <row r="10" spans="1:27" ht="18" customHeight="1">
      <c r="A10" s="392"/>
      <c r="B10" s="1457" t="str">
        <f>IF('Names of Bidder'!D11=0, "", 'Names of Bidder'!D11)</f>
        <v xml:space="preserve">…….. …….. …….. …….. …….. …….. </v>
      </c>
      <c r="C10" s="1457"/>
      <c r="D10" s="1457"/>
      <c r="E10" s="393" t="s">
        <v>282</v>
      </c>
      <c r="G10" s="394"/>
      <c r="O10" s="439"/>
      <c r="P10" s="440"/>
      <c r="Q10" s="361"/>
      <c r="R10" s="423"/>
    </row>
    <row r="11" spans="1:27" ht="18" customHeight="1">
      <c r="A11" s="392"/>
      <c r="B11" s="1457" t="str">
        <f>IF('Names of Bidder'!D12=0, "", 'Names of Bidder'!D12)</f>
        <v xml:space="preserve">…….. …….. …….. …….. …….. …….. </v>
      </c>
      <c r="C11" s="1457"/>
      <c r="D11" s="1457"/>
      <c r="E11" s="393" t="s">
        <v>404</v>
      </c>
      <c r="G11" s="394"/>
      <c r="W11" s="1452"/>
      <c r="X11" s="1452"/>
    </row>
    <row r="12" spans="1:27" ht="14.15" customHeight="1">
      <c r="A12" s="395"/>
      <c r="B12" s="395"/>
      <c r="C12" s="395"/>
      <c r="D12" s="395"/>
      <c r="E12" s="116"/>
      <c r="F12" s="37"/>
      <c r="G12" s="37"/>
      <c r="Y12" s="424"/>
    </row>
    <row r="13" spans="1:27" ht="40.5" customHeight="1">
      <c r="A13" s="1458" t="s">
        <v>378</v>
      </c>
      <c r="B13" s="1458"/>
      <c r="C13" s="1458"/>
      <c r="D13" s="1458"/>
      <c r="E13" s="1458"/>
      <c r="F13" s="1458"/>
      <c r="G13" s="1458"/>
      <c r="H13" s="475"/>
      <c r="I13" s="289"/>
      <c r="J13" s="290"/>
      <c r="K13" s="290"/>
      <c r="L13" s="290"/>
      <c r="M13" s="290"/>
      <c r="Q13" s="364"/>
      <c r="U13" s="516" t="s">
        <v>426</v>
      </c>
      <c r="Y13" s="424"/>
    </row>
    <row r="14" spans="1:27" ht="14.15" customHeight="1">
      <c r="E14" s="8"/>
      <c r="F14" s="8"/>
      <c r="G14" s="9" t="s">
        <v>275</v>
      </c>
      <c r="P14" s="1450"/>
      <c r="Q14" s="1450"/>
      <c r="S14" s="1451"/>
      <c r="T14" s="1451"/>
      <c r="U14" s="516" t="s">
        <v>72</v>
      </c>
      <c r="W14" s="1452"/>
      <c r="X14" s="1452"/>
    </row>
    <row r="15" spans="1:27" ht="66" customHeight="1">
      <c r="A15" s="6" t="s">
        <v>363</v>
      </c>
      <c r="B15" s="6" t="s">
        <v>393</v>
      </c>
      <c r="C15" s="10" t="s">
        <v>355</v>
      </c>
      <c r="D15" s="10" t="s">
        <v>364</v>
      </c>
      <c r="E15" s="6" t="s">
        <v>365</v>
      </c>
      <c r="F15" s="6" t="s">
        <v>366</v>
      </c>
      <c r="G15" s="6" t="s">
        <v>405</v>
      </c>
      <c r="P15" s="399"/>
      <c r="Q15" s="399"/>
      <c r="S15" s="399"/>
      <c r="T15" s="399"/>
    </row>
    <row r="16" spans="1:27" ht="18" customHeight="1">
      <c r="A16" s="10">
        <v>1</v>
      </c>
      <c r="B16" s="10">
        <v>2</v>
      </c>
      <c r="C16" s="10">
        <v>3</v>
      </c>
      <c r="D16" s="10">
        <v>4</v>
      </c>
      <c r="E16" s="10">
        <v>5</v>
      </c>
      <c r="F16" s="10" t="s">
        <v>407</v>
      </c>
      <c r="G16" s="10">
        <v>7</v>
      </c>
      <c r="P16" s="209"/>
      <c r="Q16" s="209"/>
      <c r="S16" s="209"/>
      <c r="T16" s="209"/>
    </row>
    <row r="17" spans="1:10" s="577" customFormat="1" ht="66.75" customHeight="1">
      <c r="A17" s="576">
        <f>'Sch-1'!A18</f>
        <v>0</v>
      </c>
      <c r="B17" s="576">
        <f>'Sch-1'!J18</f>
        <v>0</v>
      </c>
      <c r="C17" s="576"/>
      <c r="D17" s="576"/>
      <c r="E17" s="678"/>
      <c r="F17" s="397"/>
      <c r="G17" s="679"/>
    </row>
    <row r="18" spans="1:10" s="577" customFormat="1" ht="18.75" customHeight="1">
      <c r="A18" s="576" t="e">
        <f>'Sch-1'!#REF!</f>
        <v>#REF!</v>
      </c>
      <c r="B18" s="576" t="e">
        <f>'Sch-1'!#REF!</f>
        <v>#REF!</v>
      </c>
      <c r="C18" s="576"/>
      <c r="D18" s="576"/>
      <c r="E18" s="678"/>
      <c r="F18" s="397"/>
      <c r="G18" s="679"/>
    </row>
    <row r="19" spans="1:10" s="577" customFormat="1" ht="15.75" customHeight="1">
      <c r="A19" s="576">
        <f>'Sch-1'!A18</f>
        <v>0</v>
      </c>
      <c r="B19" s="576">
        <f>'Sch-1'!J18</f>
        <v>0</v>
      </c>
      <c r="C19" s="576"/>
      <c r="D19" s="576"/>
      <c r="E19" s="678"/>
      <c r="F19" s="397"/>
      <c r="G19" s="679"/>
      <c r="J19" s="677"/>
    </row>
    <row r="20" spans="1:10" s="577" customFormat="1" ht="15.75" customHeight="1">
      <c r="A20" s="576" t="e">
        <f>'Sch-1'!#REF!</f>
        <v>#REF!</v>
      </c>
      <c r="B20" s="576" t="e">
        <f>'Sch-1'!#REF!</f>
        <v>#REF!</v>
      </c>
      <c r="C20" s="576" t="e">
        <f>'Sch-1'!#REF!</f>
        <v>#REF!</v>
      </c>
      <c r="D20" s="576" t="e">
        <f>'Sch-1'!#REF!</f>
        <v>#REF!</v>
      </c>
      <c r="E20" s="678" t="e">
        <f>'Sch-1'!#REF!</f>
        <v>#REF!</v>
      </c>
      <c r="F20" s="397" t="e">
        <f>IF(E20=0, "Included",IF(ISERROR(D20*E20), E20, D20*E20))</f>
        <v>#REF!</v>
      </c>
      <c r="G20" s="679" t="e">
        <f>'Sch-1'!#REF!</f>
        <v>#REF!</v>
      </c>
    </row>
    <row r="21" spans="1:10" s="577" customFormat="1" ht="15.75" customHeight="1">
      <c r="A21" s="576" t="e">
        <f>'Sch-1'!#REF!</f>
        <v>#REF!</v>
      </c>
      <c r="B21" s="576" t="e">
        <f>'Sch-1'!#REF!</f>
        <v>#REF!</v>
      </c>
      <c r="C21" s="576" t="e">
        <f>'Sch-1'!#REF!</f>
        <v>#REF!</v>
      </c>
      <c r="D21" s="576" t="e">
        <f>'Sch-1'!#REF!</f>
        <v>#REF!</v>
      </c>
      <c r="E21" s="678" t="e">
        <f>'Sch-1'!#REF!</f>
        <v>#REF!</v>
      </c>
      <c r="F21" s="397" t="e">
        <f>IF(E21=0, "Included",IF(ISERROR(D21*E21), E21, D21*E21))</f>
        <v>#REF!</v>
      </c>
      <c r="G21" s="679" t="e">
        <f>'Sch-1'!#REF!</f>
        <v>#REF!</v>
      </c>
    </row>
    <row r="22" spans="1:10" s="577" customFormat="1" ht="15.75" customHeight="1">
      <c r="A22" s="576"/>
      <c r="B22" s="576"/>
      <c r="C22" s="576"/>
      <c r="D22" s="576"/>
      <c r="E22" s="678"/>
      <c r="F22" s="397"/>
      <c r="G22" s="679"/>
    </row>
    <row r="23" spans="1:10" s="577" customFormat="1" ht="15.75" customHeight="1">
      <c r="A23" s="576" t="e">
        <f>'Sch-1'!#REF!</f>
        <v>#REF!</v>
      </c>
      <c r="B23" s="576" t="e">
        <f>'Sch-1'!#REF!</f>
        <v>#REF!</v>
      </c>
      <c r="C23" s="576"/>
      <c r="D23" s="576"/>
      <c r="E23" s="678"/>
      <c r="F23" s="397"/>
      <c r="G23" s="679"/>
    </row>
    <row r="24" spans="1:10" s="577" customFormat="1" ht="15.75" customHeight="1">
      <c r="A24" s="576" t="e">
        <f>'Sch-1'!#REF!</f>
        <v>#REF!</v>
      </c>
      <c r="B24" s="576" t="e">
        <f>'Sch-1'!#REF!</f>
        <v>#REF!</v>
      </c>
      <c r="C24" s="576" t="e">
        <f>'Sch-1'!#REF!</f>
        <v>#REF!</v>
      </c>
      <c r="D24" s="576" t="e">
        <f>'Sch-1'!#REF!</f>
        <v>#REF!</v>
      </c>
      <c r="E24" s="678" t="e">
        <f>'Sch-1'!#REF!</f>
        <v>#REF!</v>
      </c>
      <c r="F24" s="397" t="e">
        <f>IF(E24=0, "Included",IF(ISERROR(D24*E24), E24, D24*E24))</f>
        <v>#REF!</v>
      </c>
      <c r="G24" s="679" t="e">
        <f>'Sch-1'!#REF!</f>
        <v>#REF!</v>
      </c>
    </row>
    <row r="25" spans="1:10" s="577" customFormat="1" ht="15.75" customHeight="1">
      <c r="A25" s="576" t="e">
        <f>'Sch-1'!#REF!</f>
        <v>#REF!</v>
      </c>
      <c r="B25" s="576" t="e">
        <f>'Sch-1'!#REF!</f>
        <v>#REF!</v>
      </c>
      <c r="C25" s="576" t="e">
        <f>'Sch-1'!#REF!</f>
        <v>#REF!</v>
      </c>
      <c r="D25" s="576" t="e">
        <f>'Sch-1'!#REF!</f>
        <v>#REF!</v>
      </c>
      <c r="E25" s="678" t="e">
        <f>'Sch-1'!#REF!</f>
        <v>#REF!</v>
      </c>
      <c r="F25" s="397" t="e">
        <f>IF(E25=0, "Included",IF(ISERROR(D25*E25), E25, D25*E25))</f>
        <v>#REF!</v>
      </c>
      <c r="G25" s="679" t="e">
        <f>'Sch-1'!#REF!</f>
        <v>#REF!</v>
      </c>
    </row>
    <row r="26" spans="1:10" s="577" customFormat="1" ht="15.75" customHeight="1">
      <c r="A26" s="576"/>
      <c r="B26" s="576"/>
      <c r="C26" s="576"/>
      <c r="D26" s="576"/>
      <c r="E26" s="678"/>
      <c r="F26" s="397"/>
      <c r="G26" s="679"/>
    </row>
    <row r="27" spans="1:10" s="577" customFormat="1" ht="15.75" customHeight="1">
      <c r="A27" s="576" t="e">
        <f>'Sch-1'!#REF!</f>
        <v>#REF!</v>
      </c>
      <c r="B27" s="576" t="e">
        <f>'Sch-1'!#REF!</f>
        <v>#REF!</v>
      </c>
      <c r="C27" s="576"/>
      <c r="D27" s="576"/>
      <c r="E27" s="678"/>
      <c r="F27" s="397"/>
      <c r="G27" s="679"/>
    </row>
    <row r="28" spans="1:10" s="577" customFormat="1" ht="15.75" customHeight="1">
      <c r="A28" s="576" t="e">
        <f>'Sch-1'!#REF!</f>
        <v>#REF!</v>
      </c>
      <c r="B28" s="576" t="e">
        <f>'Sch-1'!#REF!</f>
        <v>#REF!</v>
      </c>
      <c r="C28" s="576" t="e">
        <f>'Sch-1'!#REF!</f>
        <v>#REF!</v>
      </c>
      <c r="D28" s="576" t="e">
        <f>'Sch-1'!#REF!</f>
        <v>#REF!</v>
      </c>
      <c r="E28" s="678" t="e">
        <f>'Sch-1'!#REF!</f>
        <v>#REF!</v>
      </c>
      <c r="F28" s="397" t="e">
        <f>IF(E28=0, "Included",IF(ISERROR(D28*E28), E28, D28*E28))</f>
        <v>#REF!</v>
      </c>
      <c r="G28" s="679" t="e">
        <f>'Sch-1'!#REF!</f>
        <v>#REF!</v>
      </c>
    </row>
    <row r="29" spans="1:10" s="577" customFormat="1" ht="15.75" customHeight="1">
      <c r="A29" s="576" t="e">
        <f>'Sch-1'!#REF!</f>
        <v>#REF!</v>
      </c>
      <c r="B29" s="576" t="e">
        <f>'Sch-1'!#REF!</f>
        <v>#REF!</v>
      </c>
      <c r="C29" s="576" t="e">
        <f>'Sch-1'!#REF!</f>
        <v>#REF!</v>
      </c>
      <c r="D29" s="576" t="e">
        <f>'Sch-1'!#REF!</f>
        <v>#REF!</v>
      </c>
      <c r="E29" s="678" t="e">
        <f>'Sch-1'!#REF!</f>
        <v>#REF!</v>
      </c>
      <c r="F29" s="397" t="e">
        <f>IF(E29=0, "Included",IF(ISERROR(D29*E29), E29, D29*E29))</f>
        <v>#REF!</v>
      </c>
      <c r="G29" s="679" t="e">
        <f>'Sch-1'!#REF!</f>
        <v>#REF!</v>
      </c>
    </row>
    <row r="30" spans="1:10" s="577" customFormat="1" ht="15.75" customHeight="1">
      <c r="A30" s="576"/>
      <c r="B30" s="576"/>
      <c r="C30" s="576"/>
      <c r="D30" s="576"/>
      <c r="E30" s="678"/>
      <c r="F30" s="397"/>
      <c r="G30" s="679"/>
    </row>
    <row r="31" spans="1:10" s="577" customFormat="1" ht="15.75" customHeight="1">
      <c r="A31" s="576" t="e">
        <f>'Sch-1'!#REF!</f>
        <v>#REF!</v>
      </c>
      <c r="B31" s="576" t="e">
        <f>'Sch-1'!#REF!</f>
        <v>#REF!</v>
      </c>
      <c r="C31" s="576"/>
      <c r="D31" s="576"/>
      <c r="E31" s="678"/>
      <c r="F31" s="397"/>
      <c r="G31" s="679"/>
    </row>
    <row r="32" spans="1:10" s="577" customFormat="1" ht="15.75" customHeight="1">
      <c r="A32" s="576" t="e">
        <f>'Sch-1'!#REF!</f>
        <v>#REF!</v>
      </c>
      <c r="B32" s="576" t="e">
        <f>'Sch-1'!#REF!</f>
        <v>#REF!</v>
      </c>
      <c r="C32" s="576"/>
      <c r="D32" s="576"/>
      <c r="E32" s="678"/>
      <c r="F32" s="397"/>
      <c r="G32" s="679"/>
    </row>
    <row r="33" spans="1:7" s="577" customFormat="1" ht="15.75" customHeight="1">
      <c r="A33" s="576" t="e">
        <f>'Sch-1'!#REF!</f>
        <v>#REF!</v>
      </c>
      <c r="B33" s="576" t="e">
        <f>'Sch-1'!#REF!</f>
        <v>#REF!</v>
      </c>
      <c r="C33" s="576" t="e">
        <f>'Sch-1'!#REF!</f>
        <v>#REF!</v>
      </c>
      <c r="D33" s="576" t="e">
        <f>'Sch-1'!#REF!</f>
        <v>#REF!</v>
      </c>
      <c r="E33" s="678" t="e">
        <f>'Sch-1'!#REF!</f>
        <v>#REF!</v>
      </c>
      <c r="F33" s="397" t="e">
        <f t="shared" ref="F33:F68" si="0">IF(E33=0, "Included",IF(ISERROR(D33*E33), E33, D33*E33))</f>
        <v>#REF!</v>
      </c>
      <c r="G33" s="679" t="e">
        <f>'Sch-1'!#REF!</f>
        <v>#REF!</v>
      </c>
    </row>
    <row r="34" spans="1:7" s="577" customFormat="1" ht="15.75" customHeight="1">
      <c r="A34" s="576" t="e">
        <f>'Sch-1'!#REF!</f>
        <v>#REF!</v>
      </c>
      <c r="B34" s="576" t="e">
        <f>'Sch-1'!#REF!</f>
        <v>#REF!</v>
      </c>
      <c r="C34" s="576" t="e">
        <f>'Sch-1'!#REF!</f>
        <v>#REF!</v>
      </c>
      <c r="D34" s="576" t="e">
        <f>'Sch-1'!#REF!</f>
        <v>#REF!</v>
      </c>
      <c r="E34" s="678" t="e">
        <f>'Sch-1'!#REF!</f>
        <v>#REF!</v>
      </c>
      <c r="F34" s="397" t="e">
        <f t="shared" si="0"/>
        <v>#REF!</v>
      </c>
      <c r="G34" s="679" t="e">
        <f>'Sch-1'!#REF!</f>
        <v>#REF!</v>
      </c>
    </row>
    <row r="35" spans="1:7" s="577" customFormat="1" ht="15.75" customHeight="1">
      <c r="A35" s="576"/>
      <c r="B35" s="576"/>
      <c r="C35" s="576"/>
      <c r="D35" s="576"/>
      <c r="E35" s="678"/>
      <c r="F35" s="397"/>
      <c r="G35" s="679"/>
    </row>
    <row r="36" spans="1:7" s="577" customFormat="1" ht="15.75" customHeight="1">
      <c r="A36" s="576" t="e">
        <f>'Sch-1'!#REF!</f>
        <v>#REF!</v>
      </c>
      <c r="B36" s="576" t="e">
        <f>'Sch-1'!#REF!</f>
        <v>#REF!</v>
      </c>
      <c r="C36" s="576"/>
      <c r="D36" s="576"/>
      <c r="E36" s="678"/>
      <c r="F36" s="397"/>
      <c r="G36" s="679"/>
    </row>
    <row r="37" spans="1:7" s="577" customFormat="1" ht="51" customHeight="1">
      <c r="A37" s="576" t="e">
        <f>'Sch-1'!#REF!</f>
        <v>#REF!</v>
      </c>
      <c r="B37" s="576" t="e">
        <f>'Sch-1'!#REF!</f>
        <v>#REF!</v>
      </c>
      <c r="C37" s="576" t="e">
        <f>'Sch-1'!#REF!</f>
        <v>#REF!</v>
      </c>
      <c r="D37" s="576" t="e">
        <f>'Sch-1'!#REF!</f>
        <v>#REF!</v>
      </c>
      <c r="E37" s="678" t="e">
        <f>'Sch-1'!#REF!</f>
        <v>#REF!</v>
      </c>
      <c r="F37" s="397" t="e">
        <f t="shared" si="0"/>
        <v>#REF!</v>
      </c>
      <c r="G37" s="679" t="e">
        <f>'Sch-1'!#REF!</f>
        <v>#REF!</v>
      </c>
    </row>
    <row r="38" spans="1:7" s="577" customFormat="1" ht="17.25" customHeight="1">
      <c r="A38" s="576" t="e">
        <f>'Sch-1'!#REF!</f>
        <v>#REF!</v>
      </c>
      <c r="B38" s="576" t="e">
        <f>'Sch-1'!#REF!</f>
        <v>#REF!</v>
      </c>
      <c r="C38" s="576" t="e">
        <f>'Sch-1'!#REF!</f>
        <v>#REF!</v>
      </c>
      <c r="D38" s="576" t="e">
        <f>'Sch-1'!#REF!</f>
        <v>#REF!</v>
      </c>
      <c r="E38" s="678" t="e">
        <f>'Sch-1'!#REF!</f>
        <v>#REF!</v>
      </c>
      <c r="F38" s="397" t="e">
        <f t="shared" si="0"/>
        <v>#REF!</v>
      </c>
      <c r="G38" s="679" t="e">
        <f>'Sch-1'!#REF!</f>
        <v>#REF!</v>
      </c>
    </row>
    <row r="39" spans="1:7" s="577" customFormat="1" ht="15.75" customHeight="1">
      <c r="A39" s="576" t="e">
        <f>'Sch-1'!#REF!</f>
        <v>#REF!</v>
      </c>
      <c r="B39" s="576" t="e">
        <f>'Sch-1'!#REF!</f>
        <v>#REF!</v>
      </c>
      <c r="C39" s="576" t="e">
        <f>'Sch-1'!#REF!</f>
        <v>#REF!</v>
      </c>
      <c r="D39" s="576" t="e">
        <f>'Sch-1'!#REF!</f>
        <v>#REF!</v>
      </c>
      <c r="E39" s="678" t="e">
        <f>'Sch-1'!#REF!</f>
        <v>#REF!</v>
      </c>
      <c r="F39" s="397" t="e">
        <f t="shared" si="0"/>
        <v>#REF!</v>
      </c>
      <c r="G39" s="679" t="e">
        <f>'Sch-1'!#REF!</f>
        <v>#REF!</v>
      </c>
    </row>
    <row r="40" spans="1:7" s="577" customFormat="1" ht="15.75" customHeight="1">
      <c r="A40" s="576" t="e">
        <f>'Sch-1'!#REF!</f>
        <v>#REF!</v>
      </c>
      <c r="B40" s="576" t="e">
        <f>'Sch-1'!#REF!</f>
        <v>#REF!</v>
      </c>
      <c r="C40" s="576" t="e">
        <f>'Sch-1'!#REF!</f>
        <v>#REF!</v>
      </c>
      <c r="D40" s="576" t="e">
        <f>'Sch-1'!#REF!</f>
        <v>#REF!</v>
      </c>
      <c r="E40" s="678" t="e">
        <f>'Sch-1'!#REF!</f>
        <v>#REF!</v>
      </c>
      <c r="F40" s="397" t="e">
        <f t="shared" si="0"/>
        <v>#REF!</v>
      </c>
      <c r="G40" s="679" t="e">
        <f>'Sch-1'!#REF!</f>
        <v>#REF!</v>
      </c>
    </row>
    <row r="41" spans="1:7" s="577" customFormat="1" ht="15.75" customHeight="1">
      <c r="A41" s="576" t="e">
        <f>'Sch-1'!#REF!</f>
        <v>#REF!</v>
      </c>
      <c r="B41" s="576" t="e">
        <f>'Sch-1'!#REF!</f>
        <v>#REF!</v>
      </c>
      <c r="C41" s="576" t="e">
        <f>'Sch-1'!#REF!</f>
        <v>#REF!</v>
      </c>
      <c r="D41" s="576" t="e">
        <f>'Sch-1'!#REF!</f>
        <v>#REF!</v>
      </c>
      <c r="E41" s="678" t="e">
        <f>'Sch-1'!#REF!</f>
        <v>#REF!</v>
      </c>
      <c r="F41" s="397" t="e">
        <f t="shared" si="0"/>
        <v>#REF!</v>
      </c>
      <c r="G41" s="679" t="e">
        <f>'Sch-1'!#REF!</f>
        <v>#REF!</v>
      </c>
    </row>
    <row r="42" spans="1:7" s="577" customFormat="1" ht="18.75" customHeight="1">
      <c r="A42" s="576" t="e">
        <f>'Sch-1'!#REF!</f>
        <v>#REF!</v>
      </c>
      <c r="B42" s="576" t="e">
        <f>'Sch-1'!#REF!</f>
        <v>#REF!</v>
      </c>
      <c r="C42" s="576" t="e">
        <f>'Sch-1'!#REF!</f>
        <v>#REF!</v>
      </c>
      <c r="D42" s="576" t="e">
        <f>'Sch-1'!#REF!</f>
        <v>#REF!</v>
      </c>
      <c r="E42" s="678" t="e">
        <f>'Sch-1'!#REF!</f>
        <v>#REF!</v>
      </c>
      <c r="F42" s="397" t="e">
        <f t="shared" si="0"/>
        <v>#REF!</v>
      </c>
      <c r="G42" s="679" t="e">
        <f>'Sch-1'!#REF!</f>
        <v>#REF!</v>
      </c>
    </row>
    <row r="43" spans="1:7" s="577" customFormat="1" ht="15.5">
      <c r="A43" s="576"/>
      <c r="B43" s="576"/>
      <c r="C43" s="576"/>
      <c r="D43" s="576"/>
      <c r="E43" s="678"/>
      <c r="F43" s="397"/>
      <c r="G43" s="679"/>
    </row>
    <row r="44" spans="1:7" s="577" customFormat="1" ht="17.25" customHeight="1">
      <c r="A44" s="576" t="e">
        <f>'Sch-1'!#REF!</f>
        <v>#REF!</v>
      </c>
      <c r="B44" s="576" t="e">
        <f>'Sch-1'!#REF!</f>
        <v>#REF!</v>
      </c>
      <c r="C44" s="576"/>
      <c r="D44" s="576"/>
      <c r="E44" s="678"/>
      <c r="F44" s="397"/>
      <c r="G44" s="679"/>
    </row>
    <row r="45" spans="1:7" s="577" customFormat="1" ht="17.25" customHeight="1">
      <c r="A45" s="576" t="e">
        <f>'Sch-1'!#REF!</f>
        <v>#REF!</v>
      </c>
      <c r="B45" s="576" t="e">
        <f>'Sch-1'!#REF!</f>
        <v>#REF!</v>
      </c>
      <c r="C45" s="576" t="e">
        <f>'Sch-1'!#REF!</f>
        <v>#REF!</v>
      </c>
      <c r="D45" s="576" t="e">
        <f>'Sch-1'!#REF!</f>
        <v>#REF!</v>
      </c>
      <c r="E45" s="678" t="e">
        <f>'Sch-1'!#REF!</f>
        <v>#REF!</v>
      </c>
      <c r="F45" s="397" t="e">
        <f t="shared" si="0"/>
        <v>#REF!</v>
      </c>
      <c r="G45" s="679" t="e">
        <f>'Sch-1'!#REF!</f>
        <v>#REF!</v>
      </c>
    </row>
    <row r="46" spans="1:7" s="577" customFormat="1" ht="17.25" customHeight="1">
      <c r="A46" s="576"/>
      <c r="B46" s="576"/>
      <c r="C46" s="576"/>
      <c r="D46" s="576"/>
      <c r="E46" s="678"/>
      <c r="F46" s="397"/>
      <c r="G46" s="679"/>
    </row>
    <row r="47" spans="1:7" s="580" customFormat="1" ht="15.5">
      <c r="A47" s="576" t="e">
        <f>'Sch-1'!#REF!</f>
        <v>#REF!</v>
      </c>
      <c r="B47" s="576" t="e">
        <f>'Sch-1'!#REF!</f>
        <v>#REF!</v>
      </c>
      <c r="C47" s="576"/>
      <c r="D47" s="576"/>
      <c r="E47" s="678"/>
      <c r="F47" s="397"/>
      <c r="G47" s="679"/>
    </row>
    <row r="48" spans="1:7" s="580" customFormat="1" ht="15.5">
      <c r="A48" s="576" t="e">
        <f>'Sch-1'!#REF!</f>
        <v>#REF!</v>
      </c>
      <c r="B48" s="576" t="e">
        <f>'Sch-1'!#REF!</f>
        <v>#REF!</v>
      </c>
      <c r="C48" s="576" t="e">
        <f>'Sch-1'!#REF!</f>
        <v>#REF!</v>
      </c>
      <c r="D48" s="576" t="e">
        <f>'Sch-1'!#REF!</f>
        <v>#REF!</v>
      </c>
      <c r="E48" s="678" t="e">
        <f>'Sch-1'!#REF!</f>
        <v>#REF!</v>
      </c>
      <c r="F48" s="397" t="e">
        <f t="shared" si="0"/>
        <v>#REF!</v>
      </c>
      <c r="G48" s="679" t="e">
        <f>'Sch-1'!#REF!</f>
        <v>#REF!</v>
      </c>
    </row>
    <row r="49" spans="1:7" s="580" customFormat="1" ht="15" customHeight="1">
      <c r="A49" s="576" t="e">
        <f>'Sch-1'!#REF!</f>
        <v>#REF!</v>
      </c>
      <c r="B49" s="576" t="e">
        <f>'Sch-1'!#REF!</f>
        <v>#REF!</v>
      </c>
      <c r="C49" s="576" t="e">
        <f>'Sch-1'!#REF!</f>
        <v>#REF!</v>
      </c>
      <c r="D49" s="576" t="e">
        <f>'Sch-1'!#REF!</f>
        <v>#REF!</v>
      </c>
      <c r="E49" s="678" t="e">
        <f>'Sch-1'!#REF!</f>
        <v>#REF!</v>
      </c>
      <c r="F49" s="397" t="e">
        <f t="shared" si="0"/>
        <v>#REF!</v>
      </c>
      <c r="G49" s="679" t="e">
        <f>'Sch-1'!#REF!</f>
        <v>#REF!</v>
      </c>
    </row>
    <row r="50" spans="1:7" s="580" customFormat="1" ht="15" customHeight="1">
      <c r="A50" s="576" t="e">
        <f>'Sch-1'!#REF!</f>
        <v>#REF!</v>
      </c>
      <c r="B50" s="576" t="e">
        <f>'Sch-1'!#REF!</f>
        <v>#REF!</v>
      </c>
      <c r="C50" s="576" t="e">
        <f>'Sch-1'!#REF!</f>
        <v>#REF!</v>
      </c>
      <c r="D50" s="576" t="e">
        <f>'Sch-1'!#REF!</f>
        <v>#REF!</v>
      </c>
      <c r="E50" s="678" t="e">
        <f>'Sch-1'!#REF!</f>
        <v>#REF!</v>
      </c>
      <c r="F50" s="397" t="e">
        <f t="shared" si="0"/>
        <v>#REF!</v>
      </c>
      <c r="G50" s="679" t="e">
        <f>'Sch-1'!#REF!</f>
        <v>#REF!</v>
      </c>
    </row>
    <row r="51" spans="1:7" s="580" customFormat="1" ht="15.5">
      <c r="A51" s="576" t="e">
        <f>'Sch-1'!#REF!</f>
        <v>#REF!</v>
      </c>
      <c r="B51" s="576" t="e">
        <f>'Sch-1'!#REF!</f>
        <v>#REF!</v>
      </c>
      <c r="C51" s="576" t="e">
        <f>'Sch-1'!#REF!</f>
        <v>#REF!</v>
      </c>
      <c r="D51" s="576" t="e">
        <f>'Sch-1'!#REF!</f>
        <v>#REF!</v>
      </c>
      <c r="E51" s="678" t="e">
        <f>'Sch-1'!#REF!</f>
        <v>#REF!</v>
      </c>
      <c r="F51" s="397" t="e">
        <f t="shared" si="0"/>
        <v>#REF!</v>
      </c>
      <c r="G51" s="679" t="e">
        <f>'Sch-1'!#REF!</f>
        <v>#REF!</v>
      </c>
    </row>
    <row r="52" spans="1:7" s="580" customFormat="1" ht="15.5">
      <c r="A52" s="576"/>
      <c r="B52" s="576"/>
      <c r="C52" s="576"/>
      <c r="D52" s="576"/>
      <c r="E52" s="678"/>
      <c r="F52" s="397"/>
      <c r="G52" s="679"/>
    </row>
    <row r="53" spans="1:7" s="577" customFormat="1" ht="17.25" customHeight="1">
      <c r="A53" s="576" t="e">
        <f>'Sch-1'!#REF!</f>
        <v>#REF!</v>
      </c>
      <c r="B53" s="576" t="e">
        <f>'Sch-1'!#REF!</f>
        <v>#REF!</v>
      </c>
      <c r="C53" s="576"/>
      <c r="D53" s="576"/>
      <c r="E53" s="678"/>
      <c r="F53" s="397"/>
      <c r="G53" s="679"/>
    </row>
    <row r="54" spans="1:7" s="581" customFormat="1" ht="17.5">
      <c r="A54" s="576" t="e">
        <f>'Sch-1'!#REF!</f>
        <v>#REF!</v>
      </c>
      <c r="B54" s="576" t="e">
        <f>'Sch-1'!#REF!</f>
        <v>#REF!</v>
      </c>
      <c r="C54" s="576" t="e">
        <f>'Sch-1'!#REF!</f>
        <v>#REF!</v>
      </c>
      <c r="D54" s="576" t="e">
        <f>'Sch-1'!#REF!</f>
        <v>#REF!</v>
      </c>
      <c r="E54" s="678" t="e">
        <f>'Sch-1'!#REF!</f>
        <v>#REF!</v>
      </c>
      <c r="F54" s="397" t="e">
        <f t="shared" si="0"/>
        <v>#REF!</v>
      </c>
      <c r="G54" s="679" t="e">
        <f>'Sch-1'!#REF!</f>
        <v>#REF!</v>
      </c>
    </row>
    <row r="55" spans="1:7" s="577" customFormat="1" ht="15.5">
      <c r="A55" s="576" t="e">
        <f>'Sch-1'!#REF!</f>
        <v>#REF!</v>
      </c>
      <c r="B55" s="576" t="e">
        <f>'Sch-1'!#REF!</f>
        <v>#REF!</v>
      </c>
      <c r="C55" s="576" t="e">
        <f>'Sch-1'!#REF!</f>
        <v>#REF!</v>
      </c>
      <c r="D55" s="576" t="e">
        <f>'Sch-1'!#REF!</f>
        <v>#REF!</v>
      </c>
      <c r="E55" s="678" t="e">
        <f>'Sch-1'!#REF!</f>
        <v>#REF!</v>
      </c>
      <c r="F55" s="397" t="e">
        <f t="shared" si="0"/>
        <v>#REF!</v>
      </c>
      <c r="G55" s="679" t="e">
        <f>'Sch-1'!#REF!</f>
        <v>#REF!</v>
      </c>
    </row>
    <row r="56" spans="1:7" s="577" customFormat="1" ht="18" customHeight="1">
      <c r="A56" s="576" t="e">
        <f>'Sch-1'!#REF!</f>
        <v>#REF!</v>
      </c>
      <c r="B56" s="576" t="e">
        <f>'Sch-1'!#REF!</f>
        <v>#REF!</v>
      </c>
      <c r="C56" s="576" t="e">
        <f>'Sch-1'!#REF!</f>
        <v>#REF!</v>
      </c>
      <c r="D56" s="576" t="e">
        <f>'Sch-1'!#REF!</f>
        <v>#REF!</v>
      </c>
      <c r="E56" s="678" t="e">
        <f>'Sch-1'!#REF!</f>
        <v>#REF!</v>
      </c>
      <c r="F56" s="397" t="e">
        <f t="shared" si="0"/>
        <v>#REF!</v>
      </c>
      <c r="G56" s="679" t="e">
        <f>'Sch-1'!#REF!</f>
        <v>#REF!</v>
      </c>
    </row>
    <row r="57" spans="1:7" s="577" customFormat="1" ht="18.75" customHeight="1">
      <c r="A57" s="576" t="e">
        <f>'Sch-1'!#REF!</f>
        <v>#REF!</v>
      </c>
      <c r="B57" s="576" t="e">
        <f>'Sch-1'!#REF!</f>
        <v>#REF!</v>
      </c>
      <c r="C57" s="576"/>
      <c r="D57" s="576"/>
      <c r="E57" s="678"/>
      <c r="F57" s="397"/>
      <c r="G57" s="679"/>
    </row>
    <row r="58" spans="1:7" s="577" customFormat="1" ht="18.75" customHeight="1">
      <c r="A58" s="576" t="e">
        <f>'Sch-1'!#REF!</f>
        <v>#REF!</v>
      </c>
      <c r="B58" s="576" t="e">
        <f>'Sch-1'!#REF!</f>
        <v>#REF!</v>
      </c>
      <c r="C58" s="576" t="e">
        <f>'Sch-1'!#REF!</f>
        <v>#REF!</v>
      </c>
      <c r="D58" s="576" t="e">
        <f>'Sch-1'!#REF!</f>
        <v>#REF!</v>
      </c>
      <c r="E58" s="678" t="e">
        <f>'Sch-1'!#REF!</f>
        <v>#REF!</v>
      </c>
      <c r="F58" s="397" t="e">
        <f t="shared" si="0"/>
        <v>#REF!</v>
      </c>
      <c r="G58" s="679" t="e">
        <f>'Sch-1'!#REF!</f>
        <v>#REF!</v>
      </c>
    </row>
    <row r="59" spans="1:7" s="581" customFormat="1" ht="18.75" customHeight="1">
      <c r="A59" s="576" t="e">
        <f>'Sch-1'!#REF!</f>
        <v>#REF!</v>
      </c>
      <c r="B59" s="576" t="e">
        <f>'Sch-1'!#REF!</f>
        <v>#REF!</v>
      </c>
      <c r="C59" s="576" t="e">
        <f>'Sch-1'!#REF!</f>
        <v>#REF!</v>
      </c>
      <c r="D59" s="576" t="e">
        <f>'Sch-1'!#REF!</f>
        <v>#REF!</v>
      </c>
      <c r="E59" s="678" t="e">
        <f>'Sch-1'!#REF!</f>
        <v>#REF!</v>
      </c>
      <c r="F59" s="397" t="e">
        <f t="shared" si="0"/>
        <v>#REF!</v>
      </c>
      <c r="G59" s="679" t="e">
        <f>'Sch-1'!#REF!</f>
        <v>#REF!</v>
      </c>
    </row>
    <row r="60" spans="1:7" s="577" customFormat="1" ht="18.75" customHeight="1">
      <c r="A60" s="576" t="e">
        <f>'Sch-1'!#REF!</f>
        <v>#REF!</v>
      </c>
      <c r="B60" s="576" t="e">
        <f>'Sch-1'!#REF!</f>
        <v>#REF!</v>
      </c>
      <c r="C60" s="576" t="e">
        <f>'Sch-1'!#REF!</f>
        <v>#REF!</v>
      </c>
      <c r="D60" s="576" t="e">
        <f>'Sch-1'!#REF!</f>
        <v>#REF!</v>
      </c>
      <c r="E60" s="678" t="e">
        <f>'Sch-1'!#REF!</f>
        <v>#REF!</v>
      </c>
      <c r="F60" s="397" t="e">
        <f t="shared" si="0"/>
        <v>#REF!</v>
      </c>
      <c r="G60" s="679" t="e">
        <f>'Sch-1'!#REF!</f>
        <v>#REF!</v>
      </c>
    </row>
    <row r="61" spans="1:7" s="577" customFormat="1" ht="17.25" customHeight="1">
      <c r="A61" s="576" t="e">
        <f>'Sch-1'!#REF!</f>
        <v>#REF!</v>
      </c>
      <c r="B61" s="576" t="e">
        <f>'Sch-1'!#REF!</f>
        <v>#REF!</v>
      </c>
      <c r="C61" s="576" t="e">
        <f>'Sch-1'!#REF!</f>
        <v>#REF!</v>
      </c>
      <c r="D61" s="576" t="e">
        <f>'Sch-1'!#REF!</f>
        <v>#REF!</v>
      </c>
      <c r="E61" s="678" t="e">
        <f>'Sch-1'!#REF!</f>
        <v>#REF!</v>
      </c>
      <c r="F61" s="397" t="e">
        <f t="shared" si="0"/>
        <v>#REF!</v>
      </c>
      <c r="G61" s="679" t="e">
        <f>'Sch-1'!#REF!</f>
        <v>#REF!</v>
      </c>
    </row>
    <row r="62" spans="1:7" s="577" customFormat="1" ht="17.25" customHeight="1">
      <c r="A62" s="576" t="e">
        <f>'Sch-1'!#REF!</f>
        <v>#REF!</v>
      </c>
      <c r="B62" s="576" t="e">
        <f>'Sch-1'!#REF!</f>
        <v>#REF!</v>
      </c>
      <c r="C62" s="576" t="e">
        <f>'Sch-1'!#REF!</f>
        <v>#REF!</v>
      </c>
      <c r="D62" s="576" t="e">
        <f>'Sch-1'!#REF!</f>
        <v>#REF!</v>
      </c>
      <c r="E62" s="678" t="e">
        <f>'Sch-1'!#REF!</f>
        <v>#REF!</v>
      </c>
      <c r="F62" s="397" t="e">
        <f t="shared" si="0"/>
        <v>#REF!</v>
      </c>
      <c r="G62" s="679" t="e">
        <f>'Sch-1'!#REF!</f>
        <v>#REF!</v>
      </c>
    </row>
    <row r="63" spans="1:7" s="577" customFormat="1" ht="17.25" customHeight="1">
      <c r="A63" s="576"/>
      <c r="B63" s="576"/>
      <c r="C63" s="576"/>
      <c r="D63" s="576"/>
      <c r="E63" s="678"/>
      <c r="F63" s="397"/>
      <c r="G63" s="679"/>
    </row>
    <row r="64" spans="1:7" s="577" customFormat="1" ht="17.25" customHeight="1">
      <c r="A64" s="576"/>
      <c r="B64" s="576"/>
      <c r="C64" s="576"/>
      <c r="D64" s="576"/>
      <c r="E64" s="678"/>
      <c r="F64" s="397"/>
      <c r="G64" s="679"/>
    </row>
    <row r="65" spans="1:22" s="577" customFormat="1" ht="17.25" customHeight="1">
      <c r="A65" s="576" t="e">
        <f>'Sch-1'!#REF!</f>
        <v>#REF!</v>
      </c>
      <c r="B65" s="576" t="e">
        <f>'Sch-1'!#REF!</f>
        <v>#REF!</v>
      </c>
      <c r="C65" s="576"/>
      <c r="D65" s="576"/>
      <c r="E65" s="678"/>
      <c r="F65" s="397"/>
      <c r="G65" s="679"/>
    </row>
    <row r="66" spans="1:22" s="577" customFormat="1" ht="17.25" customHeight="1">
      <c r="A66" s="576"/>
      <c r="B66" s="576" t="e">
        <f>'Sch-1'!#REF!</f>
        <v>#REF!</v>
      </c>
      <c r="C66" s="576" t="e">
        <f>'Sch-1'!#REF!</f>
        <v>#REF!</v>
      </c>
      <c r="D66" s="576" t="e">
        <f>'Sch-1'!#REF!</f>
        <v>#REF!</v>
      </c>
      <c r="E66" s="678" t="e">
        <f>'Sch-1'!#REF!</f>
        <v>#REF!</v>
      </c>
      <c r="F66" s="397" t="e">
        <f t="shared" si="0"/>
        <v>#REF!</v>
      </c>
      <c r="G66" s="679" t="e">
        <f>'Sch-1'!#REF!</f>
        <v>#REF!</v>
      </c>
    </row>
    <row r="67" spans="1:22" s="577" customFormat="1" ht="17.25" customHeight="1">
      <c r="A67" s="576"/>
      <c r="B67" s="576" t="e">
        <f>'Sch-1'!#REF!</f>
        <v>#REF!</v>
      </c>
      <c r="C67" s="576"/>
      <c r="D67" s="576"/>
      <c r="E67" s="678"/>
      <c r="F67" s="397"/>
      <c r="G67" s="679"/>
    </row>
    <row r="68" spans="1:22" s="577" customFormat="1" ht="17.25" customHeight="1">
      <c r="A68" s="576"/>
      <c r="B68" s="576" t="e">
        <f>'Sch-1'!#REF!</f>
        <v>#REF!</v>
      </c>
      <c r="C68" s="576" t="e">
        <f>'Sch-1'!#REF!</f>
        <v>#REF!</v>
      </c>
      <c r="D68" s="576" t="e">
        <f>'Sch-1'!#REF!</f>
        <v>#REF!</v>
      </c>
      <c r="E68" s="678" t="e">
        <f>'Sch-1'!#REF!</f>
        <v>#REF!</v>
      </c>
      <c r="F68" s="397" t="e">
        <f t="shared" si="0"/>
        <v>#REF!</v>
      </c>
      <c r="G68" s="679" t="e">
        <f>'Sch-1'!#REF!</f>
        <v>#REF!</v>
      </c>
    </row>
    <row r="69" spans="1:22" s="577" customFormat="1" ht="17.25" customHeight="1">
      <c r="A69" s="576"/>
      <c r="B69" s="576" t="e">
        <f>'Sch-1'!#REF!</f>
        <v>#REF!</v>
      </c>
      <c r="C69" s="576" t="e">
        <f>'Sch-1'!#REF!</f>
        <v>#REF!</v>
      </c>
      <c r="D69" s="576" t="e">
        <f>'Sch-1'!#REF!</f>
        <v>#REF!</v>
      </c>
      <c r="E69" s="678" t="e">
        <f>'Sch-1'!#REF!</f>
        <v>#REF!</v>
      </c>
      <c r="F69" s="397" t="e">
        <f>IF(E69=0, "Included",IF(ISERROR(D69*E69), E69, D69*E69))</f>
        <v>#REF!</v>
      </c>
      <c r="G69" s="679" t="e">
        <f>'Sch-1'!#REF!</f>
        <v>#REF!</v>
      </c>
    </row>
    <row r="70" spans="1:22" s="577" customFormat="1" ht="18" customHeight="1">
      <c r="A70" s="576"/>
      <c r="B70" s="576"/>
      <c r="C70" s="576"/>
      <c r="D70" s="576"/>
      <c r="E70" s="678"/>
      <c r="F70" s="397"/>
      <c r="G70" s="679"/>
    </row>
    <row r="71" spans="1:22" s="577" customFormat="1" ht="18" customHeight="1">
      <c r="A71" s="582"/>
      <c r="B71" s="495" t="s">
        <v>470</v>
      </c>
      <c r="C71" s="583"/>
      <c r="D71" s="584"/>
      <c r="E71" s="578"/>
      <c r="F71" s="397">
        <f>SUMIF(G18:G70,"Direct",F18:F70)</f>
        <v>0</v>
      </c>
      <c r="G71" s="585" t="s">
        <v>426</v>
      </c>
    </row>
    <row r="72" spans="1:22" s="577" customFormat="1" ht="18" customHeight="1">
      <c r="A72" s="582"/>
      <c r="B72" s="495" t="s">
        <v>471</v>
      </c>
      <c r="C72" s="583"/>
      <c r="D72" s="584"/>
      <c r="E72" s="578"/>
      <c r="F72" s="397">
        <f>SUMIF(G18:G70,"Bought-Out",F18:F70)</f>
        <v>0</v>
      </c>
      <c r="G72" s="585"/>
    </row>
    <row r="73" spans="1:22" ht="44.15" customHeight="1">
      <c r="A73" s="494"/>
      <c r="B73" s="495" t="s">
        <v>469</v>
      </c>
      <c r="C73" s="496"/>
      <c r="D73" s="497"/>
      <c r="E73" s="493"/>
      <c r="F73" s="493">
        <f>F71+F72</f>
        <v>0</v>
      </c>
      <c r="G73" s="498"/>
      <c r="I73" s="476"/>
      <c r="P73" s="429"/>
      <c r="Q73" s="428"/>
      <c r="S73" s="429"/>
      <c r="T73" s="428"/>
      <c r="V73" s="430"/>
    </row>
    <row r="74" spans="1:22" ht="26.15" customHeight="1">
      <c r="A74" s="398"/>
      <c r="B74" s="1460" t="s">
        <v>472</v>
      </c>
      <c r="C74" s="1460"/>
      <c r="D74" s="1460"/>
      <c r="E74" s="113"/>
      <c r="F74" s="113" t="e">
        <f>'Sch-7 Dis'!F19</f>
        <v>#REF!</v>
      </c>
      <c r="G74" s="11"/>
      <c r="I74" s="291"/>
      <c r="J74" s="213"/>
      <c r="K74" s="213"/>
      <c r="L74" s="213"/>
      <c r="M74" s="213"/>
      <c r="N74" s="1"/>
      <c r="O74" s="358"/>
      <c r="P74" s="97"/>
      <c r="Q74" s="428" t="e">
        <f>'Sch-7'!#REF!</f>
        <v>#REF!</v>
      </c>
      <c r="R74" s="364"/>
      <c r="S74" s="97"/>
      <c r="T74" s="428" t="e">
        <f>'Sch-7'!#REF!</f>
        <v>#REF!</v>
      </c>
      <c r="U74" s="358"/>
      <c r="V74" s="358"/>
    </row>
    <row r="75" spans="1:22" ht="26.15" customHeight="1">
      <c r="A75" s="499"/>
      <c r="B75" s="1461" t="s">
        <v>425</v>
      </c>
      <c r="C75" s="1461"/>
      <c r="D75" s="1461"/>
      <c r="E75" s="500"/>
      <c r="F75" s="500" t="e">
        <f>F73+F74</f>
        <v>#REF!</v>
      </c>
      <c r="G75" s="501"/>
      <c r="I75" s="291"/>
      <c r="J75" s="213"/>
      <c r="K75" s="213"/>
      <c r="L75" s="213"/>
      <c r="M75" s="213"/>
      <c r="N75" s="1"/>
      <c r="O75" s="358"/>
      <c r="P75" s="97"/>
      <c r="Q75" s="432" t="e">
        <f>SUM(#REF!,Q74)</f>
        <v>#REF!</v>
      </c>
      <c r="R75" s="411"/>
      <c r="S75" s="209"/>
      <c r="T75" s="432" t="e">
        <f>#REF!+T74</f>
        <v>#REF!</v>
      </c>
      <c r="U75" s="358"/>
      <c r="V75" s="433"/>
    </row>
    <row r="76" spans="1:22" ht="16.5" customHeight="1">
      <c r="A76" s="1462"/>
      <c r="B76" s="1462"/>
      <c r="C76" s="1462"/>
      <c r="D76" s="1462"/>
      <c r="E76" s="1462"/>
      <c r="F76" s="1462"/>
      <c r="G76" s="1462"/>
      <c r="P76" s="435" t="s">
        <v>261</v>
      </c>
      <c r="Q76" s="434" t="e">
        <f>F75-Q75</f>
        <v>#REF!</v>
      </c>
      <c r="S76" s="435" t="s">
        <v>277</v>
      </c>
      <c r="T76" s="434" t="e">
        <f>Q75-T75</f>
        <v>#REF!</v>
      </c>
    </row>
    <row r="77" spans="1:22" ht="16.5" customHeight="1">
      <c r="B77" s="1463" t="str">
        <f>IF((18-COUNTA(G17:G70))&gt;0,"Do not leave Mode of Transaction Blank for any item. "&amp;(18-COUNTA(G17:G70))&amp;" item(s) is(are) left blank, if you leave it blank, the same shall be deemed to be 'Bought-out'", " ")</f>
        <v xml:space="preserve"> </v>
      </c>
      <c r="C77" s="1463"/>
      <c r="D77" s="1463"/>
      <c r="E77" s="1463"/>
      <c r="F77" s="1463"/>
      <c r="G77" s="1463"/>
      <c r="P77" s="414" t="s">
        <v>287</v>
      </c>
      <c r="Q77" s="414" t="e">
        <f>IF(#REF!&gt;0,#REF! &amp; " item(s) in Sch-1", "")</f>
        <v>#REF!</v>
      </c>
    </row>
    <row r="78" spans="1:22" ht="24" customHeight="1">
      <c r="A78" s="82"/>
      <c r="B78" s="1463"/>
      <c r="C78" s="1463"/>
      <c r="D78" s="1463"/>
      <c r="E78" s="1463"/>
      <c r="F78" s="1463"/>
      <c r="G78" s="1463"/>
    </row>
    <row r="79" spans="1:22" ht="117.75" customHeight="1">
      <c r="A79" s="83" t="s">
        <v>412</v>
      </c>
      <c r="B79" s="1464" t="s">
        <v>70</v>
      </c>
      <c r="C79" s="1464"/>
      <c r="D79" s="1464"/>
      <c r="E79" s="1464"/>
      <c r="F79" s="1464"/>
      <c r="G79" s="1464"/>
    </row>
    <row r="80" spans="1:22" ht="33.65" customHeight="1">
      <c r="A80" s="12"/>
      <c r="B80" s="3"/>
      <c r="C80" s="3"/>
      <c r="D80" s="7"/>
      <c r="E80" s="2"/>
      <c r="F80" s="2"/>
      <c r="G80" s="2"/>
    </row>
    <row r="81" spans="1:7" ht="33.65" customHeight="1">
      <c r="A81" s="38" t="s">
        <v>408</v>
      </c>
      <c r="B81" s="123" t="str">
        <f>'Names of Bidder'!D31&amp;"-"&amp; 'Names of Bidder'!E31&amp;"-" &amp;'Names of Bidder'!F31</f>
        <v>--</v>
      </c>
      <c r="C81" s="13"/>
      <c r="D81" s="39"/>
      <c r="E81" s="2"/>
      <c r="F81" s="2"/>
      <c r="G81" s="208"/>
    </row>
    <row r="82" spans="1:7" ht="33.65" customHeight="1">
      <c r="A82" s="38" t="s">
        <v>409</v>
      </c>
      <c r="B82" s="123" t="str">
        <f>IF('Names of Bidder'!D32=0, "", 'Names of Bidder'!D32)</f>
        <v/>
      </c>
      <c r="C82" s="2"/>
      <c r="D82" s="39" t="s">
        <v>410</v>
      </c>
      <c r="E82" s="208" t="str">
        <f>IF('Names of Bidder'!D24=0, "", 'Names of Bidder'!D24)</f>
        <v/>
      </c>
      <c r="F82" s="2"/>
      <c r="G82" s="208"/>
    </row>
    <row r="83" spans="1:7" ht="33.65" customHeight="1">
      <c r="A83" s="229"/>
      <c r="B83" s="228"/>
      <c r="C83" s="230"/>
      <c r="D83" s="39" t="s">
        <v>411</v>
      </c>
      <c r="E83" s="208" t="str">
        <f>IF('Names of Bidder'!D25=0, "", 'Names of Bidder'!D25)</f>
        <v/>
      </c>
      <c r="F83" s="230"/>
      <c r="G83" s="230"/>
    </row>
    <row r="84" spans="1:7" ht="33.65" customHeight="1">
      <c r="A84" s="229"/>
      <c r="B84" s="228"/>
      <c r="C84" s="230"/>
      <c r="D84" s="39"/>
      <c r="E84" s="261"/>
      <c r="F84" s="253"/>
      <c r="G84" s="253"/>
    </row>
    <row r="85" spans="1:7">
      <c r="A85" s="229"/>
      <c r="B85" s="229"/>
      <c r="C85" s="229"/>
      <c r="D85" s="229"/>
      <c r="E85" s="230"/>
      <c r="F85" s="230"/>
      <c r="G85" s="230"/>
    </row>
    <row r="86" spans="1:7">
      <c r="A86" s="229"/>
      <c r="B86" s="229"/>
      <c r="C86" s="229"/>
      <c r="D86" s="229"/>
      <c r="E86" s="230"/>
      <c r="F86" s="230"/>
      <c r="G86" s="230"/>
    </row>
    <row r="87" spans="1:7">
      <c r="A87" s="229"/>
      <c r="B87" s="229"/>
      <c r="C87" s="229"/>
      <c r="D87" s="229"/>
      <c r="E87" s="230"/>
      <c r="F87" s="230"/>
      <c r="G87" s="230"/>
    </row>
    <row r="88" spans="1:7">
      <c r="A88" s="229"/>
      <c r="B88" s="229"/>
      <c r="C88" s="229"/>
      <c r="D88" s="229"/>
      <c r="E88" s="230"/>
      <c r="F88" s="230"/>
      <c r="G88" s="230"/>
    </row>
    <row r="89" spans="1:7">
      <c r="A89" s="229"/>
      <c r="B89" s="229"/>
      <c r="C89" s="229"/>
      <c r="D89" s="229"/>
      <c r="E89" s="230"/>
      <c r="F89" s="230"/>
      <c r="G89" s="230"/>
    </row>
    <row r="90" spans="1:7">
      <c r="A90" s="229"/>
      <c r="B90" s="229"/>
      <c r="C90" s="229"/>
      <c r="D90" s="229"/>
      <c r="E90" s="230"/>
      <c r="F90" s="230"/>
      <c r="G90" s="230"/>
    </row>
    <row r="91" spans="1:7">
      <c r="A91" s="229"/>
      <c r="B91" s="229"/>
      <c r="C91" s="229"/>
      <c r="D91" s="229"/>
      <c r="E91" s="230"/>
      <c r="F91" s="230"/>
      <c r="G91" s="230"/>
    </row>
    <row r="92" spans="1:7">
      <c r="A92" s="229"/>
      <c r="B92" s="229"/>
      <c r="C92" s="229"/>
      <c r="D92" s="229"/>
      <c r="E92" s="230"/>
      <c r="F92" s="230"/>
      <c r="G92" s="230"/>
    </row>
    <row r="93" spans="1:7">
      <c r="A93" s="229"/>
      <c r="B93" s="229"/>
      <c r="C93" s="229"/>
      <c r="D93" s="229"/>
      <c r="E93" s="230"/>
      <c r="F93" s="230"/>
      <c r="G93" s="230"/>
    </row>
    <row r="94" spans="1:7">
      <c r="A94" s="229"/>
      <c r="B94" s="229"/>
      <c r="C94" s="229"/>
      <c r="D94" s="229"/>
      <c r="E94" s="230"/>
      <c r="F94" s="230"/>
      <c r="G94" s="230"/>
    </row>
    <row r="95" spans="1:7">
      <c r="A95" s="229"/>
      <c r="B95" s="229"/>
      <c r="C95" s="229"/>
      <c r="D95" s="229"/>
      <c r="E95" s="230"/>
      <c r="F95" s="230"/>
      <c r="G95" s="230"/>
    </row>
    <row r="96" spans="1:7">
      <c r="A96" s="229"/>
      <c r="B96" s="229"/>
      <c r="C96" s="229"/>
      <c r="D96" s="229"/>
      <c r="E96" s="230"/>
      <c r="F96" s="230"/>
      <c r="G96" s="230"/>
    </row>
    <row r="97" spans="1:27">
      <c r="A97" s="229"/>
      <c r="B97" s="229"/>
      <c r="C97" s="229"/>
      <c r="D97" s="229"/>
      <c r="E97" s="230"/>
      <c r="F97" s="230"/>
      <c r="G97" s="230"/>
    </row>
    <row r="98" spans="1:27">
      <c r="A98" s="229"/>
      <c r="B98" s="229"/>
      <c r="C98" s="229"/>
      <c r="D98" s="229"/>
      <c r="E98" s="230"/>
      <c r="F98" s="230"/>
      <c r="G98" s="230"/>
    </row>
    <row r="99" spans="1:27">
      <c r="A99" s="229"/>
      <c r="B99" s="229"/>
      <c r="C99" s="229"/>
      <c r="D99" s="229"/>
      <c r="E99" s="230"/>
      <c r="F99" s="230"/>
      <c r="G99" s="230"/>
    </row>
    <row r="100" spans="1:27">
      <c r="A100" s="229"/>
      <c r="B100" s="229"/>
      <c r="C100" s="229"/>
      <c r="D100" s="229"/>
      <c r="E100" s="230"/>
      <c r="F100" s="230"/>
      <c r="G100" s="230"/>
    </row>
    <row r="101" spans="1:27">
      <c r="A101" s="229"/>
      <c r="B101" s="229"/>
      <c r="C101" s="229"/>
      <c r="D101" s="229"/>
      <c r="E101" s="230"/>
      <c r="F101" s="230"/>
      <c r="G101" s="230"/>
    </row>
    <row r="102" spans="1:27">
      <c r="A102" s="229"/>
      <c r="B102" s="229"/>
      <c r="C102" s="229"/>
      <c r="D102" s="229"/>
      <c r="E102" s="230"/>
      <c r="F102" s="230"/>
      <c r="G102" s="230"/>
    </row>
    <row r="103" spans="1:27">
      <c r="A103" s="229"/>
      <c r="B103" s="229"/>
      <c r="C103" s="229"/>
      <c r="D103" s="229"/>
      <c r="E103" s="230"/>
      <c r="F103" s="230"/>
      <c r="G103" s="230"/>
    </row>
    <row r="104" spans="1:27">
      <c r="A104" s="229"/>
      <c r="B104" s="229"/>
      <c r="C104" s="229"/>
      <c r="D104" s="229"/>
      <c r="E104" s="230"/>
      <c r="F104" s="230"/>
      <c r="G104" s="230"/>
    </row>
    <row r="105" spans="1:27">
      <c r="A105" s="229"/>
      <c r="B105" s="229"/>
      <c r="C105" s="229"/>
      <c r="D105" s="229"/>
      <c r="E105" s="230"/>
      <c r="F105" s="230"/>
      <c r="G105" s="230"/>
    </row>
    <row r="106" spans="1:27">
      <c r="A106" s="229"/>
      <c r="B106" s="229"/>
      <c r="C106" s="229"/>
      <c r="D106" s="229"/>
      <c r="E106" s="230"/>
      <c r="F106" s="230"/>
      <c r="G106" s="230"/>
    </row>
    <row r="107" spans="1:27">
      <c r="A107" s="229"/>
      <c r="B107" s="229"/>
      <c r="C107" s="229"/>
      <c r="D107" s="229"/>
      <c r="E107" s="230"/>
      <c r="F107" s="230"/>
      <c r="G107" s="230"/>
    </row>
    <row r="108" spans="1:27">
      <c r="A108" s="229"/>
      <c r="B108" s="229"/>
      <c r="C108" s="229"/>
      <c r="D108" s="229"/>
      <c r="E108" s="230"/>
      <c r="F108" s="230"/>
      <c r="G108" s="230"/>
    </row>
    <row r="109" spans="1:27" ht="18" customHeight="1">
      <c r="A109" s="236"/>
      <c r="B109" s="227"/>
      <c r="C109" s="236"/>
      <c r="D109" s="236"/>
      <c r="E109" s="237"/>
      <c r="F109" s="237"/>
      <c r="G109" s="238"/>
      <c r="T109" s="360"/>
      <c r="AA109" s="416"/>
    </row>
    <row r="110" spans="1:27" ht="18" customHeight="1">
      <c r="A110" s="227"/>
      <c r="B110" s="227"/>
      <c r="C110" s="227"/>
      <c r="D110" s="227"/>
      <c r="E110" s="230"/>
      <c r="F110" s="230"/>
      <c r="G110" s="230"/>
      <c r="Q110" s="364"/>
      <c r="T110" s="360"/>
    </row>
    <row r="111" spans="1:27" ht="40" customHeight="1">
      <c r="A111" s="1465"/>
      <c r="B111" s="1465"/>
      <c r="C111" s="1465"/>
      <c r="D111" s="1465"/>
      <c r="E111" s="1465"/>
      <c r="F111" s="1465"/>
      <c r="G111" s="1465"/>
      <c r="O111" s="360"/>
      <c r="P111" s="361"/>
      <c r="Q111" s="361"/>
      <c r="R111" s="361"/>
      <c r="T111" s="360"/>
      <c r="U111" s="358"/>
      <c r="W111" s="1452"/>
      <c r="X111" s="1452"/>
    </row>
    <row r="112" spans="1:27" ht="22" customHeight="1">
      <c r="A112" s="1466"/>
      <c r="B112" s="1466"/>
      <c r="C112" s="1466"/>
      <c r="D112" s="1466"/>
      <c r="E112" s="1466"/>
      <c r="F112" s="1466"/>
      <c r="G112" s="1466"/>
      <c r="O112" s="360"/>
      <c r="P112" s="362"/>
      <c r="Q112" s="361"/>
      <c r="R112" s="361"/>
      <c r="T112" s="360"/>
      <c r="U112" s="358"/>
    </row>
    <row r="113" spans="1:41" ht="18" customHeight="1">
      <c r="A113" s="229"/>
      <c r="B113" s="229"/>
      <c r="C113" s="229"/>
      <c r="D113" s="229"/>
      <c r="E113" s="230"/>
      <c r="F113" s="230"/>
      <c r="G113" s="230"/>
      <c r="O113" s="360"/>
      <c r="P113" s="362"/>
      <c r="Q113" s="361"/>
      <c r="R113" s="361"/>
    </row>
    <row r="114" spans="1:41" ht="18" customHeight="1">
      <c r="A114" s="235"/>
      <c r="B114" s="239"/>
      <c r="C114" s="235"/>
      <c r="D114" s="235"/>
      <c r="E114" s="232"/>
      <c r="F114" s="230"/>
      <c r="G114" s="239"/>
      <c r="O114" s="360"/>
      <c r="P114" s="362"/>
      <c r="Q114" s="361"/>
      <c r="R114" s="361"/>
    </row>
    <row r="115" spans="1:41" ht="35.25" customHeight="1">
      <c r="A115" s="1467"/>
      <c r="B115" s="1467"/>
      <c r="C115" s="1467"/>
      <c r="D115" s="1467"/>
      <c r="E115" s="233"/>
      <c r="F115" s="230"/>
      <c r="G115" s="239"/>
      <c r="O115" s="437"/>
      <c r="P115" s="421"/>
      <c r="Q115" s="421"/>
      <c r="R115" s="421"/>
      <c r="W115" s="1452"/>
      <c r="X115" s="1452"/>
    </row>
    <row r="116" spans="1:41" ht="18" customHeight="1">
      <c r="A116" s="235"/>
      <c r="B116" s="1459"/>
      <c r="C116" s="1459"/>
      <c r="D116" s="1459"/>
      <c r="E116" s="233"/>
      <c r="F116" s="230"/>
      <c r="G116" s="239"/>
      <c r="O116" s="360"/>
      <c r="P116" s="438"/>
      <c r="Q116" s="422"/>
      <c r="R116" s="422"/>
    </row>
    <row r="117" spans="1:41" ht="18" customHeight="1">
      <c r="A117" s="235"/>
      <c r="B117" s="1459"/>
      <c r="C117" s="1459"/>
      <c r="D117" s="1459"/>
      <c r="E117" s="233"/>
      <c r="F117" s="230"/>
      <c r="G117" s="239"/>
      <c r="O117" s="360"/>
      <c r="P117" s="438"/>
      <c r="Q117" s="422"/>
      <c r="R117" s="422"/>
    </row>
    <row r="118" spans="1:41" ht="18" customHeight="1">
      <c r="A118" s="239"/>
      <c r="B118" s="1459"/>
      <c r="C118" s="1459"/>
      <c r="D118" s="1459"/>
      <c r="E118" s="233"/>
      <c r="F118" s="230"/>
      <c r="G118" s="239"/>
      <c r="O118" s="439"/>
      <c r="P118" s="443"/>
      <c r="Q118" s="436"/>
      <c r="R118" s="423"/>
    </row>
    <row r="119" spans="1:41" ht="18" customHeight="1">
      <c r="A119" s="239"/>
      <c r="B119" s="1459"/>
      <c r="C119" s="1459"/>
      <c r="D119" s="1459"/>
      <c r="E119" s="233"/>
      <c r="F119" s="230"/>
      <c r="G119" s="239"/>
      <c r="W119" s="1452"/>
      <c r="X119" s="1452"/>
    </row>
    <row r="120" spans="1:41" ht="18" customHeight="1">
      <c r="A120" s="239"/>
      <c r="B120" s="239"/>
      <c r="C120" s="239"/>
      <c r="D120" s="239"/>
      <c r="E120" s="235"/>
      <c r="F120" s="253"/>
      <c r="G120" s="253"/>
      <c r="Y120" s="424"/>
    </row>
    <row r="121" spans="1:41" ht="40.5" customHeight="1">
      <c r="A121" s="1469"/>
      <c r="B121" s="1469"/>
      <c r="C121" s="1469"/>
      <c r="D121" s="1469"/>
      <c r="E121" s="1469"/>
      <c r="F121" s="1469"/>
      <c r="G121" s="1469"/>
      <c r="H121" s="475"/>
      <c r="I121" s="289"/>
      <c r="J121" s="290"/>
      <c r="K121" s="290"/>
      <c r="L121" s="290"/>
      <c r="M121" s="290"/>
      <c r="Q121" s="364"/>
      <c r="Y121" s="424"/>
    </row>
    <row r="122" spans="1:41" ht="18" customHeight="1">
      <c r="A122" s="229"/>
      <c r="B122" s="229"/>
      <c r="C122" s="229"/>
      <c r="D122" s="229"/>
      <c r="E122" s="237"/>
      <c r="F122" s="237"/>
      <c r="G122" s="238"/>
      <c r="P122" s="1450"/>
      <c r="Q122" s="1450"/>
      <c r="S122" s="1451"/>
      <c r="T122" s="1451"/>
      <c r="W122" s="1452"/>
      <c r="X122" s="1452"/>
    </row>
    <row r="123" spans="1:41" ht="66" customHeight="1">
      <c r="A123" s="255"/>
      <c r="B123" s="255"/>
      <c r="C123" s="225"/>
      <c r="D123" s="225"/>
      <c r="E123" s="255"/>
      <c r="F123" s="255"/>
      <c r="G123" s="255"/>
      <c r="P123" s="399"/>
      <c r="Q123" s="399"/>
      <c r="S123" s="399"/>
      <c r="T123" s="399"/>
    </row>
    <row r="124" spans="1:41" ht="18" customHeight="1">
      <c r="A124" s="225"/>
      <c r="B124" s="225"/>
      <c r="C124" s="225"/>
      <c r="D124" s="225"/>
      <c r="E124" s="225"/>
      <c r="F124" s="225"/>
      <c r="G124" s="225"/>
      <c r="P124" s="209"/>
      <c r="Q124" s="209"/>
      <c r="S124" s="209"/>
      <c r="T124" s="209"/>
    </row>
    <row r="125" spans="1:41" s="396" customFormat="1" ht="18" customHeight="1">
      <c r="A125" s="245"/>
      <c r="B125" s="267"/>
      <c r="C125" s="242"/>
      <c r="D125" s="268"/>
      <c r="E125" s="269"/>
      <c r="F125" s="270"/>
      <c r="G125" s="230"/>
      <c r="H125" s="476"/>
      <c r="I125" s="291"/>
      <c r="J125" s="213"/>
      <c r="K125" s="213"/>
      <c r="L125" s="213"/>
      <c r="M125" s="213"/>
      <c r="N125" s="1"/>
      <c r="O125" s="358"/>
      <c r="P125" s="209"/>
      <c r="Q125" s="425"/>
      <c r="R125" s="364"/>
      <c r="S125" s="209"/>
      <c r="T125" s="425"/>
      <c r="U125" s="358"/>
      <c r="V125" s="358"/>
      <c r="W125" s="358"/>
      <c r="X125" s="358"/>
      <c r="Y125" s="358"/>
      <c r="Z125" s="358"/>
      <c r="AA125" s="358"/>
      <c r="AB125" s="204"/>
      <c r="AC125" s="204"/>
      <c r="AD125" s="204"/>
      <c r="AE125" s="204"/>
      <c r="AF125" s="204"/>
      <c r="AG125" s="204"/>
      <c r="AH125" s="204"/>
      <c r="AI125" s="204"/>
      <c r="AJ125" s="204"/>
      <c r="AK125" s="213"/>
      <c r="AL125" s="213"/>
      <c r="AM125" s="213"/>
      <c r="AN125" s="213"/>
      <c r="AO125" s="213"/>
    </row>
    <row r="126" spans="1:41" ht="111" customHeight="1">
      <c r="A126" s="246"/>
      <c r="B126" s="271"/>
      <c r="C126" s="242"/>
      <c r="D126" s="242"/>
      <c r="E126" s="272"/>
      <c r="F126" s="273"/>
      <c r="G126" s="274"/>
      <c r="P126" s="427"/>
      <c r="Q126" s="426"/>
      <c r="S126" s="427"/>
      <c r="T126" s="426"/>
      <c r="W126" s="1452"/>
      <c r="X126" s="1452"/>
    </row>
    <row r="127" spans="1:41" ht="22" customHeight="1">
      <c r="A127" s="246"/>
      <c r="B127" s="275"/>
      <c r="C127" s="242"/>
      <c r="D127" s="242"/>
      <c r="E127" s="276"/>
      <c r="F127" s="277"/>
      <c r="G127" s="230"/>
      <c r="P127" s="429"/>
      <c r="Q127" s="428"/>
      <c r="S127" s="429"/>
      <c r="T127" s="428"/>
    </row>
    <row r="128" spans="1:41" ht="22" customHeight="1">
      <c r="A128" s="244"/>
      <c r="B128" s="248"/>
      <c r="C128" s="242"/>
      <c r="D128" s="268"/>
      <c r="E128" s="269"/>
      <c r="F128" s="270"/>
      <c r="G128" s="230"/>
      <c r="P128" s="429"/>
      <c r="Q128" s="428"/>
      <c r="S128" s="429"/>
      <c r="T128" s="428"/>
      <c r="V128" s="430"/>
    </row>
    <row r="129" spans="1:24" ht="22" customHeight="1">
      <c r="A129" s="244"/>
      <c r="B129" s="248"/>
      <c r="C129" s="242"/>
      <c r="D129" s="268"/>
      <c r="E129" s="269"/>
      <c r="F129" s="270"/>
      <c r="G129" s="230"/>
      <c r="P129" s="429"/>
      <c r="Q129" s="428"/>
      <c r="S129" s="429"/>
      <c r="T129" s="428"/>
      <c r="V129" s="430"/>
      <c r="W129" s="414"/>
      <c r="X129" s="414"/>
    </row>
    <row r="130" spans="1:24">
      <c r="A130" s="246"/>
      <c r="B130" s="271"/>
      <c r="C130" s="242"/>
      <c r="D130" s="268"/>
      <c r="E130" s="269"/>
      <c r="F130" s="270"/>
      <c r="G130" s="230"/>
      <c r="P130" s="429"/>
      <c r="Q130" s="428"/>
      <c r="S130" s="429"/>
      <c r="T130" s="428"/>
      <c r="V130" s="430"/>
      <c r="W130" s="1470"/>
      <c r="X130" s="1470"/>
    </row>
    <row r="131" spans="1:24" ht="22" customHeight="1">
      <c r="A131" s="246"/>
      <c r="B131" s="275"/>
      <c r="C131" s="242"/>
      <c r="D131" s="268"/>
      <c r="E131" s="269"/>
      <c r="F131" s="270"/>
      <c r="G131" s="274"/>
      <c r="P131" s="429"/>
      <c r="Q131" s="428"/>
      <c r="S131" s="429"/>
      <c r="T131" s="428"/>
      <c r="V131" s="430"/>
    </row>
    <row r="132" spans="1:24" ht="22" customHeight="1">
      <c r="A132" s="246"/>
      <c r="B132" s="248"/>
      <c r="C132" s="242"/>
      <c r="D132" s="268"/>
      <c r="E132" s="269"/>
      <c r="F132" s="270"/>
      <c r="G132" s="230"/>
      <c r="P132" s="429"/>
      <c r="Q132" s="428"/>
      <c r="S132" s="429"/>
      <c r="T132" s="428"/>
      <c r="V132" s="430"/>
    </row>
    <row r="133" spans="1:24" ht="22" customHeight="1">
      <c r="A133" s="246"/>
      <c r="B133" s="248"/>
      <c r="C133" s="242"/>
      <c r="D133" s="268"/>
      <c r="E133" s="269"/>
      <c r="F133" s="270"/>
      <c r="G133" s="230"/>
      <c r="P133" s="429"/>
      <c r="Q133" s="428"/>
      <c r="S133" s="429"/>
      <c r="T133" s="428"/>
      <c r="V133" s="430"/>
    </row>
    <row r="134" spans="1:24">
      <c r="A134" s="246"/>
      <c r="B134" s="271"/>
      <c r="C134" s="242"/>
      <c r="D134" s="242"/>
      <c r="E134" s="269"/>
      <c r="F134" s="270"/>
      <c r="G134" s="274"/>
      <c r="P134" s="429"/>
      <c r="Q134" s="428"/>
      <c r="S134" s="429"/>
      <c r="T134" s="428"/>
      <c r="V134" s="430"/>
    </row>
    <row r="135" spans="1:24" ht="22" customHeight="1">
      <c r="A135" s="246"/>
      <c r="B135" s="275"/>
      <c r="C135" s="242"/>
      <c r="D135" s="242"/>
      <c r="E135" s="278"/>
      <c r="F135" s="270"/>
      <c r="G135" s="279"/>
      <c r="N135" s="441"/>
      <c r="P135" s="429"/>
      <c r="Q135" s="428"/>
      <c r="S135" s="429"/>
      <c r="T135" s="428"/>
      <c r="V135" s="430"/>
    </row>
    <row r="136" spans="1:24" ht="35.15" customHeight="1">
      <c r="A136" s="244"/>
      <c r="B136" s="280"/>
      <c r="C136" s="242"/>
      <c r="D136" s="268"/>
      <c r="E136" s="269"/>
      <c r="F136" s="270"/>
      <c r="G136" s="230"/>
      <c r="N136" s="442"/>
      <c r="P136" s="429"/>
      <c r="Q136" s="428"/>
      <c r="S136" s="429"/>
      <c r="T136" s="428"/>
      <c r="V136" s="430"/>
    </row>
    <row r="137" spans="1:24" ht="22" customHeight="1">
      <c r="A137" s="244"/>
      <c r="B137" s="281"/>
      <c r="C137" s="242"/>
      <c r="D137" s="268"/>
      <c r="E137" s="278"/>
      <c r="F137" s="270"/>
      <c r="G137" s="230"/>
      <c r="N137" s="442"/>
      <c r="P137" s="429"/>
      <c r="Q137" s="428"/>
      <c r="S137" s="429"/>
      <c r="T137" s="428"/>
      <c r="V137" s="430"/>
    </row>
    <row r="138" spans="1:24" ht="22" customHeight="1">
      <c r="A138" s="244"/>
      <c r="B138" s="281"/>
      <c r="C138" s="242"/>
      <c r="D138" s="268"/>
      <c r="E138" s="278"/>
      <c r="F138" s="270"/>
      <c r="G138" s="230"/>
      <c r="N138" s="442"/>
      <c r="P138" s="429"/>
      <c r="Q138" s="428"/>
      <c r="S138" s="429"/>
      <c r="T138" s="428"/>
      <c r="V138" s="430"/>
    </row>
    <row r="139" spans="1:24" ht="24" customHeight="1">
      <c r="A139" s="245"/>
      <c r="B139" s="249"/>
      <c r="C139" s="242"/>
      <c r="D139" s="268"/>
      <c r="E139" s="269"/>
      <c r="F139" s="270"/>
      <c r="G139" s="230"/>
      <c r="J139" s="213"/>
      <c r="K139" s="213"/>
      <c r="L139" s="213"/>
      <c r="M139" s="213"/>
      <c r="N139" s="1"/>
      <c r="O139" s="358"/>
      <c r="P139" s="429"/>
      <c r="Q139" s="428"/>
      <c r="R139" s="364"/>
      <c r="S139" s="429"/>
      <c r="T139" s="428"/>
      <c r="U139" s="358"/>
      <c r="V139" s="363"/>
    </row>
    <row r="140" spans="1:24" ht="24" customHeight="1">
      <c r="A140" s="244"/>
      <c r="B140" s="282"/>
      <c r="C140" s="242"/>
      <c r="D140" s="268"/>
      <c r="E140" s="269"/>
      <c r="F140" s="270"/>
      <c r="G140" s="230"/>
      <c r="P140" s="429"/>
      <c r="Q140" s="428"/>
      <c r="S140" s="429"/>
      <c r="T140" s="428"/>
      <c r="V140" s="430"/>
    </row>
    <row r="141" spans="1:24" ht="24" customHeight="1">
      <c r="A141" s="246"/>
      <c r="B141" s="241"/>
      <c r="C141" s="242"/>
      <c r="D141" s="268"/>
      <c r="E141" s="269"/>
      <c r="F141" s="270"/>
      <c r="G141" s="230"/>
      <c r="P141" s="429"/>
      <c r="Q141" s="428"/>
      <c r="S141" s="429"/>
      <c r="T141" s="428"/>
      <c r="V141" s="430"/>
    </row>
    <row r="142" spans="1:24" ht="24" customHeight="1">
      <c r="A142" s="244"/>
      <c r="B142" s="281"/>
      <c r="C142" s="242"/>
      <c r="D142" s="268"/>
      <c r="E142" s="278"/>
      <c r="F142" s="270"/>
      <c r="G142" s="230"/>
      <c r="P142" s="429"/>
      <c r="Q142" s="428"/>
      <c r="S142" s="429"/>
      <c r="T142" s="428"/>
      <c r="V142" s="430"/>
    </row>
    <row r="143" spans="1:24" ht="24" customHeight="1">
      <c r="A143" s="245"/>
      <c r="B143" s="267"/>
      <c r="C143" s="242"/>
      <c r="D143" s="268"/>
      <c r="E143" s="269"/>
      <c r="F143" s="270"/>
      <c r="G143" s="230"/>
      <c r="J143" s="213"/>
      <c r="K143" s="213"/>
      <c r="L143" s="213"/>
      <c r="M143" s="213"/>
      <c r="N143" s="1"/>
      <c r="O143" s="358"/>
      <c r="P143" s="429"/>
      <c r="Q143" s="431"/>
      <c r="R143" s="364"/>
      <c r="S143" s="429"/>
      <c r="T143" s="431"/>
      <c r="U143" s="358"/>
      <c r="V143" s="363"/>
    </row>
    <row r="144" spans="1:24" ht="35.15" customHeight="1">
      <c r="A144" s="246"/>
      <c r="B144" s="241"/>
      <c r="C144" s="242"/>
      <c r="D144" s="242"/>
      <c r="E144" s="278"/>
      <c r="F144" s="270"/>
      <c r="G144" s="279"/>
      <c r="P144" s="429"/>
      <c r="Q144" s="431"/>
      <c r="S144" s="429"/>
      <c r="T144" s="431"/>
      <c r="V144" s="430"/>
    </row>
    <row r="145" spans="1:22" ht="24" customHeight="1">
      <c r="A145" s="246"/>
      <c r="B145" s="241"/>
      <c r="C145" s="244"/>
      <c r="D145" s="268"/>
      <c r="E145" s="278"/>
      <c r="F145" s="270"/>
      <c r="G145" s="230"/>
      <c r="P145" s="429"/>
      <c r="Q145" s="428"/>
      <c r="S145" s="429"/>
      <c r="T145" s="428"/>
      <c r="V145" s="430"/>
    </row>
    <row r="146" spans="1:22" ht="24" customHeight="1">
      <c r="A146" s="244"/>
      <c r="B146" s="241"/>
      <c r="C146" s="244"/>
      <c r="D146" s="268"/>
      <c r="E146" s="278"/>
      <c r="F146" s="270"/>
      <c r="G146" s="230"/>
      <c r="P146" s="429"/>
      <c r="Q146" s="428"/>
      <c r="S146" s="429"/>
      <c r="T146" s="428"/>
      <c r="V146" s="430"/>
    </row>
    <row r="147" spans="1:22" ht="24" customHeight="1">
      <c r="A147" s="244"/>
      <c r="B147" s="241"/>
      <c r="C147" s="244"/>
      <c r="D147" s="268"/>
      <c r="E147" s="278"/>
      <c r="F147" s="270"/>
      <c r="G147" s="230"/>
      <c r="P147" s="429"/>
      <c r="Q147" s="428"/>
      <c r="S147" s="429"/>
      <c r="T147" s="428"/>
      <c r="V147" s="430"/>
    </row>
    <row r="148" spans="1:22" ht="24" customHeight="1">
      <c r="A148" s="244"/>
      <c r="B148" s="241"/>
      <c r="C148" s="244"/>
      <c r="D148" s="268"/>
      <c r="E148" s="278"/>
      <c r="F148" s="270"/>
      <c r="G148" s="230"/>
      <c r="P148" s="429"/>
      <c r="Q148" s="428"/>
      <c r="S148" s="429"/>
      <c r="T148" s="428"/>
      <c r="V148" s="430"/>
    </row>
    <row r="149" spans="1:22" ht="24" customHeight="1">
      <c r="A149" s="244"/>
      <c r="B149" s="241"/>
      <c r="C149" s="244"/>
      <c r="D149" s="268"/>
      <c r="E149" s="278"/>
      <c r="F149" s="270"/>
      <c r="G149" s="230"/>
      <c r="P149" s="429"/>
      <c r="Q149" s="428"/>
      <c r="S149" s="429"/>
      <c r="T149" s="428"/>
      <c r="V149" s="430"/>
    </row>
    <row r="150" spans="1:22" ht="24" customHeight="1">
      <c r="A150" s="244"/>
      <c r="B150" s="241"/>
      <c r="C150" s="244"/>
      <c r="D150" s="268"/>
      <c r="E150" s="278"/>
      <c r="F150" s="270"/>
      <c r="G150" s="230"/>
      <c r="P150" s="429"/>
      <c r="Q150" s="428"/>
      <c r="S150" s="429"/>
      <c r="T150" s="428"/>
      <c r="V150" s="430"/>
    </row>
    <row r="151" spans="1:22" ht="24" customHeight="1">
      <c r="A151" s="244"/>
      <c r="B151" s="241"/>
      <c r="C151" s="244"/>
      <c r="D151" s="268"/>
      <c r="E151" s="278"/>
      <c r="F151" s="270"/>
      <c r="G151" s="230"/>
      <c r="P151" s="429"/>
      <c r="Q151" s="428"/>
      <c r="S151" s="429"/>
      <c r="T151" s="428"/>
      <c r="V151" s="430"/>
    </row>
    <row r="152" spans="1:22" ht="35.15" customHeight="1">
      <c r="A152" s="245"/>
      <c r="B152" s="267"/>
      <c r="C152" s="242"/>
      <c r="D152" s="268"/>
      <c r="E152" s="269"/>
      <c r="F152" s="270"/>
      <c r="G152" s="230"/>
      <c r="P152" s="429"/>
      <c r="Q152" s="431"/>
      <c r="S152" s="429"/>
      <c r="T152" s="431"/>
      <c r="V152" s="430"/>
    </row>
    <row r="153" spans="1:22" ht="24" customHeight="1">
      <c r="A153" s="246"/>
      <c r="B153" s="247"/>
      <c r="C153" s="242"/>
      <c r="D153" s="268"/>
      <c r="E153" s="278"/>
      <c r="F153" s="270"/>
      <c r="G153" s="279"/>
      <c r="P153" s="429"/>
      <c r="Q153" s="431"/>
      <c r="S153" s="429"/>
      <c r="T153" s="431"/>
      <c r="V153" s="430"/>
    </row>
    <row r="154" spans="1:22" ht="24" customHeight="1">
      <c r="A154" s="246"/>
      <c r="B154" s="241"/>
      <c r="C154" s="244"/>
      <c r="D154" s="247"/>
      <c r="E154" s="278"/>
      <c r="F154" s="270"/>
      <c r="G154" s="230"/>
      <c r="P154" s="429"/>
      <c r="Q154" s="428"/>
      <c r="S154" s="429"/>
      <c r="T154" s="428"/>
      <c r="V154" s="430"/>
    </row>
    <row r="155" spans="1:22" ht="35.15" customHeight="1">
      <c r="A155" s="246"/>
      <c r="B155" s="267"/>
      <c r="C155" s="242"/>
      <c r="D155" s="268"/>
      <c r="E155" s="269"/>
      <c r="F155" s="270"/>
      <c r="G155" s="230"/>
      <c r="P155" s="429"/>
      <c r="Q155" s="428"/>
      <c r="S155" s="429"/>
      <c r="T155" s="428"/>
      <c r="V155" s="430"/>
    </row>
    <row r="156" spans="1:22" ht="24" customHeight="1">
      <c r="A156" s="245"/>
      <c r="B156" s="243"/>
      <c r="C156" s="244"/>
      <c r="D156" s="268"/>
      <c r="E156" s="270"/>
      <c r="F156" s="270"/>
      <c r="G156" s="230"/>
      <c r="P156" s="429"/>
      <c r="Q156" s="428"/>
      <c r="S156" s="429"/>
      <c r="T156" s="428"/>
      <c r="V156" s="430"/>
    </row>
    <row r="157" spans="1:22" ht="24" customHeight="1">
      <c r="A157" s="245"/>
      <c r="B157" s="243"/>
      <c r="C157" s="244"/>
      <c r="D157" s="268"/>
      <c r="E157" s="269"/>
      <c r="F157" s="270"/>
      <c r="G157" s="230"/>
      <c r="P157" s="429"/>
      <c r="Q157" s="428"/>
      <c r="S157" s="429"/>
      <c r="T157" s="428"/>
      <c r="V157" s="430"/>
    </row>
    <row r="158" spans="1:22" ht="24" customHeight="1">
      <c r="A158" s="245"/>
      <c r="B158" s="243"/>
      <c r="C158" s="244"/>
      <c r="D158" s="268"/>
      <c r="E158" s="270"/>
      <c r="F158" s="270"/>
      <c r="G158" s="230"/>
      <c r="P158" s="429"/>
      <c r="Q158" s="428"/>
      <c r="S158" s="429"/>
      <c r="T158" s="428"/>
      <c r="V158" s="430"/>
    </row>
    <row r="159" spans="1:22" ht="24" customHeight="1">
      <c r="A159" s="245"/>
      <c r="B159" s="243"/>
      <c r="C159" s="244"/>
      <c r="D159" s="268"/>
      <c r="E159" s="270"/>
      <c r="F159" s="270"/>
      <c r="G159" s="230"/>
      <c r="P159" s="429"/>
      <c r="Q159" s="428"/>
      <c r="S159" s="429"/>
      <c r="T159" s="428"/>
      <c r="V159" s="430"/>
    </row>
    <row r="160" spans="1:22" ht="35.15" customHeight="1">
      <c r="A160" s="245"/>
      <c r="B160" s="248"/>
      <c r="C160" s="244"/>
      <c r="D160" s="268"/>
      <c r="E160" s="270"/>
      <c r="F160" s="270"/>
      <c r="G160" s="230"/>
      <c r="P160" s="429"/>
      <c r="Q160" s="428"/>
      <c r="S160" s="429"/>
      <c r="T160" s="428"/>
      <c r="V160" s="430"/>
    </row>
    <row r="161" spans="1:22" ht="30" customHeight="1">
      <c r="A161" s="245"/>
      <c r="B161" s="241"/>
      <c r="C161" s="244"/>
      <c r="D161" s="268"/>
      <c r="E161" s="270"/>
      <c r="F161" s="270"/>
      <c r="G161" s="230"/>
      <c r="P161" s="429"/>
      <c r="Q161" s="428"/>
      <c r="S161" s="429"/>
      <c r="T161" s="428"/>
      <c r="V161" s="430"/>
    </row>
    <row r="162" spans="1:22" ht="26.15" customHeight="1">
      <c r="A162" s="245"/>
      <c r="B162" s="267"/>
      <c r="C162" s="242"/>
      <c r="D162" s="268"/>
      <c r="E162" s="269"/>
      <c r="F162" s="270"/>
      <c r="G162" s="230"/>
      <c r="J162" s="213"/>
      <c r="K162" s="213"/>
      <c r="L162" s="213"/>
      <c r="M162" s="213"/>
      <c r="N162" s="1"/>
      <c r="O162" s="358"/>
      <c r="P162" s="429"/>
      <c r="Q162" s="428"/>
      <c r="R162" s="364"/>
      <c r="S162" s="429"/>
      <c r="T162" s="428"/>
      <c r="U162" s="358"/>
      <c r="V162" s="363"/>
    </row>
    <row r="163" spans="1:22" ht="30" customHeight="1">
      <c r="A163" s="246"/>
      <c r="B163" s="243"/>
      <c r="C163" s="244"/>
      <c r="D163" s="283"/>
      <c r="E163" s="270"/>
      <c r="F163" s="270"/>
      <c r="G163" s="230"/>
      <c r="P163" s="429"/>
      <c r="Q163" s="428"/>
      <c r="S163" s="429"/>
      <c r="T163" s="428"/>
      <c r="V163" s="430"/>
    </row>
    <row r="164" spans="1:22" ht="30" customHeight="1">
      <c r="A164" s="246"/>
      <c r="B164" s="243"/>
      <c r="C164" s="244"/>
      <c r="D164" s="283"/>
      <c r="E164" s="270"/>
      <c r="F164" s="270"/>
      <c r="G164" s="230"/>
      <c r="P164" s="429"/>
      <c r="Q164" s="428"/>
      <c r="S164" s="429"/>
      <c r="T164" s="428"/>
      <c r="V164" s="430"/>
    </row>
    <row r="165" spans="1:22" ht="30" customHeight="1">
      <c r="A165" s="246"/>
      <c r="B165" s="243"/>
      <c r="C165" s="244"/>
      <c r="D165" s="283"/>
      <c r="E165" s="270"/>
      <c r="F165" s="270"/>
      <c r="G165" s="230"/>
      <c r="P165" s="429"/>
      <c r="Q165" s="428"/>
      <c r="S165" s="429"/>
      <c r="T165" s="428"/>
      <c r="V165" s="430"/>
    </row>
    <row r="166" spans="1:22" ht="30" customHeight="1">
      <c r="A166" s="246"/>
      <c r="B166" s="243"/>
      <c r="C166" s="244"/>
      <c r="D166" s="283"/>
      <c r="E166" s="270"/>
      <c r="F166" s="270"/>
      <c r="G166" s="230"/>
      <c r="P166" s="429"/>
      <c r="Q166" s="428"/>
      <c r="S166" s="429"/>
      <c r="T166" s="428"/>
      <c r="V166" s="430"/>
    </row>
    <row r="167" spans="1:22" ht="33" customHeight="1">
      <c r="A167" s="284"/>
      <c r="B167" s="267"/>
      <c r="C167" s="242"/>
      <c r="D167" s="268"/>
      <c r="E167" s="269"/>
      <c r="F167" s="270"/>
      <c r="G167" s="230"/>
      <c r="P167" s="429"/>
      <c r="Q167" s="428"/>
      <c r="S167" s="429"/>
      <c r="T167" s="428"/>
      <c r="V167" s="430"/>
    </row>
    <row r="168" spans="1:22" ht="24" customHeight="1">
      <c r="A168" s="285"/>
      <c r="B168" s="243"/>
      <c r="C168" s="285"/>
      <c r="D168" s="286"/>
      <c r="E168" s="270"/>
      <c r="F168" s="270"/>
      <c r="G168" s="230"/>
      <c r="P168" s="429"/>
      <c r="Q168" s="428"/>
      <c r="S168" s="429"/>
      <c r="T168" s="428"/>
      <c r="V168" s="430"/>
    </row>
    <row r="169" spans="1:22" ht="24" customHeight="1">
      <c r="A169" s="285"/>
      <c r="B169" s="243"/>
      <c r="C169" s="285"/>
      <c r="D169" s="286"/>
      <c r="E169" s="270"/>
      <c r="F169" s="270"/>
      <c r="G169" s="230"/>
      <c r="P169" s="429"/>
      <c r="Q169" s="428"/>
      <c r="S169" s="429"/>
      <c r="T169" s="428"/>
      <c r="V169" s="430"/>
    </row>
    <row r="170" spans="1:22" ht="24" customHeight="1">
      <c r="A170" s="285"/>
      <c r="B170" s="243"/>
      <c r="C170" s="285"/>
      <c r="D170" s="286"/>
      <c r="E170" s="270"/>
      <c r="F170" s="270"/>
      <c r="G170" s="230"/>
      <c r="P170" s="429"/>
      <c r="Q170" s="428"/>
      <c r="S170" s="429"/>
      <c r="T170" s="428"/>
      <c r="V170" s="430"/>
    </row>
    <row r="171" spans="1:22" ht="24" customHeight="1">
      <c r="A171" s="285"/>
      <c r="B171" s="243"/>
      <c r="C171" s="285"/>
      <c r="D171" s="286"/>
      <c r="E171" s="270"/>
      <c r="F171" s="270"/>
      <c r="G171" s="230"/>
      <c r="P171" s="429"/>
      <c r="Q171" s="428"/>
      <c r="S171" s="429"/>
      <c r="T171" s="428"/>
      <c r="V171" s="430"/>
    </row>
    <row r="172" spans="1:22" ht="24" customHeight="1">
      <c r="A172" s="285"/>
      <c r="B172" s="243"/>
      <c r="C172" s="285"/>
      <c r="D172" s="286"/>
      <c r="E172" s="270"/>
      <c r="F172" s="270"/>
      <c r="G172" s="230"/>
      <c r="P172" s="429"/>
      <c r="Q172" s="428"/>
      <c r="S172" s="429"/>
      <c r="T172" s="428"/>
      <c r="V172" s="430"/>
    </row>
    <row r="173" spans="1:22" ht="26.15" customHeight="1">
      <c r="A173" s="244"/>
      <c r="B173" s="1471"/>
      <c r="C173" s="1471"/>
      <c r="D173" s="1471"/>
      <c r="E173" s="270"/>
      <c r="F173" s="270"/>
      <c r="G173" s="230"/>
      <c r="I173" s="291"/>
      <c r="J173" s="213"/>
      <c r="K173" s="213"/>
      <c r="L173" s="213"/>
      <c r="M173" s="213"/>
      <c r="N173" s="1"/>
      <c r="O173" s="358"/>
      <c r="P173" s="97"/>
      <c r="Q173" s="428"/>
      <c r="R173" s="364"/>
      <c r="S173" s="97"/>
      <c r="T173" s="428"/>
      <c r="U173" s="358"/>
      <c r="V173" s="363"/>
    </row>
    <row r="174" spans="1:22" ht="26.15" customHeight="1">
      <c r="A174" s="285"/>
      <c r="B174" s="1472"/>
      <c r="C174" s="1472"/>
      <c r="D174" s="1472"/>
      <c r="E174" s="270"/>
      <c r="F174" s="270"/>
      <c r="G174" s="230"/>
      <c r="I174" s="291"/>
      <c r="J174" s="213"/>
      <c r="K174" s="213"/>
      <c r="L174" s="213"/>
      <c r="M174" s="213"/>
      <c r="N174" s="1"/>
      <c r="O174" s="358"/>
      <c r="P174" s="97"/>
      <c r="Q174" s="428"/>
      <c r="R174" s="364"/>
      <c r="S174" s="97"/>
      <c r="T174" s="428"/>
      <c r="U174" s="358"/>
      <c r="V174" s="358"/>
    </row>
    <row r="175" spans="1:22" ht="26.15" customHeight="1">
      <c r="A175" s="285"/>
      <c r="B175" s="1468"/>
      <c r="C175" s="1468"/>
      <c r="D175" s="1468"/>
      <c r="E175" s="270"/>
      <c r="F175" s="270"/>
      <c r="G175" s="230"/>
      <c r="I175" s="291"/>
      <c r="J175" s="213"/>
      <c r="K175" s="213"/>
      <c r="L175" s="213"/>
      <c r="M175" s="213"/>
      <c r="N175" s="1"/>
      <c r="O175" s="358"/>
      <c r="P175" s="97"/>
      <c r="Q175" s="428"/>
      <c r="R175" s="364"/>
      <c r="S175" s="97"/>
      <c r="T175" s="428"/>
      <c r="U175" s="358"/>
      <c r="V175" s="433"/>
    </row>
    <row r="176" spans="1:22">
      <c r="A176" s="229"/>
      <c r="B176" s="229"/>
      <c r="C176" s="229"/>
      <c r="D176" s="229"/>
      <c r="E176" s="230"/>
      <c r="F176" s="230"/>
      <c r="G176" s="230"/>
    </row>
    <row r="177" spans="1:7">
      <c r="A177" s="229"/>
      <c r="B177" s="229"/>
      <c r="C177" s="229"/>
      <c r="D177" s="229"/>
      <c r="E177" s="230"/>
      <c r="F177" s="230"/>
      <c r="G177" s="230"/>
    </row>
    <row r="178" spans="1:7">
      <c r="A178" s="229"/>
      <c r="B178" s="229"/>
      <c r="C178" s="229"/>
      <c r="D178" s="229"/>
      <c r="E178" s="230"/>
      <c r="F178" s="230"/>
      <c r="G178" s="230"/>
    </row>
    <row r="179" spans="1:7">
      <c r="A179" s="229"/>
      <c r="B179" s="229"/>
      <c r="C179" s="229"/>
      <c r="D179" s="229"/>
      <c r="E179" s="230"/>
      <c r="F179" s="230"/>
      <c r="G179" s="230"/>
    </row>
    <row r="180" spans="1:7">
      <c r="A180" s="229"/>
      <c r="B180" s="229"/>
      <c r="C180" s="229"/>
      <c r="D180" s="229"/>
      <c r="E180" s="230"/>
      <c r="F180" s="230"/>
      <c r="G180" s="230"/>
    </row>
    <row r="181" spans="1:7">
      <c r="A181" s="229"/>
      <c r="B181" s="229"/>
      <c r="C181" s="229"/>
      <c r="D181" s="229"/>
      <c r="E181" s="230"/>
      <c r="F181" s="230"/>
      <c r="G181" s="230"/>
    </row>
    <row r="182" spans="1:7">
      <c r="A182" s="229"/>
      <c r="B182" s="229"/>
      <c r="C182" s="229"/>
      <c r="D182" s="229"/>
      <c r="E182" s="230"/>
      <c r="F182" s="230"/>
      <c r="G182" s="230"/>
    </row>
    <row r="183" spans="1:7">
      <c r="A183" s="229"/>
      <c r="B183" s="229"/>
      <c r="C183" s="229"/>
      <c r="D183" s="229"/>
      <c r="E183" s="230"/>
      <c r="F183" s="230"/>
      <c r="G183" s="230"/>
    </row>
  </sheetData>
  <sheetProtection password="CFB5" sheet="1" objects="1" scenarios="1" formatColumns="0" formatRows="0" selectLockedCells="1"/>
  <customSheetViews>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30" type="noConversion"/>
  <conditionalFormatting sqref="G141:G142 G168:G172 G132:G133 G136:G138 G128:G129 G145:G151 G154 G156:G161 G163:G166 G17:G72">
    <cfRule type="expression" dxfId="161" priority="5" stopIfTrue="1">
      <formula>E17=""</formula>
    </cfRule>
  </conditionalFormatting>
  <conditionalFormatting sqref="Q152:Q153 Q143:Q144 T143:T144 T152:T153 G135 G144 E135 E153:E154 E142 E144:E151 G153">
    <cfRule type="cellIs" dxfId="160" priority="4" stopIfTrue="1" operator="equal">
      <formula>"a"</formula>
    </cfRule>
  </conditionalFormatting>
  <conditionalFormatting sqref="T168:T172 Q168:Q172 Q127:Q138 Q156:Q166 Q154 Q141:Q142 Q145:Q151 T156:T166 T141:T142 T154 T145:T151 T127:T138 T17:T73 Q17:Q73">
    <cfRule type="cellIs" dxfId="159" priority="3" stopIfTrue="1" operator="equal">
      <formula>#REF!</formula>
    </cfRule>
  </conditionalFormatting>
  <conditionalFormatting sqref="G59:G60 G55 E30:E72">
    <cfRule type="cellIs" dxfId="158" priority="2" stopIfTrue="1" operator="equal">
      <formula>"a"</formula>
    </cfRule>
  </conditionalFormatting>
  <conditionalFormatting sqref="E30:E72">
    <cfRule type="expression" dxfId="157" priority="1" stopIfTrue="1">
      <formula>D30&gt;0</formula>
    </cfRule>
  </conditionalFormatting>
  <printOptions horizontalCentered="1"/>
  <pageMargins left="0.511811023622047" right="0.26" top="0.48" bottom="0.54" header="0.25" footer="0.27"/>
  <pageSetup paperSize="9" orientation="portrait" horizontalDpi="300" verticalDpi="300" r:id="rId23"/>
  <headerFooter alignWithMargins="0">
    <oddFooter>&amp;R&amp;"Book Antiqua,Bold"&amp;10Schedule-1/ Page &amp;P of &amp;N</oddFooter>
  </headerFooter>
  <colBreaks count="1" manualBreakCount="1">
    <brk id="7" max="1048575" man="1"/>
  </colBreaks>
  <drawing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326"/>
  <sheetViews>
    <sheetView view="pageBreakPreview" topLeftCell="A199" zoomScale="70" zoomScaleNormal="100" zoomScaleSheetLayoutView="70" workbookViewId="0">
      <selection activeCell="I200" sqref="I200"/>
    </sheetView>
  </sheetViews>
  <sheetFormatPr defaultColWidth="9" defaultRowHeight="14.5"/>
  <cols>
    <col min="1" max="1" width="5.6328125" style="1169" customWidth="1"/>
    <col min="2" max="2" width="12.6328125" style="1169" customWidth="1"/>
    <col min="3" max="3" width="8.7265625" style="1169" customWidth="1"/>
    <col min="4" max="4" width="18.453125" style="1169" customWidth="1"/>
    <col min="5" max="5" width="13.90625" style="1169" customWidth="1"/>
    <col min="6" max="6" width="74.7265625" style="1170" customWidth="1"/>
    <col min="7" max="7" width="6.7265625" style="1169" customWidth="1"/>
    <col min="8" max="8" width="8" style="1313" customWidth="1"/>
    <col min="9" max="9" width="15.08984375" style="1171" customWidth="1"/>
    <col min="10" max="10" width="19.7265625" style="1171" customWidth="1"/>
    <col min="11" max="11" width="9" style="1158" customWidth="1"/>
    <col min="12" max="13" width="9" style="1159" customWidth="1"/>
    <col min="14" max="20" width="9" style="1158" customWidth="1"/>
    <col min="21" max="21" width="9" style="1158"/>
    <col min="22" max="32" width="9" style="1160"/>
    <col min="33" max="16384" width="9" style="1159"/>
  </cols>
  <sheetData>
    <row r="1" spans="1:36" ht="18" customHeight="1">
      <c r="A1" s="1153" t="str">
        <f>Cover!B3</f>
        <v>Specification No.: 5002001880/SUB-STATION(EXCLUDIN/DOM/A02-CC CS -3</v>
      </c>
      <c r="B1" s="1153"/>
      <c r="C1" s="1153"/>
      <c r="D1" s="1153"/>
      <c r="E1" s="1153"/>
      <c r="F1" s="1154"/>
      <c r="G1" s="1155"/>
      <c r="H1" s="65"/>
      <c r="I1" s="1156"/>
      <c r="J1" s="1157" t="s">
        <v>427</v>
      </c>
    </row>
    <row r="2" spans="1:36" ht="6.75" customHeight="1">
      <c r="A2" s="1161"/>
      <c r="B2" s="1161"/>
      <c r="C2" s="1161"/>
      <c r="D2" s="1161"/>
      <c r="E2" s="1161"/>
      <c r="F2" s="1162"/>
      <c r="G2" s="1161"/>
      <c r="H2" s="1312"/>
      <c r="I2" s="1074"/>
      <c r="J2" s="1074"/>
      <c r="K2" s="1163"/>
    </row>
    <row r="3" spans="1:36" ht="70.5" customHeight="1">
      <c r="A3" s="1418"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418"/>
      <c r="C3" s="1418"/>
      <c r="D3" s="1418"/>
      <c r="E3" s="1418"/>
      <c r="F3" s="1418"/>
      <c r="G3" s="1418"/>
      <c r="H3" s="1418"/>
      <c r="I3" s="1418"/>
      <c r="J3" s="1418"/>
      <c r="K3" s="1164"/>
      <c r="L3" s="1165"/>
      <c r="M3" s="1166"/>
      <c r="O3" s="1167"/>
      <c r="R3" s="1483"/>
      <c r="S3" s="1483"/>
      <c r="V3" s="1158"/>
      <c r="W3" s="1158"/>
      <c r="X3" s="1158"/>
      <c r="Y3" s="1158"/>
      <c r="Z3" s="1158"/>
      <c r="AA3" s="1158"/>
      <c r="AB3" s="1158"/>
      <c r="AC3" s="1158"/>
      <c r="AD3" s="1158"/>
      <c r="AE3" s="1158"/>
      <c r="AG3" s="1160"/>
      <c r="AH3" s="1160"/>
      <c r="AI3" s="1160"/>
      <c r="AJ3" s="1160"/>
    </row>
    <row r="4" spans="1:36" ht="22" customHeight="1">
      <c r="A4" s="1484" t="s">
        <v>23</v>
      </c>
      <c r="B4" s="1484"/>
      <c r="C4" s="1484"/>
      <c r="D4" s="1484"/>
      <c r="E4" s="1484"/>
      <c r="F4" s="1484"/>
      <c r="G4" s="1484"/>
      <c r="H4" s="1484"/>
      <c r="I4" s="1484"/>
      <c r="J4" s="1484"/>
      <c r="K4" s="1168"/>
    </row>
    <row r="5" spans="1:36" ht="9.75" customHeight="1">
      <c r="J5" s="1074"/>
      <c r="K5" s="1163"/>
    </row>
    <row r="6" spans="1:36" ht="18" customHeight="1">
      <c r="A6" s="1481" t="str">
        <f>'Sch-1'!A6</f>
        <v>Bidder’s Name and Address (Lead Partner) :</v>
      </c>
      <c r="B6" s="1481"/>
      <c r="C6" s="1481"/>
      <c r="D6" s="1481"/>
      <c r="E6" s="1172"/>
      <c r="F6" s="1173"/>
      <c r="G6" s="1174"/>
      <c r="H6" s="1314"/>
      <c r="I6" s="1175" t="s">
        <v>398</v>
      </c>
      <c r="J6" s="1074"/>
      <c r="K6" s="1176"/>
    </row>
    <row r="7" spans="1:36">
      <c r="A7" s="1485" t="str">
        <f>'Sch-1'!A7</f>
        <v/>
      </c>
      <c r="B7" s="1485"/>
      <c r="C7" s="1485"/>
      <c r="D7" s="1485"/>
      <c r="E7" s="1485"/>
      <c r="F7" s="1485"/>
      <c r="G7" s="1485"/>
      <c r="H7" s="1485"/>
      <c r="I7" s="1177" t="str">
        <f>'Sch-1'!M7</f>
        <v>Contracts Services, 3rd Floor</v>
      </c>
      <c r="J7" s="1074"/>
      <c r="K7" s="1176"/>
    </row>
    <row r="8" spans="1:36" ht="18" customHeight="1">
      <c r="A8" s="1178" t="s">
        <v>399</v>
      </c>
      <c r="B8" s="1178"/>
      <c r="C8" s="1475" t="str">
        <f>IF('Sch-1'!C8=0, "", 'Sch-1'!C8)</f>
        <v xml:space="preserve">…….. …….. …….. …….. …….. …….. </v>
      </c>
      <c r="D8" s="1475"/>
      <c r="E8" s="1475"/>
      <c r="I8" s="1177" t="str">
        <f>'Sch-1'!M8</f>
        <v>Power Grid Corporation of India Ltd.,</v>
      </c>
      <c r="J8" s="1074"/>
      <c r="K8" s="1176"/>
    </row>
    <row r="9" spans="1:36" ht="18" customHeight="1">
      <c r="A9" s="1178" t="s">
        <v>401</v>
      </c>
      <c r="B9" s="1178"/>
      <c r="C9" s="1475" t="str">
        <f>IF('Sch-1'!C9=0, "", 'Sch-1'!C9)</f>
        <v xml:space="preserve">…….. …….. …….. …….. …….. …….. </v>
      </c>
      <c r="D9" s="1475"/>
      <c r="E9" s="1475"/>
      <c r="I9" s="1177" t="str">
        <f>'Sch-1'!M9</f>
        <v>"Saudamini", Plot No.-2</v>
      </c>
      <c r="J9" s="1074"/>
      <c r="K9" s="1176"/>
    </row>
    <row r="10" spans="1:36" ht="18" customHeight="1">
      <c r="A10" s="1180"/>
      <c r="B10" s="1180"/>
      <c r="C10" s="1475" t="str">
        <f>IF('Sch-1'!C10=0, "", 'Sch-1'!C10)</f>
        <v xml:space="preserve">…….. …….. …….. …….. …….. …….. </v>
      </c>
      <c r="D10" s="1475"/>
      <c r="E10" s="1475"/>
      <c r="I10" s="1177" t="str">
        <f>'Sch-1'!M10</f>
        <v xml:space="preserve">Sector-29, </v>
      </c>
      <c r="J10" s="1074"/>
      <c r="K10" s="1176"/>
    </row>
    <row r="11" spans="1:36" ht="18" customHeight="1">
      <c r="A11" s="1180"/>
      <c r="B11" s="1180"/>
      <c r="C11" s="1475" t="str">
        <f>IF('Sch-1'!C11=0, "", 'Sch-1'!C11)</f>
        <v xml:space="preserve">…….. …….. …….. …….. …….. …….. </v>
      </c>
      <c r="D11" s="1475"/>
      <c r="E11" s="1475"/>
      <c r="I11" s="1177" t="str">
        <f>'Sch-1'!M11</f>
        <v>Gurgaon (Haryana) - 122001</v>
      </c>
      <c r="J11" s="1074"/>
      <c r="K11" s="1176"/>
    </row>
    <row r="12" spans="1:36" ht="18" customHeight="1">
      <c r="A12" s="1180"/>
      <c r="B12" s="1180"/>
      <c r="C12" s="1180"/>
      <c r="D12" s="1180"/>
      <c r="E12" s="1180"/>
      <c r="F12" s="1179"/>
      <c r="G12" s="1179"/>
      <c r="H12" s="1321"/>
      <c r="I12" s="1177"/>
      <c r="J12" s="1074"/>
      <c r="K12" s="1176"/>
    </row>
    <row r="13" spans="1:36" ht="25.5" customHeight="1">
      <c r="A13" s="1480" t="s">
        <v>571</v>
      </c>
      <c r="B13" s="1480"/>
      <c r="C13" s="1480"/>
      <c r="D13" s="1480"/>
      <c r="E13" s="1480"/>
      <c r="F13" s="1480"/>
      <c r="G13" s="1480"/>
      <c r="H13" s="1480"/>
      <c r="I13" s="1480"/>
      <c r="J13" s="1480"/>
      <c r="K13" s="1176"/>
    </row>
    <row r="14" spans="1:36" ht="9.75" customHeight="1">
      <c r="A14" s="1181"/>
      <c r="B14" s="1181"/>
      <c r="C14" s="1181"/>
      <c r="D14" s="1181"/>
      <c r="E14" s="1181"/>
      <c r="F14" s="1181"/>
      <c r="G14" s="1181"/>
      <c r="H14" s="1322"/>
      <c r="I14" s="1181"/>
      <c r="J14" s="1181"/>
      <c r="K14" s="1176"/>
    </row>
    <row r="15" spans="1:36">
      <c r="A15" s="1180"/>
      <c r="B15" s="1180"/>
      <c r="C15" s="1180"/>
      <c r="D15" s="1180"/>
      <c r="E15" s="1180"/>
      <c r="F15" s="1182"/>
      <c r="G15" s="1183"/>
      <c r="H15" s="1288"/>
      <c r="I15" s="1476" t="s">
        <v>275</v>
      </c>
      <c r="J15" s="1476"/>
      <c r="K15" s="1184"/>
    </row>
    <row r="16" spans="1:36" ht="93.75" customHeight="1">
      <c r="A16" s="1227" t="s">
        <v>363</v>
      </c>
      <c r="B16" s="1227" t="s">
        <v>516</v>
      </c>
      <c r="C16" s="1227" t="s">
        <v>517</v>
      </c>
      <c r="D16" s="1227" t="s">
        <v>518</v>
      </c>
      <c r="E16" s="1227" t="s">
        <v>519</v>
      </c>
      <c r="F16" s="1228" t="s">
        <v>370</v>
      </c>
      <c r="G16" s="1229" t="s">
        <v>355</v>
      </c>
      <c r="H16" s="1227" t="s">
        <v>356</v>
      </c>
      <c r="I16" s="1227" t="s">
        <v>521</v>
      </c>
      <c r="J16" s="1227" t="s">
        <v>522</v>
      </c>
    </row>
    <row r="17" spans="1:13">
      <c r="A17" s="1230">
        <v>1</v>
      </c>
      <c r="B17" s="1230">
        <v>2</v>
      </c>
      <c r="C17" s="1230">
        <v>3</v>
      </c>
      <c r="D17" s="1230">
        <v>4</v>
      </c>
      <c r="E17" s="1230">
        <v>5</v>
      </c>
      <c r="F17" s="1230">
        <v>4</v>
      </c>
      <c r="G17" s="1230">
        <v>5</v>
      </c>
      <c r="H17" s="1243">
        <v>6</v>
      </c>
      <c r="I17" s="1230">
        <v>7</v>
      </c>
      <c r="J17" s="1230" t="s">
        <v>554</v>
      </c>
      <c r="K17" s="1187"/>
    </row>
    <row r="18" spans="1:13" hidden="1">
      <c r="A18" s="1188"/>
      <c r="B18" s="1188"/>
      <c r="C18" s="1188"/>
      <c r="D18" s="1188"/>
      <c r="E18" s="1188"/>
      <c r="F18" s="1189"/>
      <c r="G18" s="1189"/>
      <c r="H18" s="10"/>
      <c r="I18" s="1189"/>
      <c r="J18" s="1190"/>
      <c r="K18" s="1187"/>
    </row>
    <row r="19" spans="1:13" hidden="1">
      <c r="A19" s="1188"/>
      <c r="B19" s="1188"/>
      <c r="C19" s="1188"/>
      <c r="D19" s="1188"/>
      <c r="E19" s="1188"/>
      <c r="F19" s="1189"/>
      <c r="G19" s="1189"/>
      <c r="H19" s="10"/>
      <c r="I19" s="1189"/>
      <c r="J19" s="1190"/>
      <c r="K19" s="1187"/>
    </row>
    <row r="20" spans="1:13" ht="26.25" hidden="1" customHeight="1">
      <c r="A20" s="1277"/>
      <c r="B20" s="1477" t="s">
        <v>576</v>
      </c>
      <c r="C20" s="1478"/>
      <c r="D20" s="1478"/>
      <c r="E20" s="1478"/>
      <c r="F20" s="1479"/>
      <c r="G20" s="1277"/>
      <c r="H20" s="1315"/>
      <c r="I20" s="1277"/>
      <c r="J20" s="1278"/>
      <c r="K20" s="1187"/>
    </row>
    <row r="21" spans="1:13" s="1171" customFormat="1" ht="27.75" customHeight="1">
      <c r="A21" s="1261" t="str">
        <f>'Sch-1'!A21</f>
        <v>I</v>
      </c>
      <c r="B21" s="1268" t="str">
        <f>'Sch-1'!B21</f>
        <v xml:space="preserve">Bay Works at Kolar SS               </v>
      </c>
      <c r="C21" s="1269"/>
      <c r="D21" s="1269"/>
      <c r="E21" s="1269"/>
      <c r="F21" s="1270"/>
      <c r="G21" s="1073"/>
      <c r="H21" s="1316"/>
      <c r="I21" s="1073"/>
      <c r="J21" s="1191"/>
      <c r="M21" s="1159"/>
    </row>
    <row r="22" spans="1:13" s="1171" customFormat="1" ht="33.75" customHeight="1">
      <c r="A22" s="1255">
        <v>1</v>
      </c>
      <c r="B22" s="1281">
        <v>7000015628</v>
      </c>
      <c r="C22" s="1281">
        <v>40</v>
      </c>
      <c r="D22" s="1281" t="s">
        <v>689</v>
      </c>
      <c r="E22" s="1281">
        <v>1000004475</v>
      </c>
      <c r="F22" s="1281" t="s">
        <v>592</v>
      </c>
      <c r="G22" s="1281" t="s">
        <v>582</v>
      </c>
      <c r="H22" s="1323">
        <v>1</v>
      </c>
      <c r="I22" s="1253"/>
      <c r="J22" s="1254" t="str">
        <f>IF(I22=0, "Included",IF(ISERROR(H22*I22), I22, H22*I22))</f>
        <v>Included</v>
      </c>
      <c r="K22" s="1192"/>
      <c r="M22" s="1159"/>
    </row>
    <row r="23" spans="1:13" s="1171" customFormat="1" ht="33.75" customHeight="1">
      <c r="A23" s="1255">
        <v>2</v>
      </c>
      <c r="B23" s="1281">
        <v>7000015628</v>
      </c>
      <c r="C23" s="1281">
        <v>50</v>
      </c>
      <c r="D23" s="1281" t="s">
        <v>689</v>
      </c>
      <c r="E23" s="1281">
        <v>1000004474</v>
      </c>
      <c r="F23" s="1281" t="s">
        <v>593</v>
      </c>
      <c r="G23" s="1281" t="s">
        <v>582</v>
      </c>
      <c r="H23" s="1323">
        <v>1</v>
      </c>
      <c r="I23" s="1253"/>
      <c r="J23" s="1254" t="str">
        <f t="shared" ref="J23:J39" si="0">IF(I23=0, "Included",IF(ISERROR(H23*I23), I23, H23*I23))</f>
        <v>Included</v>
      </c>
      <c r="K23" s="1192"/>
      <c r="M23" s="1159"/>
    </row>
    <row r="24" spans="1:13" s="1171" customFormat="1" ht="33.75" customHeight="1">
      <c r="A24" s="1255">
        <f>A23+1</f>
        <v>3</v>
      </c>
      <c r="B24" s="1281">
        <v>7000015628</v>
      </c>
      <c r="C24" s="1281">
        <v>60</v>
      </c>
      <c r="D24" s="1281" t="s">
        <v>689</v>
      </c>
      <c r="E24" s="1281">
        <v>1000004459</v>
      </c>
      <c r="F24" s="1281" t="s">
        <v>594</v>
      </c>
      <c r="G24" s="1281" t="s">
        <v>582</v>
      </c>
      <c r="H24" s="1323">
        <v>6</v>
      </c>
      <c r="I24" s="1253"/>
      <c r="J24" s="1254" t="str">
        <f t="shared" si="0"/>
        <v>Included</v>
      </c>
      <c r="K24" s="1192"/>
      <c r="M24" s="1159"/>
    </row>
    <row r="25" spans="1:13" s="1171" customFormat="1" ht="33.75" customHeight="1">
      <c r="A25" s="1255">
        <f t="shared" ref="A25:A90" si="1">A24+1</f>
        <v>4</v>
      </c>
      <c r="B25" s="1281">
        <v>7000015628</v>
      </c>
      <c r="C25" s="1281">
        <v>70</v>
      </c>
      <c r="D25" s="1281" t="s">
        <v>689</v>
      </c>
      <c r="E25" s="1281">
        <v>1000004468</v>
      </c>
      <c r="F25" s="1281" t="s">
        <v>595</v>
      </c>
      <c r="G25" s="1281" t="s">
        <v>582</v>
      </c>
      <c r="H25" s="1323">
        <v>6</v>
      </c>
      <c r="I25" s="1253"/>
      <c r="J25" s="1254" t="str">
        <f t="shared" si="0"/>
        <v>Included</v>
      </c>
      <c r="K25" s="1192"/>
      <c r="M25" s="1159"/>
    </row>
    <row r="26" spans="1:13" s="1171" customFormat="1" ht="33.75" customHeight="1">
      <c r="A26" s="1255">
        <f t="shared" si="1"/>
        <v>5</v>
      </c>
      <c r="B26" s="1281">
        <v>7000015628</v>
      </c>
      <c r="C26" s="1281">
        <v>80</v>
      </c>
      <c r="D26" s="1281" t="s">
        <v>689</v>
      </c>
      <c r="E26" s="1281">
        <v>1000020419</v>
      </c>
      <c r="F26" s="1281" t="s">
        <v>583</v>
      </c>
      <c r="G26" s="1281" t="s">
        <v>582</v>
      </c>
      <c r="H26" s="1323">
        <v>3</v>
      </c>
      <c r="I26" s="1253"/>
      <c r="J26" s="1254" t="str">
        <f t="shared" si="0"/>
        <v>Included</v>
      </c>
      <c r="K26" s="1192"/>
      <c r="M26" s="1159"/>
    </row>
    <row r="27" spans="1:13" s="1171" customFormat="1" ht="57.75" customHeight="1">
      <c r="A27" s="1255">
        <f t="shared" si="1"/>
        <v>6</v>
      </c>
      <c r="B27" s="1281">
        <v>7000015628</v>
      </c>
      <c r="C27" s="1281">
        <v>10</v>
      </c>
      <c r="D27" s="1281" t="s">
        <v>690</v>
      </c>
      <c r="E27" s="1281">
        <v>1000011301</v>
      </c>
      <c r="F27" s="1281" t="s">
        <v>661</v>
      </c>
      <c r="G27" s="1281" t="s">
        <v>588</v>
      </c>
      <c r="H27" s="1323">
        <v>1</v>
      </c>
      <c r="I27" s="1253"/>
      <c r="J27" s="1254" t="str">
        <f t="shared" si="0"/>
        <v>Included</v>
      </c>
      <c r="K27" s="1192"/>
      <c r="M27" s="1159"/>
    </row>
    <row r="28" spans="1:13" s="1171" customFormat="1" ht="33.75" customHeight="1">
      <c r="A28" s="1255">
        <f t="shared" si="1"/>
        <v>7</v>
      </c>
      <c r="B28" s="1281">
        <v>7000015628</v>
      </c>
      <c r="C28" s="1281">
        <v>20</v>
      </c>
      <c r="D28" s="1281" t="s">
        <v>690</v>
      </c>
      <c r="E28" s="1281">
        <v>1000011297</v>
      </c>
      <c r="F28" s="1281" t="s">
        <v>696</v>
      </c>
      <c r="G28" s="1281" t="s">
        <v>588</v>
      </c>
      <c r="H28" s="1323">
        <v>1</v>
      </c>
      <c r="I28" s="1253"/>
      <c r="J28" s="1254" t="str">
        <f>IF(I28=0, "Included",IF(ISERROR(H28*I28), I28, H28*I28))</f>
        <v>Included</v>
      </c>
      <c r="K28" s="1192"/>
      <c r="M28" s="1159"/>
    </row>
    <row r="29" spans="1:13" s="1171" customFormat="1" ht="51.75" customHeight="1">
      <c r="A29" s="1255">
        <f t="shared" si="1"/>
        <v>8</v>
      </c>
      <c r="B29" s="1281">
        <v>7000015628</v>
      </c>
      <c r="C29" s="1281">
        <v>100</v>
      </c>
      <c r="D29" s="1281" t="s">
        <v>691</v>
      </c>
      <c r="E29" s="1281">
        <v>1000020192</v>
      </c>
      <c r="F29" s="1281" t="s">
        <v>610</v>
      </c>
      <c r="G29" s="1281" t="s">
        <v>582</v>
      </c>
      <c r="H29" s="1323">
        <v>6</v>
      </c>
      <c r="I29" s="1253"/>
      <c r="J29" s="1254" t="str">
        <f t="shared" si="0"/>
        <v>Included</v>
      </c>
      <c r="K29" s="1192"/>
      <c r="M29" s="1159"/>
    </row>
    <row r="30" spans="1:13" s="1171" customFormat="1" ht="58.5" customHeight="1">
      <c r="A30" s="1255">
        <f t="shared" si="1"/>
        <v>9</v>
      </c>
      <c r="B30" s="1281">
        <v>7000015628</v>
      </c>
      <c r="C30" s="1281">
        <v>110</v>
      </c>
      <c r="D30" s="1281" t="s">
        <v>691</v>
      </c>
      <c r="E30" s="1281">
        <v>1000020194</v>
      </c>
      <c r="F30" s="1281" t="s">
        <v>590</v>
      </c>
      <c r="G30" s="1281" t="s">
        <v>582</v>
      </c>
      <c r="H30" s="1323">
        <v>6</v>
      </c>
      <c r="I30" s="1253"/>
      <c r="J30" s="1254" t="str">
        <f t="shared" si="0"/>
        <v>Included</v>
      </c>
      <c r="K30" s="1192"/>
      <c r="M30" s="1159"/>
    </row>
    <row r="31" spans="1:13" s="1171" customFormat="1" ht="63.75" customHeight="1">
      <c r="A31" s="1255">
        <f t="shared" si="1"/>
        <v>10</v>
      </c>
      <c r="B31" s="1281">
        <v>7000015628</v>
      </c>
      <c r="C31" s="1281">
        <v>120</v>
      </c>
      <c r="D31" s="1281" t="s">
        <v>691</v>
      </c>
      <c r="E31" s="1281">
        <v>1000020195</v>
      </c>
      <c r="F31" s="1281" t="s">
        <v>591</v>
      </c>
      <c r="G31" s="1281" t="s">
        <v>582</v>
      </c>
      <c r="H31" s="1323">
        <v>3</v>
      </c>
      <c r="I31" s="1253"/>
      <c r="J31" s="1254" t="str">
        <f t="shared" si="0"/>
        <v>Included</v>
      </c>
      <c r="K31" s="1192"/>
      <c r="M31" s="1159"/>
    </row>
    <row r="32" spans="1:13" s="1171" customFormat="1" ht="33.75" customHeight="1">
      <c r="A32" s="1255">
        <f t="shared" si="1"/>
        <v>11</v>
      </c>
      <c r="B32" s="1281">
        <v>7000015628</v>
      </c>
      <c r="C32" s="1281">
        <v>180</v>
      </c>
      <c r="D32" s="1281" t="s">
        <v>692</v>
      </c>
      <c r="E32" s="1281">
        <v>1000004288</v>
      </c>
      <c r="F32" s="1281" t="s">
        <v>660</v>
      </c>
      <c r="G32" s="1281" t="s">
        <v>582</v>
      </c>
      <c r="H32" s="1323">
        <v>2</v>
      </c>
      <c r="I32" s="1253"/>
      <c r="J32" s="1254" t="str">
        <f t="shared" si="0"/>
        <v>Included</v>
      </c>
      <c r="K32" s="1192"/>
      <c r="M32" s="1159"/>
    </row>
    <row r="33" spans="1:13" s="1171" customFormat="1" ht="33.75" customHeight="1">
      <c r="A33" s="1255">
        <f t="shared" si="1"/>
        <v>12</v>
      </c>
      <c r="B33" s="1281">
        <v>7000015628</v>
      </c>
      <c r="C33" s="1281">
        <v>200</v>
      </c>
      <c r="D33" s="1281" t="s">
        <v>693</v>
      </c>
      <c r="E33" s="1281">
        <v>1000012366</v>
      </c>
      <c r="F33" s="1281" t="s">
        <v>611</v>
      </c>
      <c r="G33" s="1281" t="s">
        <v>582</v>
      </c>
      <c r="H33" s="1323">
        <v>216</v>
      </c>
      <c r="I33" s="1253"/>
      <c r="J33" s="1254" t="str">
        <f t="shared" si="0"/>
        <v>Included</v>
      </c>
      <c r="K33" s="1192"/>
      <c r="M33" s="1159"/>
    </row>
    <row r="34" spans="1:13" s="1171" customFormat="1" ht="33.75" customHeight="1">
      <c r="A34" s="1255">
        <f t="shared" si="1"/>
        <v>13</v>
      </c>
      <c r="B34" s="1281">
        <v>7000015628</v>
      </c>
      <c r="C34" s="1281">
        <v>230</v>
      </c>
      <c r="D34" s="1281" t="s">
        <v>694</v>
      </c>
      <c r="E34" s="1281">
        <v>1000000443</v>
      </c>
      <c r="F34" s="1281" t="s">
        <v>586</v>
      </c>
      <c r="G34" s="1281" t="s">
        <v>585</v>
      </c>
      <c r="H34" s="1323">
        <v>1</v>
      </c>
      <c r="I34" s="1253"/>
      <c r="J34" s="1254" t="str">
        <f t="shared" si="0"/>
        <v>Included</v>
      </c>
      <c r="K34" s="1192"/>
      <c r="M34" s="1159"/>
    </row>
    <row r="35" spans="1:13" s="1171" customFormat="1" ht="33.75" customHeight="1">
      <c r="A35" s="1255">
        <f t="shared" si="1"/>
        <v>14</v>
      </c>
      <c r="B35" s="1281">
        <v>7000015628</v>
      </c>
      <c r="C35" s="1281">
        <v>240</v>
      </c>
      <c r="D35" s="1281" t="s">
        <v>694</v>
      </c>
      <c r="E35" s="1281">
        <v>1000000442</v>
      </c>
      <c r="F35" s="1281" t="s">
        <v>587</v>
      </c>
      <c r="G35" s="1281" t="s">
        <v>585</v>
      </c>
      <c r="H35" s="1323">
        <v>1</v>
      </c>
      <c r="I35" s="1253"/>
      <c r="J35" s="1254" t="str">
        <f t="shared" si="0"/>
        <v>Included</v>
      </c>
      <c r="K35" s="1192"/>
      <c r="M35" s="1159"/>
    </row>
    <row r="36" spans="1:13" s="1171" customFormat="1" ht="48" customHeight="1">
      <c r="A36" s="1255">
        <f t="shared" si="1"/>
        <v>15</v>
      </c>
      <c r="B36" s="1281">
        <v>7000015628</v>
      </c>
      <c r="C36" s="1281">
        <v>140</v>
      </c>
      <c r="D36" s="1281" t="s">
        <v>695</v>
      </c>
      <c r="E36" s="1281">
        <v>1000019919</v>
      </c>
      <c r="F36" s="1281" t="s">
        <v>697</v>
      </c>
      <c r="G36" s="1281" t="s">
        <v>585</v>
      </c>
      <c r="H36" s="1323">
        <v>1</v>
      </c>
      <c r="I36" s="1253"/>
      <c r="J36" s="1254" t="str">
        <f t="shared" si="0"/>
        <v>Included</v>
      </c>
      <c r="K36" s="1192"/>
      <c r="M36" s="1159"/>
    </row>
    <row r="37" spans="1:13" s="1171" customFormat="1" ht="33.75" customHeight="1">
      <c r="A37" s="1255">
        <f t="shared" si="1"/>
        <v>16</v>
      </c>
      <c r="B37" s="1281">
        <v>7000015628</v>
      </c>
      <c r="C37" s="1281">
        <v>150</v>
      </c>
      <c r="D37" s="1281" t="s">
        <v>695</v>
      </c>
      <c r="E37" s="1281">
        <v>1000019918</v>
      </c>
      <c r="F37" s="1281" t="s">
        <v>698</v>
      </c>
      <c r="G37" s="1281" t="s">
        <v>585</v>
      </c>
      <c r="H37" s="1323">
        <v>1</v>
      </c>
      <c r="I37" s="1253"/>
      <c r="J37" s="1254" t="str">
        <f t="shared" si="0"/>
        <v>Included</v>
      </c>
      <c r="K37" s="1192"/>
      <c r="M37" s="1159"/>
    </row>
    <row r="38" spans="1:13" s="1171" customFormat="1" ht="33.75" customHeight="1">
      <c r="A38" s="1255">
        <f t="shared" si="1"/>
        <v>17</v>
      </c>
      <c r="B38" s="1281">
        <v>7000015628</v>
      </c>
      <c r="C38" s="1281">
        <v>160</v>
      </c>
      <c r="D38" s="1281" t="s">
        <v>695</v>
      </c>
      <c r="E38" s="1281">
        <v>1000025941</v>
      </c>
      <c r="F38" s="1281" t="s">
        <v>699</v>
      </c>
      <c r="G38" s="1281" t="s">
        <v>588</v>
      </c>
      <c r="H38" s="1323">
        <v>1</v>
      </c>
      <c r="I38" s="1253"/>
      <c r="J38" s="1254" t="str">
        <f t="shared" si="0"/>
        <v>Included</v>
      </c>
      <c r="K38" s="1192"/>
      <c r="M38" s="1159"/>
    </row>
    <row r="39" spans="1:13" s="1171" customFormat="1" ht="48" customHeight="1">
      <c r="A39" s="1255">
        <f t="shared" si="1"/>
        <v>18</v>
      </c>
      <c r="B39" s="1281">
        <v>7000015628</v>
      </c>
      <c r="C39" s="1281">
        <v>170</v>
      </c>
      <c r="D39" s="1281" t="s">
        <v>695</v>
      </c>
      <c r="E39" s="1281">
        <v>1000024186</v>
      </c>
      <c r="F39" s="1281" t="s">
        <v>700</v>
      </c>
      <c r="G39" s="1281" t="s">
        <v>585</v>
      </c>
      <c r="H39" s="1323">
        <v>1</v>
      </c>
      <c r="I39" s="1253"/>
      <c r="J39" s="1254" t="str">
        <f t="shared" si="0"/>
        <v>Included</v>
      </c>
      <c r="K39" s="1192"/>
      <c r="M39" s="1159"/>
    </row>
    <row r="40" spans="1:13" s="1171" customFormat="1" ht="27.75" customHeight="1">
      <c r="A40" s="1261" t="str">
        <f>'Sch-1'!A40</f>
        <v>II</v>
      </c>
      <c r="B40" s="1268" t="str">
        <f>'Sch-1'!B40</f>
        <v xml:space="preserve">Bay Works at NP Kunta SS                         </v>
      </c>
      <c r="C40" s="1269"/>
      <c r="D40" s="1269"/>
      <c r="E40" s="1269"/>
      <c r="F40" s="1270"/>
      <c r="G40" s="1073"/>
      <c r="H40" s="1316"/>
      <c r="I40" s="1073"/>
      <c r="J40" s="1191"/>
      <c r="M40" s="1159"/>
    </row>
    <row r="41" spans="1:13" s="1171" customFormat="1" ht="36" customHeight="1">
      <c r="A41" s="1255">
        <f>A39+1</f>
        <v>19</v>
      </c>
      <c r="B41" s="1281">
        <v>7000015628</v>
      </c>
      <c r="C41" s="1281">
        <v>290</v>
      </c>
      <c r="D41" s="1281" t="s">
        <v>689</v>
      </c>
      <c r="E41" s="1281">
        <v>1000004483</v>
      </c>
      <c r="F41" s="1281" t="s">
        <v>702</v>
      </c>
      <c r="G41" s="1281" t="s">
        <v>582</v>
      </c>
      <c r="H41" s="1323">
        <v>7</v>
      </c>
      <c r="I41" s="1253"/>
      <c r="J41" s="1254" t="str">
        <f>IF(I41=0, "Included",IF(ISERROR(H41*I41), I41, H41*I41))</f>
        <v>Included</v>
      </c>
      <c r="K41" s="1192"/>
      <c r="M41" s="1159"/>
    </row>
    <row r="42" spans="1:13" s="1171" customFormat="1" ht="29">
      <c r="A42" s="1255">
        <f t="shared" si="1"/>
        <v>20</v>
      </c>
      <c r="B42" s="1281">
        <v>7000015628</v>
      </c>
      <c r="C42" s="1281">
        <v>260</v>
      </c>
      <c r="D42" s="1281" t="s">
        <v>690</v>
      </c>
      <c r="E42" s="1281">
        <v>1000011317</v>
      </c>
      <c r="F42" s="1281" t="s">
        <v>703</v>
      </c>
      <c r="G42" s="1281" t="s">
        <v>588</v>
      </c>
      <c r="H42" s="1323">
        <v>1</v>
      </c>
      <c r="I42" s="1253"/>
      <c r="J42" s="1254" t="str">
        <f t="shared" ref="J42:J46" si="2">IF(I42=0, "Included",IF(ISERROR(H42*I42), I42, H42*I42))</f>
        <v>Included</v>
      </c>
      <c r="K42" s="1192"/>
      <c r="M42" s="1159"/>
    </row>
    <row r="43" spans="1:13" s="1171" customFormat="1" ht="39" customHeight="1">
      <c r="A43" s="1255">
        <f t="shared" si="1"/>
        <v>21</v>
      </c>
      <c r="B43" s="1281">
        <v>7000015628</v>
      </c>
      <c r="C43" s="1281">
        <v>270</v>
      </c>
      <c r="D43" s="1281" t="s">
        <v>690</v>
      </c>
      <c r="E43" s="1281">
        <v>1000011322</v>
      </c>
      <c r="F43" s="1281" t="s">
        <v>662</v>
      </c>
      <c r="G43" s="1281" t="s">
        <v>588</v>
      </c>
      <c r="H43" s="1323">
        <v>1</v>
      </c>
      <c r="I43" s="1253"/>
      <c r="J43" s="1254" t="str">
        <f t="shared" si="2"/>
        <v>Included</v>
      </c>
      <c r="K43" s="1192"/>
      <c r="M43" s="1159"/>
    </row>
    <row r="44" spans="1:13" s="1171" customFormat="1" ht="61.5" customHeight="1">
      <c r="A44" s="1255">
        <f t="shared" si="1"/>
        <v>22</v>
      </c>
      <c r="B44" s="1281">
        <v>7000015628</v>
      </c>
      <c r="C44" s="1281">
        <v>310</v>
      </c>
      <c r="D44" s="1281" t="s">
        <v>691</v>
      </c>
      <c r="E44" s="1281">
        <v>1000020194</v>
      </c>
      <c r="F44" s="1281" t="s">
        <v>590</v>
      </c>
      <c r="G44" s="1281" t="s">
        <v>582</v>
      </c>
      <c r="H44" s="1323">
        <v>7</v>
      </c>
      <c r="I44" s="1253"/>
      <c r="J44" s="1254" t="str">
        <f t="shared" si="2"/>
        <v>Included</v>
      </c>
      <c r="K44" s="1192"/>
      <c r="M44" s="1159"/>
    </row>
    <row r="45" spans="1:13" s="1171" customFormat="1" ht="31.5" customHeight="1">
      <c r="A45" s="1255">
        <f t="shared" si="1"/>
        <v>23</v>
      </c>
      <c r="B45" s="1281">
        <v>7000015628</v>
      </c>
      <c r="C45" s="1281">
        <v>340</v>
      </c>
      <c r="D45" s="1281" t="s">
        <v>692</v>
      </c>
      <c r="E45" s="1281">
        <v>1000004289</v>
      </c>
      <c r="F45" s="1281" t="s">
        <v>704</v>
      </c>
      <c r="G45" s="1281" t="s">
        <v>582</v>
      </c>
      <c r="H45" s="1323">
        <v>2</v>
      </c>
      <c r="I45" s="1253"/>
      <c r="J45" s="1254" t="str">
        <f t="shared" si="2"/>
        <v>Included</v>
      </c>
      <c r="K45" s="1192"/>
      <c r="M45" s="1159"/>
    </row>
    <row r="46" spans="1:13" s="1171" customFormat="1" ht="42.75" customHeight="1">
      <c r="A46" s="1255">
        <f t="shared" si="1"/>
        <v>24</v>
      </c>
      <c r="B46" s="1281">
        <v>7000015628</v>
      </c>
      <c r="C46" s="1281">
        <v>360</v>
      </c>
      <c r="D46" s="1281" t="s">
        <v>693</v>
      </c>
      <c r="E46" s="1281">
        <v>1000012366</v>
      </c>
      <c r="F46" s="1281" t="s">
        <v>611</v>
      </c>
      <c r="G46" s="1281" t="s">
        <v>582</v>
      </c>
      <c r="H46" s="1323">
        <v>204</v>
      </c>
      <c r="I46" s="1253"/>
      <c r="J46" s="1254" t="str">
        <f t="shared" si="2"/>
        <v>Included</v>
      </c>
      <c r="K46" s="1192"/>
      <c r="M46" s="1159"/>
    </row>
    <row r="47" spans="1:13" s="1171" customFormat="1" ht="36.75" customHeight="1">
      <c r="A47" s="1255">
        <f t="shared" si="1"/>
        <v>25</v>
      </c>
      <c r="B47" s="1281">
        <v>7000015628</v>
      </c>
      <c r="C47" s="1281">
        <v>330</v>
      </c>
      <c r="D47" s="1281" t="s">
        <v>695</v>
      </c>
      <c r="E47" s="1281">
        <v>1000019919</v>
      </c>
      <c r="F47" s="1281" t="s">
        <v>697</v>
      </c>
      <c r="G47" s="1281" t="s">
        <v>585</v>
      </c>
      <c r="H47" s="1323">
        <v>1</v>
      </c>
      <c r="I47" s="1253"/>
      <c r="J47" s="1254" t="str">
        <f>IF(I47=0, "Included",IF(ISERROR(H47*I47), I47, H47*I47))</f>
        <v>Included</v>
      </c>
      <c r="K47" s="1192"/>
      <c r="M47" s="1159"/>
    </row>
    <row r="48" spans="1:13" s="1171" customFormat="1" ht="27.75" customHeight="1">
      <c r="A48" s="1261" t="str">
        <f>'Sch-1'!A48</f>
        <v>III</v>
      </c>
      <c r="B48" s="1268" t="str">
        <f>'Sch-1'!B48</f>
        <v xml:space="preserve">Bay Works at Hiriyur SS                     </v>
      </c>
      <c r="C48" s="1269"/>
      <c r="D48" s="1269"/>
      <c r="E48" s="1269"/>
      <c r="F48" s="1270"/>
      <c r="G48" s="1073"/>
      <c r="H48" s="1316"/>
      <c r="I48" s="1073"/>
      <c r="J48" s="1191"/>
      <c r="M48" s="1159"/>
    </row>
    <row r="49" spans="1:13" s="1171" customFormat="1" ht="38.25" customHeight="1">
      <c r="A49" s="1255">
        <f>A47+1</f>
        <v>26</v>
      </c>
      <c r="B49" s="1281">
        <v>7000014957</v>
      </c>
      <c r="C49" s="1281">
        <v>240</v>
      </c>
      <c r="D49" s="1281" t="s">
        <v>577</v>
      </c>
      <c r="E49" s="1281">
        <v>1000004475</v>
      </c>
      <c r="F49" s="1281" t="s">
        <v>592</v>
      </c>
      <c r="G49" s="1281" t="s">
        <v>582</v>
      </c>
      <c r="H49" s="1323">
        <v>1</v>
      </c>
      <c r="I49" s="1253"/>
      <c r="J49" s="1254" t="str">
        <f t="shared" ref="J49:J53" si="3">IF(I49=0, "Included",IF(ISERROR(H49*I49), I49, H49*I49))</f>
        <v>Included</v>
      </c>
      <c r="K49" s="1192"/>
      <c r="M49" s="1159"/>
    </row>
    <row r="50" spans="1:13" s="1171" customFormat="1" ht="46.5" customHeight="1">
      <c r="A50" s="1255">
        <f t="shared" si="1"/>
        <v>27</v>
      </c>
      <c r="B50" s="1281">
        <v>7000014957</v>
      </c>
      <c r="C50" s="1281">
        <v>250</v>
      </c>
      <c r="D50" s="1281" t="s">
        <v>577</v>
      </c>
      <c r="E50" s="1281">
        <v>1000004474</v>
      </c>
      <c r="F50" s="1281" t="s">
        <v>593</v>
      </c>
      <c r="G50" s="1281" t="s">
        <v>582</v>
      </c>
      <c r="H50" s="1323">
        <v>1</v>
      </c>
      <c r="I50" s="1253"/>
      <c r="J50" s="1254" t="str">
        <f t="shared" si="3"/>
        <v>Included</v>
      </c>
      <c r="K50" s="1192"/>
      <c r="M50" s="1159"/>
    </row>
    <row r="51" spans="1:13" s="1171" customFormat="1" ht="46.5" customHeight="1">
      <c r="A51" s="1255">
        <f t="shared" si="1"/>
        <v>28</v>
      </c>
      <c r="B51" s="1281">
        <v>7000014957</v>
      </c>
      <c r="C51" s="1281">
        <v>260</v>
      </c>
      <c r="D51" s="1281" t="s">
        <v>577</v>
      </c>
      <c r="E51" s="1281">
        <v>1000004459</v>
      </c>
      <c r="F51" s="1281" t="s">
        <v>594</v>
      </c>
      <c r="G51" s="1281" t="s">
        <v>582</v>
      </c>
      <c r="H51" s="1323">
        <v>6</v>
      </c>
      <c r="I51" s="1253"/>
      <c r="J51" s="1254" t="str">
        <f t="shared" si="3"/>
        <v>Included</v>
      </c>
      <c r="K51" s="1192"/>
      <c r="M51" s="1159"/>
    </row>
    <row r="52" spans="1:13" s="1171" customFormat="1" ht="46.5" customHeight="1">
      <c r="A52" s="1255">
        <f t="shared" si="1"/>
        <v>29</v>
      </c>
      <c r="B52" s="1281">
        <v>7000014957</v>
      </c>
      <c r="C52" s="1281">
        <v>270</v>
      </c>
      <c r="D52" s="1281" t="s">
        <v>577</v>
      </c>
      <c r="E52" s="1281">
        <v>1000004468</v>
      </c>
      <c r="F52" s="1281" t="s">
        <v>595</v>
      </c>
      <c r="G52" s="1281" t="s">
        <v>582</v>
      </c>
      <c r="H52" s="1323">
        <v>6</v>
      </c>
      <c r="I52" s="1253"/>
      <c r="J52" s="1254" t="str">
        <f t="shared" si="3"/>
        <v>Included</v>
      </c>
      <c r="K52" s="1192"/>
      <c r="M52" s="1159"/>
    </row>
    <row r="53" spans="1:13" s="1171" customFormat="1" ht="39.75" customHeight="1">
      <c r="A53" s="1255">
        <f t="shared" si="1"/>
        <v>30</v>
      </c>
      <c r="B53" s="1281">
        <v>7000014957</v>
      </c>
      <c r="C53" s="1281">
        <v>280</v>
      </c>
      <c r="D53" s="1281" t="s">
        <v>577</v>
      </c>
      <c r="E53" s="1281">
        <v>1000020419</v>
      </c>
      <c r="F53" s="1281" t="s">
        <v>583</v>
      </c>
      <c r="G53" s="1281" t="s">
        <v>582</v>
      </c>
      <c r="H53" s="1323">
        <v>3</v>
      </c>
      <c r="I53" s="1253"/>
      <c r="J53" s="1254" t="str">
        <f t="shared" si="3"/>
        <v>Included</v>
      </c>
      <c r="K53" s="1192"/>
      <c r="M53" s="1159"/>
    </row>
    <row r="54" spans="1:13" s="1171" customFormat="1" ht="45.75" customHeight="1">
      <c r="A54" s="1255">
        <f t="shared" si="1"/>
        <v>31</v>
      </c>
      <c r="B54" s="1281">
        <v>7000014957</v>
      </c>
      <c r="C54" s="1281">
        <v>290</v>
      </c>
      <c r="D54" s="1281" t="s">
        <v>577</v>
      </c>
      <c r="E54" s="1281">
        <v>1000004401</v>
      </c>
      <c r="F54" s="1281" t="s">
        <v>584</v>
      </c>
      <c r="G54" s="1281" t="s">
        <v>582</v>
      </c>
      <c r="H54" s="1323">
        <v>12</v>
      </c>
      <c r="I54" s="1253"/>
      <c r="J54" s="1254" t="str">
        <f>IF(I54=0, "Included",IF(ISERROR(H54*I54), I54, H54*I54))</f>
        <v>Included</v>
      </c>
      <c r="K54" s="1192"/>
      <c r="M54" s="1159"/>
    </row>
    <row r="55" spans="1:13" s="1171" customFormat="1" ht="29">
      <c r="A55" s="1255">
        <f t="shared" si="1"/>
        <v>32</v>
      </c>
      <c r="B55" s="1281">
        <v>7000014957</v>
      </c>
      <c r="C55" s="1281">
        <v>300</v>
      </c>
      <c r="D55" s="1281" t="s">
        <v>706</v>
      </c>
      <c r="E55" s="1281">
        <v>1000001671</v>
      </c>
      <c r="F55" s="1281" t="s">
        <v>724</v>
      </c>
      <c r="G55" s="1281" t="s">
        <v>582</v>
      </c>
      <c r="H55" s="1323">
        <v>2</v>
      </c>
      <c r="I55" s="1253"/>
      <c r="J55" s="1254" t="str">
        <f t="shared" ref="J55:J65" si="4">IF(I55=0, "Included",IF(ISERROR(H55*I55), I55, H55*I55))</f>
        <v>Included</v>
      </c>
      <c r="K55" s="1192"/>
      <c r="M55" s="1159"/>
    </row>
    <row r="56" spans="1:13" s="1171" customFormat="1" ht="51" customHeight="1">
      <c r="A56" s="1255">
        <f t="shared" si="1"/>
        <v>33</v>
      </c>
      <c r="B56" s="1281">
        <v>7000014957</v>
      </c>
      <c r="C56" s="1281">
        <v>310</v>
      </c>
      <c r="D56" s="1281" t="s">
        <v>706</v>
      </c>
      <c r="E56" s="1281">
        <v>1000001673</v>
      </c>
      <c r="F56" s="1281" t="s">
        <v>725</v>
      </c>
      <c r="G56" s="1281" t="s">
        <v>582</v>
      </c>
      <c r="H56" s="1323">
        <v>4</v>
      </c>
      <c r="I56" s="1253"/>
      <c r="J56" s="1254" t="str">
        <f t="shared" si="4"/>
        <v>Included</v>
      </c>
      <c r="K56" s="1192"/>
      <c r="M56" s="1159"/>
    </row>
    <row r="57" spans="1:13" s="1171" customFormat="1" ht="41.25" customHeight="1">
      <c r="A57" s="1255">
        <f t="shared" si="1"/>
        <v>34</v>
      </c>
      <c r="B57" s="1281">
        <v>7000014957</v>
      </c>
      <c r="C57" s="1281">
        <v>320</v>
      </c>
      <c r="D57" s="1281" t="s">
        <v>706</v>
      </c>
      <c r="E57" s="1281">
        <v>1000001681</v>
      </c>
      <c r="F57" s="1281" t="s">
        <v>726</v>
      </c>
      <c r="G57" s="1281" t="s">
        <v>582</v>
      </c>
      <c r="H57" s="1323">
        <v>6</v>
      </c>
      <c r="I57" s="1253"/>
      <c r="J57" s="1254" t="str">
        <f t="shared" si="4"/>
        <v>Included</v>
      </c>
      <c r="K57" s="1192"/>
      <c r="M57" s="1159"/>
    </row>
    <row r="58" spans="1:13" s="1171" customFormat="1" ht="45.75" customHeight="1">
      <c r="A58" s="1255">
        <f t="shared" si="1"/>
        <v>35</v>
      </c>
      <c r="B58" s="1281">
        <v>7000014957</v>
      </c>
      <c r="C58" s="1281">
        <v>330</v>
      </c>
      <c r="D58" s="1281" t="s">
        <v>706</v>
      </c>
      <c r="E58" s="1281">
        <v>1000020417</v>
      </c>
      <c r="F58" s="1281" t="s">
        <v>727</v>
      </c>
      <c r="G58" s="1281" t="s">
        <v>582</v>
      </c>
      <c r="H58" s="1323">
        <v>6</v>
      </c>
      <c r="I58" s="1253"/>
      <c r="J58" s="1254" t="str">
        <f t="shared" si="4"/>
        <v>Included</v>
      </c>
      <c r="K58" s="1192"/>
      <c r="M58" s="1159"/>
    </row>
    <row r="59" spans="1:13" s="1171" customFormat="1" ht="46.5" customHeight="1">
      <c r="A59" s="1255">
        <f t="shared" si="1"/>
        <v>36</v>
      </c>
      <c r="B59" s="1281">
        <v>7000014957</v>
      </c>
      <c r="C59" s="1281">
        <v>340</v>
      </c>
      <c r="D59" s="1281" t="s">
        <v>706</v>
      </c>
      <c r="E59" s="1281">
        <v>1000001695</v>
      </c>
      <c r="F59" s="1281" t="s">
        <v>728</v>
      </c>
      <c r="G59" s="1281" t="s">
        <v>582</v>
      </c>
      <c r="H59" s="1323">
        <v>31</v>
      </c>
      <c r="I59" s="1253"/>
      <c r="J59" s="1254" t="str">
        <f t="shared" si="4"/>
        <v>Included</v>
      </c>
      <c r="K59" s="1192"/>
      <c r="M59" s="1159"/>
    </row>
    <row r="60" spans="1:13" s="1171" customFormat="1" ht="46.5" customHeight="1">
      <c r="A60" s="1255">
        <f t="shared" si="1"/>
        <v>37</v>
      </c>
      <c r="B60" s="1281">
        <v>7000014957</v>
      </c>
      <c r="C60" s="1281">
        <v>390</v>
      </c>
      <c r="D60" s="1281" t="s">
        <v>707</v>
      </c>
      <c r="E60" s="1281">
        <v>1000011318</v>
      </c>
      <c r="F60" s="1281" t="s">
        <v>729</v>
      </c>
      <c r="G60" s="1281" t="s">
        <v>588</v>
      </c>
      <c r="H60" s="1323">
        <v>1</v>
      </c>
      <c r="I60" s="1253"/>
      <c r="J60" s="1254" t="str">
        <f t="shared" si="4"/>
        <v>Included</v>
      </c>
      <c r="K60" s="1192"/>
      <c r="M60" s="1159"/>
    </row>
    <row r="61" spans="1:13" s="1171" customFormat="1" ht="46.5" customHeight="1">
      <c r="A61" s="1255">
        <f t="shared" si="1"/>
        <v>38</v>
      </c>
      <c r="B61" s="1281">
        <v>7000014957</v>
      </c>
      <c r="C61" s="1281">
        <v>350</v>
      </c>
      <c r="D61" s="1281" t="s">
        <v>707</v>
      </c>
      <c r="E61" s="1281">
        <v>1000011327</v>
      </c>
      <c r="F61" s="1281" t="s">
        <v>730</v>
      </c>
      <c r="G61" s="1281" t="s">
        <v>588</v>
      </c>
      <c r="H61" s="1323">
        <v>1</v>
      </c>
      <c r="I61" s="1253"/>
      <c r="J61" s="1254" t="str">
        <f t="shared" si="4"/>
        <v>Included</v>
      </c>
      <c r="K61" s="1192"/>
      <c r="M61" s="1159"/>
    </row>
    <row r="62" spans="1:13" s="1171" customFormat="1" ht="47.25" customHeight="1">
      <c r="A62" s="1255">
        <f t="shared" si="1"/>
        <v>39</v>
      </c>
      <c r="B62" s="1281">
        <v>7000014957</v>
      </c>
      <c r="C62" s="1281">
        <v>360</v>
      </c>
      <c r="D62" s="1281" t="s">
        <v>707</v>
      </c>
      <c r="E62" s="1281">
        <v>1000011326</v>
      </c>
      <c r="F62" s="1281" t="s">
        <v>596</v>
      </c>
      <c r="G62" s="1281" t="s">
        <v>588</v>
      </c>
      <c r="H62" s="1323">
        <v>1</v>
      </c>
      <c r="I62" s="1253"/>
      <c r="J62" s="1254" t="str">
        <f t="shared" si="4"/>
        <v>Included</v>
      </c>
      <c r="K62" s="1192"/>
      <c r="M62" s="1159"/>
    </row>
    <row r="63" spans="1:13" s="1171" customFormat="1" ht="53.25" customHeight="1">
      <c r="A63" s="1255">
        <f t="shared" si="1"/>
        <v>40</v>
      </c>
      <c r="B63" s="1281">
        <v>7000014957</v>
      </c>
      <c r="C63" s="1281">
        <v>370</v>
      </c>
      <c r="D63" s="1281" t="s">
        <v>707</v>
      </c>
      <c r="E63" s="1281">
        <v>1000033338</v>
      </c>
      <c r="F63" s="1281" t="s">
        <v>731</v>
      </c>
      <c r="G63" s="1281" t="s">
        <v>588</v>
      </c>
      <c r="H63" s="1323">
        <v>1</v>
      </c>
      <c r="I63" s="1253"/>
      <c r="J63" s="1254" t="str">
        <f t="shared" si="4"/>
        <v>Included</v>
      </c>
      <c r="K63" s="1192"/>
      <c r="M63" s="1159"/>
    </row>
    <row r="64" spans="1:13" s="1171" customFormat="1" ht="49.5" customHeight="1">
      <c r="A64" s="1255">
        <f t="shared" si="1"/>
        <v>41</v>
      </c>
      <c r="B64" s="1281">
        <v>7000014957</v>
      </c>
      <c r="C64" s="1281">
        <v>380</v>
      </c>
      <c r="D64" s="1281" t="s">
        <v>707</v>
      </c>
      <c r="E64" s="1281">
        <v>1000033340</v>
      </c>
      <c r="F64" s="1281" t="s">
        <v>732</v>
      </c>
      <c r="G64" s="1281" t="s">
        <v>588</v>
      </c>
      <c r="H64" s="1323">
        <v>1</v>
      </c>
      <c r="I64" s="1253"/>
      <c r="J64" s="1254" t="str">
        <f t="shared" si="4"/>
        <v>Included</v>
      </c>
      <c r="K64" s="1192"/>
      <c r="M64" s="1159"/>
    </row>
    <row r="65" spans="1:13" s="1171" customFormat="1" ht="37.5" customHeight="1">
      <c r="A65" s="1255">
        <f t="shared" si="1"/>
        <v>42</v>
      </c>
      <c r="B65" s="1281">
        <v>7000014957</v>
      </c>
      <c r="C65" s="1281">
        <v>400</v>
      </c>
      <c r="D65" s="1281" t="s">
        <v>708</v>
      </c>
      <c r="E65" s="1281">
        <v>1000032055</v>
      </c>
      <c r="F65" s="1281" t="s">
        <v>613</v>
      </c>
      <c r="G65" s="1281" t="s">
        <v>614</v>
      </c>
      <c r="H65" s="1323">
        <v>1.5</v>
      </c>
      <c r="I65" s="1253"/>
      <c r="J65" s="1254" t="str">
        <f t="shared" si="4"/>
        <v>Included</v>
      </c>
      <c r="K65" s="1192"/>
      <c r="M65" s="1159"/>
    </row>
    <row r="66" spans="1:13" s="1171" customFormat="1" ht="49.5" customHeight="1">
      <c r="A66" s="1255">
        <f t="shared" si="1"/>
        <v>43</v>
      </c>
      <c r="B66" s="1281">
        <v>7000014957</v>
      </c>
      <c r="C66" s="1281">
        <v>410</v>
      </c>
      <c r="D66" s="1281" t="s">
        <v>709</v>
      </c>
      <c r="E66" s="1281">
        <v>1000006843</v>
      </c>
      <c r="F66" s="1281" t="s">
        <v>682</v>
      </c>
      <c r="G66" s="1281" t="s">
        <v>588</v>
      </c>
      <c r="H66" s="1323">
        <v>1</v>
      </c>
      <c r="I66" s="1253"/>
      <c r="J66" s="1254" t="str">
        <f>IF(I66=0, "Included",IF(ISERROR(H66*I66), I66, H66*I66))</f>
        <v>Included</v>
      </c>
      <c r="K66" s="1192"/>
      <c r="M66" s="1159"/>
    </row>
    <row r="67" spans="1:13" s="1171" customFormat="1" ht="49.5" customHeight="1">
      <c r="A67" s="1255">
        <f t="shared" si="1"/>
        <v>44</v>
      </c>
      <c r="B67" s="1281">
        <v>7000014957</v>
      </c>
      <c r="C67" s="1281">
        <v>420</v>
      </c>
      <c r="D67" s="1281" t="s">
        <v>709</v>
      </c>
      <c r="E67" s="1281">
        <v>1000004273</v>
      </c>
      <c r="F67" s="1281" t="s">
        <v>733</v>
      </c>
      <c r="G67" s="1281" t="s">
        <v>582</v>
      </c>
      <c r="H67" s="1323">
        <v>1</v>
      </c>
      <c r="I67" s="1253"/>
      <c r="J67" s="1254" t="str">
        <f t="shared" ref="J67:J71" si="5">IF(I67=0, "Included",IF(ISERROR(H67*I67), I67, H67*I67))</f>
        <v>Included</v>
      </c>
      <c r="K67" s="1192"/>
      <c r="M67" s="1159"/>
    </row>
    <row r="68" spans="1:13" s="1171" customFormat="1" ht="49.5" customHeight="1">
      <c r="A68" s="1255">
        <f t="shared" si="1"/>
        <v>45</v>
      </c>
      <c r="B68" s="1281">
        <v>7000014957</v>
      </c>
      <c r="C68" s="1281">
        <v>450</v>
      </c>
      <c r="D68" s="1281" t="s">
        <v>709</v>
      </c>
      <c r="E68" s="1281">
        <v>1000055445</v>
      </c>
      <c r="F68" s="1281" t="s">
        <v>734</v>
      </c>
      <c r="G68" s="1281" t="s">
        <v>582</v>
      </c>
      <c r="H68" s="1323">
        <v>2</v>
      </c>
      <c r="I68" s="1253"/>
      <c r="J68" s="1254" t="str">
        <f t="shared" si="5"/>
        <v>Included</v>
      </c>
      <c r="K68" s="1192"/>
      <c r="M68" s="1159"/>
    </row>
    <row r="69" spans="1:13" s="1171" customFormat="1" ht="49.5" customHeight="1">
      <c r="A69" s="1255">
        <f t="shared" si="1"/>
        <v>46</v>
      </c>
      <c r="B69" s="1281">
        <v>7000014957</v>
      </c>
      <c r="C69" s="1281">
        <v>430</v>
      </c>
      <c r="D69" s="1281" t="s">
        <v>709</v>
      </c>
      <c r="E69" s="1281">
        <v>1000006842</v>
      </c>
      <c r="F69" s="1281" t="s">
        <v>735</v>
      </c>
      <c r="G69" s="1281" t="s">
        <v>588</v>
      </c>
      <c r="H69" s="1323">
        <v>1</v>
      </c>
      <c r="I69" s="1253"/>
      <c r="J69" s="1254" t="str">
        <f t="shared" si="5"/>
        <v>Included</v>
      </c>
      <c r="K69" s="1192"/>
      <c r="M69" s="1159"/>
    </row>
    <row r="70" spans="1:13" s="1171" customFormat="1" ht="49.5" customHeight="1">
      <c r="A70" s="1255">
        <f t="shared" si="1"/>
        <v>47</v>
      </c>
      <c r="B70" s="1281">
        <v>7000014957</v>
      </c>
      <c r="C70" s="1281">
        <v>440</v>
      </c>
      <c r="D70" s="1281" t="s">
        <v>709</v>
      </c>
      <c r="E70" s="1281">
        <v>1000055442</v>
      </c>
      <c r="F70" s="1281" t="s">
        <v>736</v>
      </c>
      <c r="G70" s="1281" t="s">
        <v>582</v>
      </c>
      <c r="H70" s="1323">
        <v>2</v>
      </c>
      <c r="I70" s="1253"/>
      <c r="J70" s="1254" t="str">
        <f t="shared" si="5"/>
        <v>Included</v>
      </c>
      <c r="K70" s="1192"/>
      <c r="M70" s="1159"/>
    </row>
    <row r="71" spans="1:13" s="1171" customFormat="1" ht="56.25" customHeight="1">
      <c r="A71" s="1255">
        <f t="shared" si="1"/>
        <v>48</v>
      </c>
      <c r="B71" s="1281">
        <v>7000014957</v>
      </c>
      <c r="C71" s="1281">
        <v>460</v>
      </c>
      <c r="D71" s="1281" t="s">
        <v>710</v>
      </c>
      <c r="E71" s="1281">
        <v>1000028468</v>
      </c>
      <c r="F71" s="1281" t="s">
        <v>737</v>
      </c>
      <c r="G71" s="1281" t="s">
        <v>588</v>
      </c>
      <c r="H71" s="1323">
        <v>8</v>
      </c>
      <c r="I71" s="1253"/>
      <c r="J71" s="1254" t="str">
        <f t="shared" si="5"/>
        <v>Included</v>
      </c>
      <c r="K71" s="1192"/>
      <c r="M71" s="1159"/>
    </row>
    <row r="72" spans="1:13" s="1171" customFormat="1" ht="57" customHeight="1">
      <c r="A72" s="1255">
        <f t="shared" si="1"/>
        <v>49</v>
      </c>
      <c r="B72" s="1281">
        <v>7000014957</v>
      </c>
      <c r="C72" s="1281">
        <v>470</v>
      </c>
      <c r="D72" s="1281" t="s">
        <v>710</v>
      </c>
      <c r="E72" s="1281">
        <v>1000032030</v>
      </c>
      <c r="F72" s="1281" t="s">
        <v>738</v>
      </c>
      <c r="G72" s="1281" t="s">
        <v>614</v>
      </c>
      <c r="H72" s="1323">
        <v>1.2</v>
      </c>
      <c r="I72" s="1253"/>
      <c r="J72" s="1254" t="str">
        <f>IF(I72=0, "Included",IF(ISERROR(H72*I72), I72, H72*I72))</f>
        <v>Included</v>
      </c>
      <c r="K72" s="1192"/>
      <c r="M72" s="1159"/>
    </row>
    <row r="73" spans="1:13" s="1171" customFormat="1" ht="59.25" customHeight="1">
      <c r="A73" s="1255">
        <f t="shared" si="1"/>
        <v>50</v>
      </c>
      <c r="B73" s="1281">
        <v>7000014957</v>
      </c>
      <c r="C73" s="1281">
        <v>480</v>
      </c>
      <c r="D73" s="1281" t="s">
        <v>711</v>
      </c>
      <c r="E73" s="1281">
        <v>1000006284</v>
      </c>
      <c r="F73" s="1281" t="s">
        <v>602</v>
      </c>
      <c r="G73" s="1281" t="s">
        <v>588</v>
      </c>
      <c r="H73" s="1323">
        <v>2</v>
      </c>
      <c r="I73" s="1253"/>
      <c r="J73" s="1254" t="str">
        <f t="shared" ref="J73:J77" si="6">IF(I73=0, "Included",IF(ISERROR(H73*I73), I73, H73*I73))</f>
        <v>Included</v>
      </c>
      <c r="K73" s="1192"/>
      <c r="M73" s="1159"/>
    </row>
    <row r="74" spans="1:13" s="1171" customFormat="1" ht="44.25" customHeight="1">
      <c r="A74" s="1255">
        <f t="shared" si="1"/>
        <v>51</v>
      </c>
      <c r="B74" s="1281">
        <v>7000014957</v>
      </c>
      <c r="C74" s="1281">
        <v>490</v>
      </c>
      <c r="D74" s="1281" t="s">
        <v>712</v>
      </c>
      <c r="E74" s="1281">
        <v>1000012069</v>
      </c>
      <c r="F74" s="1281" t="s">
        <v>739</v>
      </c>
      <c r="G74" s="1281" t="s">
        <v>588</v>
      </c>
      <c r="H74" s="1323">
        <v>1</v>
      </c>
      <c r="I74" s="1253"/>
      <c r="J74" s="1254" t="str">
        <f t="shared" si="6"/>
        <v>Included</v>
      </c>
      <c r="K74" s="1192"/>
      <c r="M74" s="1159"/>
    </row>
    <row r="75" spans="1:13" s="1171" customFormat="1" ht="44.25" customHeight="1">
      <c r="A75" s="1255">
        <f t="shared" si="1"/>
        <v>52</v>
      </c>
      <c r="B75" s="1281">
        <v>7000014957</v>
      </c>
      <c r="C75" s="1281">
        <v>500</v>
      </c>
      <c r="D75" s="1281" t="s">
        <v>712</v>
      </c>
      <c r="E75" s="1281">
        <v>1000012018</v>
      </c>
      <c r="F75" s="1281" t="s">
        <v>604</v>
      </c>
      <c r="G75" s="1281" t="s">
        <v>588</v>
      </c>
      <c r="H75" s="1323">
        <v>2</v>
      </c>
      <c r="I75" s="1253"/>
      <c r="J75" s="1254" t="str">
        <f t="shared" si="6"/>
        <v>Included</v>
      </c>
      <c r="K75" s="1192"/>
      <c r="M75" s="1159"/>
    </row>
    <row r="76" spans="1:13" s="1171" customFormat="1" ht="39" customHeight="1">
      <c r="A76" s="1255">
        <f t="shared" si="1"/>
        <v>53</v>
      </c>
      <c r="B76" s="1281">
        <v>7000014957</v>
      </c>
      <c r="C76" s="1281">
        <v>510</v>
      </c>
      <c r="D76" s="1281" t="s">
        <v>712</v>
      </c>
      <c r="E76" s="1281">
        <v>1000012022</v>
      </c>
      <c r="F76" s="1281" t="s">
        <v>603</v>
      </c>
      <c r="G76" s="1281" t="s">
        <v>582</v>
      </c>
      <c r="H76" s="1323">
        <v>2</v>
      </c>
      <c r="I76" s="1253"/>
      <c r="J76" s="1254" t="str">
        <f t="shared" si="6"/>
        <v>Included</v>
      </c>
      <c r="K76" s="1192"/>
      <c r="M76" s="1159"/>
    </row>
    <row r="77" spans="1:13" s="1171" customFormat="1" ht="39.75" customHeight="1">
      <c r="A77" s="1255">
        <f t="shared" si="1"/>
        <v>54</v>
      </c>
      <c r="B77" s="1281">
        <v>7000014957</v>
      </c>
      <c r="C77" s="1281">
        <v>520</v>
      </c>
      <c r="D77" s="1281" t="s">
        <v>580</v>
      </c>
      <c r="E77" s="1281">
        <v>1000014547</v>
      </c>
      <c r="F77" s="1281" t="s">
        <v>605</v>
      </c>
      <c r="G77" s="1281" t="s">
        <v>582</v>
      </c>
      <c r="H77" s="1323">
        <v>2</v>
      </c>
      <c r="I77" s="1253"/>
      <c r="J77" s="1254" t="str">
        <f t="shared" si="6"/>
        <v>Included</v>
      </c>
      <c r="K77" s="1192"/>
      <c r="M77" s="1159"/>
    </row>
    <row r="78" spans="1:13" s="1171" customFormat="1" ht="41.25" customHeight="1">
      <c r="A78" s="1255">
        <f t="shared" si="1"/>
        <v>55</v>
      </c>
      <c r="B78" s="1281">
        <v>7000014957</v>
      </c>
      <c r="C78" s="1281">
        <v>530</v>
      </c>
      <c r="D78" s="1281" t="s">
        <v>580</v>
      </c>
      <c r="E78" s="1281">
        <v>1000004952</v>
      </c>
      <c r="F78" s="1281" t="s">
        <v>606</v>
      </c>
      <c r="G78" s="1281" t="s">
        <v>582</v>
      </c>
      <c r="H78" s="1323">
        <v>2</v>
      </c>
      <c r="I78" s="1253"/>
      <c r="J78" s="1254" t="str">
        <f>IF(I78=0, "Included",IF(ISERROR(H78*I78), I78, H78*I78))</f>
        <v>Included</v>
      </c>
      <c r="K78" s="1192"/>
      <c r="M78" s="1159"/>
    </row>
    <row r="79" spans="1:13" s="1171" customFormat="1" ht="41.25" customHeight="1">
      <c r="A79" s="1255">
        <f t="shared" si="1"/>
        <v>56</v>
      </c>
      <c r="B79" s="1281">
        <v>7000014957</v>
      </c>
      <c r="C79" s="1281">
        <v>540</v>
      </c>
      <c r="D79" s="1281" t="s">
        <v>580</v>
      </c>
      <c r="E79" s="1281">
        <v>1000001894</v>
      </c>
      <c r="F79" s="1281" t="s">
        <v>607</v>
      </c>
      <c r="G79" s="1281" t="s">
        <v>582</v>
      </c>
      <c r="H79" s="1323">
        <v>1</v>
      </c>
      <c r="I79" s="1253"/>
      <c r="J79" s="1254" t="str">
        <f t="shared" ref="J79:J89" si="7">IF(I79=0, "Included",IF(ISERROR(H79*I79), I79, H79*I79))</f>
        <v>Included</v>
      </c>
      <c r="K79" s="1192"/>
      <c r="M79" s="1159"/>
    </row>
    <row r="80" spans="1:13" s="1171" customFormat="1" ht="41.25" customHeight="1">
      <c r="A80" s="1255">
        <f t="shared" si="1"/>
        <v>57</v>
      </c>
      <c r="B80" s="1281">
        <v>7000014957</v>
      </c>
      <c r="C80" s="1281">
        <v>550</v>
      </c>
      <c r="D80" s="1281" t="s">
        <v>580</v>
      </c>
      <c r="E80" s="1281">
        <v>1000038387</v>
      </c>
      <c r="F80" s="1281" t="s">
        <v>615</v>
      </c>
      <c r="G80" s="1281" t="s">
        <v>582</v>
      </c>
      <c r="H80" s="1323">
        <v>15</v>
      </c>
      <c r="I80" s="1253"/>
      <c r="J80" s="1254" t="str">
        <f t="shared" si="7"/>
        <v>Included</v>
      </c>
      <c r="K80" s="1192"/>
      <c r="M80" s="1159"/>
    </row>
    <row r="81" spans="1:13" s="1171" customFormat="1" ht="39.75" customHeight="1">
      <c r="A81" s="1255">
        <f t="shared" si="1"/>
        <v>58</v>
      </c>
      <c r="B81" s="1281">
        <v>7000014957</v>
      </c>
      <c r="C81" s="1281">
        <v>560</v>
      </c>
      <c r="D81" s="1281" t="s">
        <v>580</v>
      </c>
      <c r="E81" s="1281">
        <v>1000038325</v>
      </c>
      <c r="F81" s="1281" t="s">
        <v>608</v>
      </c>
      <c r="G81" s="1281" t="s">
        <v>582</v>
      </c>
      <c r="H81" s="1323">
        <v>10</v>
      </c>
      <c r="I81" s="1253"/>
      <c r="J81" s="1254" t="str">
        <f t="shared" si="7"/>
        <v>Included</v>
      </c>
      <c r="K81" s="1192"/>
      <c r="M81" s="1159"/>
    </row>
    <row r="82" spans="1:13" s="1171" customFormat="1" ht="41.25" customHeight="1">
      <c r="A82" s="1255">
        <f t="shared" si="1"/>
        <v>59</v>
      </c>
      <c r="B82" s="1281">
        <v>7000014957</v>
      </c>
      <c r="C82" s="1281">
        <v>570</v>
      </c>
      <c r="D82" s="1281" t="s">
        <v>580</v>
      </c>
      <c r="E82" s="1281">
        <v>1000038385</v>
      </c>
      <c r="F82" s="1281" t="s">
        <v>740</v>
      </c>
      <c r="G82" s="1281" t="s">
        <v>582</v>
      </c>
      <c r="H82" s="1323">
        <v>2</v>
      </c>
      <c r="I82" s="1253"/>
      <c r="J82" s="1254" t="str">
        <f t="shared" si="7"/>
        <v>Included</v>
      </c>
      <c r="K82" s="1192"/>
      <c r="M82" s="1159"/>
    </row>
    <row r="83" spans="1:13" s="1171" customFormat="1" ht="40.5" customHeight="1">
      <c r="A83" s="1255">
        <f t="shared" si="1"/>
        <v>60</v>
      </c>
      <c r="B83" s="1281">
        <v>7000014957</v>
      </c>
      <c r="C83" s="1281">
        <v>580</v>
      </c>
      <c r="D83" s="1281" t="s">
        <v>580</v>
      </c>
      <c r="E83" s="1281">
        <v>1000013795</v>
      </c>
      <c r="F83" s="1281" t="s">
        <v>609</v>
      </c>
      <c r="G83" s="1281" t="s">
        <v>585</v>
      </c>
      <c r="H83" s="1323">
        <v>2</v>
      </c>
      <c r="I83" s="1253"/>
      <c r="J83" s="1254" t="str">
        <f t="shared" si="7"/>
        <v>Included</v>
      </c>
      <c r="K83" s="1192"/>
      <c r="M83" s="1159"/>
    </row>
    <row r="84" spans="1:13" s="1171" customFormat="1" ht="38.25" customHeight="1">
      <c r="A84" s="1255">
        <f t="shared" si="1"/>
        <v>61</v>
      </c>
      <c r="B84" s="1281">
        <v>7000014957</v>
      </c>
      <c r="C84" s="1281">
        <v>590</v>
      </c>
      <c r="D84" s="1281" t="s">
        <v>580</v>
      </c>
      <c r="E84" s="1281">
        <v>1000020248</v>
      </c>
      <c r="F84" s="1281" t="s">
        <v>741</v>
      </c>
      <c r="G84" s="1281" t="s">
        <v>582</v>
      </c>
      <c r="H84" s="1323">
        <v>6</v>
      </c>
      <c r="I84" s="1253"/>
      <c r="J84" s="1254" t="str">
        <f t="shared" si="7"/>
        <v>Included</v>
      </c>
      <c r="K84" s="1192"/>
      <c r="M84" s="1159"/>
    </row>
    <row r="85" spans="1:13" s="1171" customFormat="1" ht="42.75" customHeight="1">
      <c r="A85" s="1255">
        <f t="shared" si="1"/>
        <v>62</v>
      </c>
      <c r="B85" s="1281">
        <v>7000014957</v>
      </c>
      <c r="C85" s="1281">
        <v>600</v>
      </c>
      <c r="D85" s="1281" t="s">
        <v>580</v>
      </c>
      <c r="E85" s="1281">
        <v>1000038389</v>
      </c>
      <c r="F85" s="1281" t="s">
        <v>742</v>
      </c>
      <c r="G85" s="1281" t="s">
        <v>582</v>
      </c>
      <c r="H85" s="1323">
        <v>6</v>
      </c>
      <c r="I85" s="1253"/>
      <c r="J85" s="1254" t="str">
        <f t="shared" si="7"/>
        <v>Included</v>
      </c>
      <c r="K85" s="1192"/>
      <c r="M85" s="1159"/>
    </row>
    <row r="86" spans="1:13" s="1171" customFormat="1" ht="47.25" customHeight="1">
      <c r="A86" s="1255">
        <f t="shared" si="1"/>
        <v>63</v>
      </c>
      <c r="B86" s="1281">
        <v>7000014957</v>
      </c>
      <c r="C86" s="1281">
        <v>610</v>
      </c>
      <c r="D86" s="1281" t="s">
        <v>713</v>
      </c>
      <c r="E86" s="1281">
        <v>1000020119</v>
      </c>
      <c r="F86" s="1281" t="s">
        <v>743</v>
      </c>
      <c r="G86" s="1281" t="s">
        <v>582</v>
      </c>
      <c r="H86" s="1323">
        <v>2</v>
      </c>
      <c r="I86" s="1253"/>
      <c r="J86" s="1254" t="str">
        <f t="shared" si="7"/>
        <v>Included</v>
      </c>
      <c r="K86" s="1192"/>
      <c r="M86" s="1159"/>
    </row>
    <row r="87" spans="1:13" s="1171" customFormat="1" ht="47.25" customHeight="1">
      <c r="A87" s="1255">
        <f t="shared" si="1"/>
        <v>64</v>
      </c>
      <c r="B87" s="1281">
        <v>7000014957</v>
      </c>
      <c r="C87" s="1281">
        <v>620</v>
      </c>
      <c r="D87" s="1281" t="s">
        <v>713</v>
      </c>
      <c r="E87" s="1281">
        <v>1000020118</v>
      </c>
      <c r="F87" s="1281" t="s">
        <v>658</v>
      </c>
      <c r="G87" s="1281" t="s">
        <v>582</v>
      </c>
      <c r="H87" s="1323">
        <v>2</v>
      </c>
      <c r="I87" s="1253"/>
      <c r="J87" s="1254" t="str">
        <f t="shared" si="7"/>
        <v>Included</v>
      </c>
      <c r="K87" s="1192"/>
      <c r="M87" s="1159"/>
    </row>
    <row r="88" spans="1:13" s="1171" customFormat="1" ht="47.25" customHeight="1">
      <c r="A88" s="1255">
        <f t="shared" si="1"/>
        <v>65</v>
      </c>
      <c r="B88" s="1281">
        <v>7000014957</v>
      </c>
      <c r="C88" s="1281">
        <v>630</v>
      </c>
      <c r="D88" s="1281" t="s">
        <v>713</v>
      </c>
      <c r="E88" s="1281">
        <v>1000020122</v>
      </c>
      <c r="F88" s="1281" t="s">
        <v>744</v>
      </c>
      <c r="G88" s="1281" t="s">
        <v>582</v>
      </c>
      <c r="H88" s="1323">
        <v>2</v>
      </c>
      <c r="I88" s="1253"/>
      <c r="J88" s="1254" t="str">
        <f t="shared" si="7"/>
        <v>Included</v>
      </c>
      <c r="K88" s="1192"/>
      <c r="M88" s="1159"/>
    </row>
    <row r="89" spans="1:13" s="1171" customFormat="1" ht="47.25" customHeight="1">
      <c r="A89" s="1255">
        <f t="shared" si="1"/>
        <v>66</v>
      </c>
      <c r="B89" s="1281">
        <v>7000014957</v>
      </c>
      <c r="C89" s="1281">
        <v>640</v>
      </c>
      <c r="D89" s="1281" t="s">
        <v>713</v>
      </c>
      <c r="E89" s="1281">
        <v>1000020125</v>
      </c>
      <c r="F89" s="1281" t="s">
        <v>745</v>
      </c>
      <c r="G89" s="1281" t="s">
        <v>582</v>
      </c>
      <c r="H89" s="1323">
        <v>2</v>
      </c>
      <c r="I89" s="1253"/>
      <c r="J89" s="1254" t="str">
        <f t="shared" si="7"/>
        <v>Included</v>
      </c>
      <c r="K89" s="1192"/>
      <c r="M89" s="1159"/>
    </row>
    <row r="90" spans="1:13" s="1171" customFormat="1" ht="47.25" customHeight="1">
      <c r="A90" s="1255">
        <f t="shared" si="1"/>
        <v>67</v>
      </c>
      <c r="B90" s="1281">
        <v>7000014957</v>
      </c>
      <c r="C90" s="1281">
        <v>670</v>
      </c>
      <c r="D90" s="1281" t="s">
        <v>713</v>
      </c>
      <c r="E90" s="1281">
        <v>1000020135</v>
      </c>
      <c r="F90" s="1281" t="s">
        <v>746</v>
      </c>
      <c r="G90" s="1281" t="s">
        <v>582</v>
      </c>
      <c r="H90" s="1323">
        <v>2</v>
      </c>
      <c r="I90" s="1253"/>
      <c r="J90" s="1254" t="str">
        <f>IF(I90=0, "Included",IF(ISERROR(H90*I90), I90, H90*I90))</f>
        <v>Included</v>
      </c>
      <c r="K90" s="1192"/>
      <c r="M90" s="1159"/>
    </row>
    <row r="91" spans="1:13" s="1171" customFormat="1" ht="47.25" customHeight="1">
      <c r="A91" s="1255">
        <f t="shared" ref="A91:A95" si="8">A90+1</f>
        <v>68</v>
      </c>
      <c r="B91" s="1281">
        <v>7000014957</v>
      </c>
      <c r="C91" s="1281">
        <v>680</v>
      </c>
      <c r="D91" s="1281" t="s">
        <v>713</v>
      </c>
      <c r="E91" s="1281">
        <v>1000020131</v>
      </c>
      <c r="F91" s="1281" t="s">
        <v>659</v>
      </c>
      <c r="G91" s="1281" t="s">
        <v>582</v>
      </c>
      <c r="H91" s="1323">
        <v>2</v>
      </c>
      <c r="I91" s="1253"/>
      <c r="J91" s="1254" t="str">
        <f t="shared" ref="J91:J95" si="9">IF(I91=0, "Included",IF(ISERROR(H91*I91), I91, H91*I91))</f>
        <v>Included</v>
      </c>
      <c r="K91" s="1192"/>
      <c r="M91" s="1159"/>
    </row>
    <row r="92" spans="1:13" s="1171" customFormat="1" ht="47.25" customHeight="1">
      <c r="A92" s="1255">
        <f t="shared" si="8"/>
        <v>69</v>
      </c>
      <c r="B92" s="1281">
        <v>7000014957</v>
      </c>
      <c r="C92" s="1281">
        <v>650</v>
      </c>
      <c r="D92" s="1281" t="s">
        <v>713</v>
      </c>
      <c r="E92" s="1281">
        <v>1000020103</v>
      </c>
      <c r="F92" s="1281" t="s">
        <v>747</v>
      </c>
      <c r="G92" s="1281" t="s">
        <v>582</v>
      </c>
      <c r="H92" s="1323">
        <v>2</v>
      </c>
      <c r="I92" s="1253"/>
      <c r="J92" s="1254" t="str">
        <f t="shared" si="9"/>
        <v>Included</v>
      </c>
      <c r="K92" s="1192"/>
      <c r="M92" s="1159"/>
    </row>
    <row r="93" spans="1:13" s="1171" customFormat="1" ht="47.25" customHeight="1">
      <c r="A93" s="1255">
        <f t="shared" si="8"/>
        <v>70</v>
      </c>
      <c r="B93" s="1281">
        <v>7000014957</v>
      </c>
      <c r="C93" s="1281">
        <v>660</v>
      </c>
      <c r="D93" s="1281" t="s">
        <v>713</v>
      </c>
      <c r="E93" s="1281">
        <v>1000020088</v>
      </c>
      <c r="F93" s="1281" t="s">
        <v>748</v>
      </c>
      <c r="G93" s="1281" t="s">
        <v>582</v>
      </c>
      <c r="H93" s="1323">
        <v>1</v>
      </c>
      <c r="I93" s="1253"/>
      <c r="J93" s="1254" t="str">
        <f t="shared" si="9"/>
        <v>Included</v>
      </c>
      <c r="K93" s="1192"/>
      <c r="M93" s="1159"/>
    </row>
    <row r="94" spans="1:13" s="1171" customFormat="1" ht="43.5" customHeight="1">
      <c r="A94" s="1255">
        <f t="shared" si="8"/>
        <v>71</v>
      </c>
      <c r="B94" s="1281">
        <v>7000014957</v>
      </c>
      <c r="C94" s="1281">
        <v>690</v>
      </c>
      <c r="D94" s="1281" t="s">
        <v>581</v>
      </c>
      <c r="E94" s="1281">
        <v>1000017567</v>
      </c>
      <c r="F94" s="1281" t="s">
        <v>589</v>
      </c>
      <c r="G94" s="1281" t="s">
        <v>582</v>
      </c>
      <c r="H94" s="1323">
        <v>12</v>
      </c>
      <c r="I94" s="1253"/>
      <c r="J94" s="1254" t="str">
        <f t="shared" si="9"/>
        <v>Included</v>
      </c>
      <c r="K94" s="1192"/>
      <c r="M94" s="1159"/>
    </row>
    <row r="95" spans="1:13" s="1171" customFormat="1" ht="61.5" customHeight="1">
      <c r="A95" s="1255">
        <f t="shared" si="8"/>
        <v>72</v>
      </c>
      <c r="B95" s="1281">
        <v>7000014957</v>
      </c>
      <c r="C95" s="1281">
        <v>700</v>
      </c>
      <c r="D95" s="1281" t="s">
        <v>581</v>
      </c>
      <c r="E95" s="1281">
        <v>1000020192</v>
      </c>
      <c r="F95" s="1281" t="s">
        <v>610</v>
      </c>
      <c r="G95" s="1281" t="s">
        <v>582</v>
      </c>
      <c r="H95" s="1323">
        <v>6</v>
      </c>
      <c r="I95" s="1253"/>
      <c r="J95" s="1254" t="str">
        <f t="shared" si="9"/>
        <v>Included</v>
      </c>
      <c r="K95" s="1192"/>
      <c r="M95" s="1159"/>
    </row>
    <row r="96" spans="1:13" s="1171" customFormat="1" ht="61.5" customHeight="1">
      <c r="A96" s="1255">
        <v>73</v>
      </c>
      <c r="B96" s="1281">
        <v>7000014957</v>
      </c>
      <c r="C96" s="1281">
        <v>710</v>
      </c>
      <c r="D96" s="1281" t="s">
        <v>581</v>
      </c>
      <c r="E96" s="1281">
        <v>1000020194</v>
      </c>
      <c r="F96" s="1281" t="s">
        <v>590</v>
      </c>
      <c r="G96" s="1281" t="s">
        <v>582</v>
      </c>
      <c r="H96" s="1323">
        <v>6</v>
      </c>
      <c r="I96" s="1253"/>
      <c r="J96" s="1254" t="str">
        <f t="shared" ref="J96:J100" si="10">IF(I96=0, "Included",IF(ISERROR(H96*I96), I96, H96*I96))</f>
        <v>Included</v>
      </c>
      <c r="K96" s="1192"/>
      <c r="M96" s="1159"/>
    </row>
    <row r="97" spans="1:13" s="1171" customFormat="1" ht="61.5" customHeight="1">
      <c r="A97" s="1255">
        <f t="shared" ref="A97:A153" si="11">A96+1</f>
        <v>74</v>
      </c>
      <c r="B97" s="1281">
        <v>7000014957</v>
      </c>
      <c r="C97" s="1281">
        <v>720</v>
      </c>
      <c r="D97" s="1281" t="s">
        <v>581</v>
      </c>
      <c r="E97" s="1281">
        <v>1000020195</v>
      </c>
      <c r="F97" s="1281" t="s">
        <v>591</v>
      </c>
      <c r="G97" s="1281" t="s">
        <v>582</v>
      </c>
      <c r="H97" s="1323">
        <v>3</v>
      </c>
      <c r="I97" s="1253"/>
      <c r="J97" s="1254" t="str">
        <f t="shared" si="10"/>
        <v>Included</v>
      </c>
      <c r="K97" s="1192"/>
      <c r="M97" s="1159"/>
    </row>
    <row r="98" spans="1:13" s="1171" customFormat="1" ht="61.5" customHeight="1">
      <c r="A98" s="1255">
        <f t="shared" si="11"/>
        <v>75</v>
      </c>
      <c r="B98" s="1281">
        <v>7000014957</v>
      </c>
      <c r="C98" s="1281">
        <v>730</v>
      </c>
      <c r="D98" s="1281" t="s">
        <v>714</v>
      </c>
      <c r="E98" s="1281">
        <v>1000017565</v>
      </c>
      <c r="F98" s="1281" t="s">
        <v>749</v>
      </c>
      <c r="G98" s="1281" t="s">
        <v>582</v>
      </c>
      <c r="H98" s="1323">
        <v>12</v>
      </c>
      <c r="I98" s="1253"/>
      <c r="J98" s="1254" t="str">
        <f t="shared" si="10"/>
        <v>Included</v>
      </c>
      <c r="K98" s="1192"/>
      <c r="M98" s="1159"/>
    </row>
    <row r="99" spans="1:13" s="1171" customFormat="1" ht="44.25" customHeight="1">
      <c r="A99" s="1255">
        <f t="shared" si="11"/>
        <v>76</v>
      </c>
      <c r="B99" s="1281">
        <v>7000014957</v>
      </c>
      <c r="C99" s="1281">
        <v>740</v>
      </c>
      <c r="D99" s="1281" t="s">
        <v>714</v>
      </c>
      <c r="E99" s="1281">
        <v>1000017562</v>
      </c>
      <c r="F99" s="1281" t="s">
        <v>750</v>
      </c>
      <c r="G99" s="1281" t="s">
        <v>582</v>
      </c>
      <c r="H99" s="1323">
        <v>19</v>
      </c>
      <c r="I99" s="1253"/>
      <c r="J99" s="1254" t="str">
        <f t="shared" si="10"/>
        <v>Included</v>
      </c>
      <c r="K99" s="1192"/>
      <c r="M99" s="1159"/>
    </row>
    <row r="100" spans="1:13" s="1171" customFormat="1" ht="56.25" customHeight="1">
      <c r="A100" s="1255">
        <f t="shared" si="11"/>
        <v>77</v>
      </c>
      <c r="B100" s="1281">
        <v>7000014957</v>
      </c>
      <c r="C100" s="1281">
        <v>750</v>
      </c>
      <c r="D100" s="1281" t="s">
        <v>714</v>
      </c>
      <c r="E100" s="1281">
        <v>1000020187</v>
      </c>
      <c r="F100" s="1281" t="s">
        <v>751</v>
      </c>
      <c r="G100" s="1281" t="s">
        <v>582</v>
      </c>
      <c r="H100" s="1323">
        <v>6</v>
      </c>
      <c r="I100" s="1253"/>
      <c r="J100" s="1254" t="str">
        <f t="shared" si="10"/>
        <v>Included</v>
      </c>
      <c r="K100" s="1192"/>
      <c r="M100" s="1159"/>
    </row>
    <row r="101" spans="1:13" s="1171" customFormat="1" ht="56.25" customHeight="1">
      <c r="A101" s="1255">
        <f t="shared" si="11"/>
        <v>78</v>
      </c>
      <c r="B101" s="1281">
        <v>7000014957</v>
      </c>
      <c r="C101" s="1281">
        <v>760</v>
      </c>
      <c r="D101" s="1281" t="s">
        <v>714</v>
      </c>
      <c r="E101" s="1281">
        <v>1000020189</v>
      </c>
      <c r="F101" s="1281" t="s">
        <v>752</v>
      </c>
      <c r="G101" s="1281" t="s">
        <v>582</v>
      </c>
      <c r="H101" s="1323">
        <v>4</v>
      </c>
      <c r="I101" s="1253"/>
      <c r="J101" s="1254" t="str">
        <f>IF(I101=0, "Included",IF(ISERROR(H101*I101), I101, H101*I101))</f>
        <v>Included</v>
      </c>
      <c r="K101" s="1192"/>
      <c r="M101" s="1159"/>
    </row>
    <row r="102" spans="1:13" s="1171" customFormat="1" ht="56.25" customHeight="1">
      <c r="A102" s="1255">
        <f t="shared" si="11"/>
        <v>79</v>
      </c>
      <c r="B102" s="1281">
        <v>7000014957</v>
      </c>
      <c r="C102" s="1281">
        <v>770</v>
      </c>
      <c r="D102" s="1281" t="s">
        <v>714</v>
      </c>
      <c r="E102" s="1281">
        <v>1000020190</v>
      </c>
      <c r="F102" s="1281" t="s">
        <v>753</v>
      </c>
      <c r="G102" s="1281" t="s">
        <v>582</v>
      </c>
      <c r="H102" s="1323">
        <v>6</v>
      </c>
      <c r="I102" s="1253"/>
      <c r="J102" s="1254" t="str">
        <f t="shared" ref="J102:J112" si="12">IF(I102=0, "Included",IF(ISERROR(H102*I102), I102, H102*I102))</f>
        <v>Included</v>
      </c>
      <c r="K102" s="1192"/>
      <c r="M102" s="1159"/>
    </row>
    <row r="103" spans="1:13" s="1171" customFormat="1" ht="44.25" customHeight="1">
      <c r="A103" s="1255">
        <f t="shared" si="11"/>
        <v>80</v>
      </c>
      <c r="B103" s="1281">
        <v>7000014957</v>
      </c>
      <c r="C103" s="1281">
        <v>1000</v>
      </c>
      <c r="D103" s="1281" t="s">
        <v>715</v>
      </c>
      <c r="E103" s="1281">
        <v>1000017401</v>
      </c>
      <c r="F103" s="1281" t="s">
        <v>754</v>
      </c>
      <c r="G103" s="1281" t="s">
        <v>582</v>
      </c>
      <c r="H103" s="1323">
        <v>4</v>
      </c>
      <c r="I103" s="1253"/>
      <c r="J103" s="1254" t="str">
        <f t="shared" si="12"/>
        <v>Included</v>
      </c>
      <c r="K103" s="1192"/>
      <c r="M103" s="1159"/>
    </row>
    <row r="104" spans="1:13" s="1171" customFormat="1" ht="44.25" customHeight="1">
      <c r="A104" s="1255">
        <f t="shared" si="11"/>
        <v>81</v>
      </c>
      <c r="B104" s="1281">
        <v>7000014957</v>
      </c>
      <c r="C104" s="1281">
        <v>1020</v>
      </c>
      <c r="D104" s="1281" t="s">
        <v>716</v>
      </c>
      <c r="E104" s="1281">
        <v>1000004304</v>
      </c>
      <c r="F104" s="1281" t="s">
        <v>755</v>
      </c>
      <c r="G104" s="1281" t="s">
        <v>588</v>
      </c>
      <c r="H104" s="1323">
        <v>1</v>
      </c>
      <c r="I104" s="1253"/>
      <c r="J104" s="1254" t="str">
        <f t="shared" si="12"/>
        <v>Included</v>
      </c>
      <c r="K104" s="1192"/>
      <c r="M104" s="1159"/>
    </row>
    <row r="105" spans="1:13" s="1171" customFormat="1" ht="44.25" customHeight="1">
      <c r="A105" s="1255">
        <f t="shared" si="11"/>
        <v>82</v>
      </c>
      <c r="B105" s="1281">
        <v>7000014957</v>
      </c>
      <c r="C105" s="1281">
        <v>1030</v>
      </c>
      <c r="D105" s="1281" t="s">
        <v>716</v>
      </c>
      <c r="E105" s="1281">
        <v>1000001145</v>
      </c>
      <c r="F105" s="1281" t="s">
        <v>756</v>
      </c>
      <c r="G105" s="1281" t="s">
        <v>588</v>
      </c>
      <c r="H105" s="1323">
        <v>1</v>
      </c>
      <c r="I105" s="1253"/>
      <c r="J105" s="1254" t="str">
        <f t="shared" si="12"/>
        <v>Included</v>
      </c>
      <c r="K105" s="1192"/>
      <c r="M105" s="1159"/>
    </row>
    <row r="106" spans="1:13" s="1171" customFormat="1" ht="44.25" customHeight="1">
      <c r="A106" s="1255">
        <f t="shared" si="11"/>
        <v>83</v>
      </c>
      <c r="B106" s="1281">
        <v>7000014957</v>
      </c>
      <c r="C106" s="1281">
        <v>1050</v>
      </c>
      <c r="D106" s="1281" t="s">
        <v>694</v>
      </c>
      <c r="E106" s="1281">
        <v>1000000443</v>
      </c>
      <c r="F106" s="1281" t="s">
        <v>586</v>
      </c>
      <c r="G106" s="1281" t="s">
        <v>585</v>
      </c>
      <c r="H106" s="1323">
        <v>1</v>
      </c>
      <c r="I106" s="1253"/>
      <c r="J106" s="1254" t="str">
        <f t="shared" si="12"/>
        <v>Included</v>
      </c>
      <c r="K106" s="1192"/>
      <c r="M106" s="1159"/>
    </row>
    <row r="107" spans="1:13" s="1171" customFormat="1" ht="29">
      <c r="A107" s="1255">
        <f t="shared" si="11"/>
        <v>84</v>
      </c>
      <c r="B107" s="1281">
        <v>7000014957</v>
      </c>
      <c r="C107" s="1281">
        <v>1060</v>
      </c>
      <c r="D107" s="1281" t="s">
        <v>694</v>
      </c>
      <c r="E107" s="1281">
        <v>1000000442</v>
      </c>
      <c r="F107" s="1281" t="s">
        <v>587</v>
      </c>
      <c r="G107" s="1281" t="s">
        <v>585</v>
      </c>
      <c r="H107" s="1323">
        <v>1</v>
      </c>
      <c r="I107" s="1253"/>
      <c r="J107" s="1254" t="str">
        <f t="shared" si="12"/>
        <v>Included</v>
      </c>
      <c r="K107" s="1192"/>
      <c r="M107" s="1159"/>
    </row>
    <row r="108" spans="1:13" s="1171" customFormat="1" ht="29">
      <c r="A108" s="1255">
        <f t="shared" si="11"/>
        <v>85</v>
      </c>
      <c r="B108" s="1281">
        <v>7000014957</v>
      </c>
      <c r="C108" s="1281">
        <v>1070</v>
      </c>
      <c r="D108" s="1281" t="s">
        <v>694</v>
      </c>
      <c r="E108" s="1281">
        <v>1000000444</v>
      </c>
      <c r="F108" s="1281" t="s">
        <v>601</v>
      </c>
      <c r="G108" s="1281" t="s">
        <v>585</v>
      </c>
      <c r="H108" s="1323">
        <v>1</v>
      </c>
      <c r="I108" s="1253"/>
      <c r="J108" s="1254" t="str">
        <f t="shared" si="12"/>
        <v>Included</v>
      </c>
      <c r="K108" s="1192"/>
      <c r="M108" s="1159"/>
    </row>
    <row r="109" spans="1:13" s="1171" customFormat="1" ht="43.5">
      <c r="A109" s="1255">
        <f t="shared" si="11"/>
        <v>86</v>
      </c>
      <c r="B109" s="1281">
        <v>7000014957</v>
      </c>
      <c r="C109" s="1281">
        <v>780</v>
      </c>
      <c r="D109" s="1281" t="s">
        <v>717</v>
      </c>
      <c r="E109" s="1281">
        <v>1000019918</v>
      </c>
      <c r="F109" s="1281" t="s">
        <v>698</v>
      </c>
      <c r="G109" s="1281" t="s">
        <v>585</v>
      </c>
      <c r="H109" s="1323">
        <v>1</v>
      </c>
      <c r="I109" s="1253"/>
      <c r="J109" s="1254" t="str">
        <f t="shared" si="12"/>
        <v>Included</v>
      </c>
      <c r="K109" s="1192"/>
      <c r="M109" s="1159"/>
    </row>
    <row r="110" spans="1:13" s="1171" customFormat="1" ht="41.25" customHeight="1">
      <c r="A110" s="1255">
        <f t="shared" si="11"/>
        <v>87</v>
      </c>
      <c r="B110" s="1281">
        <v>7000014957</v>
      </c>
      <c r="C110" s="1281">
        <v>790</v>
      </c>
      <c r="D110" s="1281" t="s">
        <v>717</v>
      </c>
      <c r="E110" s="1281">
        <v>1000025935</v>
      </c>
      <c r="F110" s="1281" t="s">
        <v>757</v>
      </c>
      <c r="G110" s="1281" t="s">
        <v>588</v>
      </c>
      <c r="H110" s="1323">
        <v>1</v>
      </c>
      <c r="I110" s="1253"/>
      <c r="J110" s="1254" t="str">
        <f t="shared" si="12"/>
        <v>Included</v>
      </c>
      <c r="K110" s="1192"/>
      <c r="M110" s="1159"/>
    </row>
    <row r="111" spans="1:13" s="1171" customFormat="1" ht="41.25" customHeight="1">
      <c r="A111" s="1255">
        <f t="shared" si="11"/>
        <v>88</v>
      </c>
      <c r="B111" s="1281">
        <v>7000014957</v>
      </c>
      <c r="C111" s="1281">
        <v>800</v>
      </c>
      <c r="D111" s="1281" t="s">
        <v>718</v>
      </c>
      <c r="E111" s="1281">
        <v>1000019919</v>
      </c>
      <c r="F111" s="1281" t="s">
        <v>697</v>
      </c>
      <c r="G111" s="1281" t="s">
        <v>585</v>
      </c>
      <c r="H111" s="1323">
        <v>1</v>
      </c>
      <c r="I111" s="1253"/>
      <c r="J111" s="1254" t="str">
        <f t="shared" si="12"/>
        <v>Included</v>
      </c>
      <c r="K111" s="1192"/>
      <c r="M111" s="1159"/>
    </row>
    <row r="112" spans="1:13" s="1171" customFormat="1" ht="41.25" customHeight="1">
      <c r="A112" s="1255">
        <f t="shared" si="11"/>
        <v>89</v>
      </c>
      <c r="B112" s="1281">
        <v>7000014957</v>
      </c>
      <c r="C112" s="1281">
        <v>810</v>
      </c>
      <c r="D112" s="1281" t="s">
        <v>718</v>
      </c>
      <c r="E112" s="1281">
        <v>1000028206</v>
      </c>
      <c r="F112" s="1281" t="s">
        <v>758</v>
      </c>
      <c r="G112" s="1281" t="s">
        <v>585</v>
      </c>
      <c r="H112" s="1323">
        <v>1</v>
      </c>
      <c r="I112" s="1253"/>
      <c r="J112" s="1254" t="str">
        <f t="shared" si="12"/>
        <v>Included</v>
      </c>
      <c r="K112" s="1192"/>
      <c r="M112" s="1159"/>
    </row>
    <row r="113" spans="1:13" s="1171" customFormat="1" ht="41.25" customHeight="1">
      <c r="A113" s="1255">
        <f t="shared" si="11"/>
        <v>90</v>
      </c>
      <c r="B113" s="1281">
        <v>7000014957</v>
      </c>
      <c r="C113" s="1281">
        <v>820</v>
      </c>
      <c r="D113" s="1281" t="s">
        <v>719</v>
      </c>
      <c r="E113" s="1281">
        <v>1000025941</v>
      </c>
      <c r="F113" s="1281" t="s">
        <v>699</v>
      </c>
      <c r="G113" s="1281" t="s">
        <v>588</v>
      </c>
      <c r="H113" s="1323">
        <v>1</v>
      </c>
      <c r="I113" s="1253"/>
      <c r="J113" s="1254" t="str">
        <f>IF(I113=0, "Included",IF(ISERROR(H113*I113), I113, H113*I113))</f>
        <v>Included</v>
      </c>
      <c r="K113" s="1192"/>
      <c r="M113" s="1159"/>
    </row>
    <row r="114" spans="1:13" s="1171" customFormat="1" ht="43.5" customHeight="1">
      <c r="A114" s="1255">
        <f t="shared" si="11"/>
        <v>91</v>
      </c>
      <c r="B114" s="1281">
        <v>7000014957</v>
      </c>
      <c r="C114" s="1281">
        <v>830</v>
      </c>
      <c r="D114" s="1281" t="s">
        <v>719</v>
      </c>
      <c r="E114" s="1281">
        <v>1000025933</v>
      </c>
      <c r="F114" s="1281" t="s">
        <v>759</v>
      </c>
      <c r="G114" s="1281" t="s">
        <v>588</v>
      </c>
      <c r="H114" s="1323">
        <v>1</v>
      </c>
      <c r="I114" s="1253"/>
      <c r="J114" s="1254" t="str">
        <f t="shared" ref="J114:J118" si="13">IF(I114=0, "Included",IF(ISERROR(H114*I114), I114, H114*I114))</f>
        <v>Included</v>
      </c>
      <c r="K114" s="1192"/>
      <c r="M114" s="1159"/>
    </row>
    <row r="115" spans="1:13" s="1171" customFormat="1" ht="43.5" customHeight="1">
      <c r="A115" s="1255">
        <f t="shared" si="11"/>
        <v>92</v>
      </c>
      <c r="B115" s="1281">
        <v>7000014957</v>
      </c>
      <c r="C115" s="1281">
        <v>840</v>
      </c>
      <c r="D115" s="1281" t="s">
        <v>720</v>
      </c>
      <c r="E115" s="1281">
        <v>1000024186</v>
      </c>
      <c r="F115" s="1281" t="s">
        <v>700</v>
      </c>
      <c r="G115" s="1281" t="s">
        <v>585</v>
      </c>
      <c r="H115" s="1323">
        <v>1</v>
      </c>
      <c r="I115" s="1253"/>
      <c r="J115" s="1254" t="str">
        <f t="shared" si="13"/>
        <v>Included</v>
      </c>
      <c r="K115" s="1192"/>
      <c r="M115" s="1159"/>
    </row>
    <row r="116" spans="1:13" s="1171" customFormat="1" ht="43.5" customHeight="1">
      <c r="A116" s="1255">
        <f t="shared" si="11"/>
        <v>93</v>
      </c>
      <c r="B116" s="1281">
        <v>7000014957</v>
      </c>
      <c r="C116" s="1281">
        <v>850</v>
      </c>
      <c r="D116" s="1281" t="s">
        <v>720</v>
      </c>
      <c r="E116" s="1281">
        <v>1000025930</v>
      </c>
      <c r="F116" s="1281" t="s">
        <v>760</v>
      </c>
      <c r="G116" s="1281" t="s">
        <v>588</v>
      </c>
      <c r="H116" s="1323">
        <v>1</v>
      </c>
      <c r="I116" s="1253"/>
      <c r="J116" s="1254" t="str">
        <f t="shared" si="13"/>
        <v>Included</v>
      </c>
      <c r="K116" s="1192"/>
      <c r="M116" s="1159"/>
    </row>
    <row r="117" spans="1:13" s="1171" customFormat="1" ht="43.5" customHeight="1">
      <c r="A117" s="1255">
        <f t="shared" si="11"/>
        <v>94</v>
      </c>
      <c r="B117" s="1281">
        <v>7000014957</v>
      </c>
      <c r="C117" s="1281">
        <v>860</v>
      </c>
      <c r="D117" s="1281" t="s">
        <v>721</v>
      </c>
      <c r="E117" s="1281">
        <v>1000019912</v>
      </c>
      <c r="F117" s="1281" t="s">
        <v>761</v>
      </c>
      <c r="G117" s="1281" t="s">
        <v>585</v>
      </c>
      <c r="H117" s="1323">
        <v>1</v>
      </c>
      <c r="I117" s="1253"/>
      <c r="J117" s="1254" t="str">
        <f t="shared" si="13"/>
        <v>Included</v>
      </c>
      <c r="K117" s="1192"/>
      <c r="M117" s="1159"/>
    </row>
    <row r="118" spans="1:13" s="1171" customFormat="1" ht="45" customHeight="1">
      <c r="A118" s="1255">
        <f t="shared" si="11"/>
        <v>95</v>
      </c>
      <c r="B118" s="1281">
        <v>7000014985</v>
      </c>
      <c r="C118" s="1281">
        <v>10</v>
      </c>
      <c r="D118" s="1281" t="s">
        <v>721</v>
      </c>
      <c r="E118" s="1281">
        <v>1000019927</v>
      </c>
      <c r="F118" s="1281" t="s">
        <v>762</v>
      </c>
      <c r="G118" s="1281" t="s">
        <v>585</v>
      </c>
      <c r="H118" s="1323">
        <v>1</v>
      </c>
      <c r="I118" s="1253"/>
      <c r="J118" s="1254" t="str">
        <f t="shared" si="13"/>
        <v>Included</v>
      </c>
      <c r="K118" s="1192"/>
      <c r="M118" s="1159"/>
    </row>
    <row r="119" spans="1:13" s="1171" customFormat="1" ht="45.75" customHeight="1">
      <c r="A119" s="1255">
        <f t="shared" si="11"/>
        <v>96</v>
      </c>
      <c r="B119" s="1281">
        <v>7000014957</v>
      </c>
      <c r="C119" s="1281">
        <v>990</v>
      </c>
      <c r="D119" s="1281" t="s">
        <v>722</v>
      </c>
      <c r="E119" s="1281">
        <v>1000019925</v>
      </c>
      <c r="F119" s="1281" t="s">
        <v>763</v>
      </c>
      <c r="G119" s="1281" t="s">
        <v>585</v>
      </c>
      <c r="H119" s="1323">
        <v>1</v>
      </c>
      <c r="I119" s="1253"/>
      <c r="J119" s="1254" t="str">
        <f>IF(I119=0, "Included",IF(ISERROR(H119*I119), I119, H119*I119))</f>
        <v>Included</v>
      </c>
      <c r="K119" s="1192"/>
      <c r="M119" s="1159"/>
    </row>
    <row r="120" spans="1:13" s="1171" customFormat="1" ht="50.25" customHeight="1">
      <c r="A120" s="1255">
        <f t="shared" si="11"/>
        <v>97</v>
      </c>
      <c r="B120" s="1281">
        <v>7000014957</v>
      </c>
      <c r="C120" s="1281">
        <v>1080</v>
      </c>
      <c r="D120" s="1281" t="s">
        <v>693</v>
      </c>
      <c r="E120" s="1281">
        <v>1000012366</v>
      </c>
      <c r="F120" s="1281" t="s">
        <v>611</v>
      </c>
      <c r="G120" s="1281" t="s">
        <v>582</v>
      </c>
      <c r="H120" s="1323">
        <v>520</v>
      </c>
      <c r="I120" s="1253"/>
      <c r="J120" s="1254" t="str">
        <f t="shared" ref="J120:J124" si="14">IF(I120=0, "Included",IF(ISERROR(H120*I120), I120, H120*I120))</f>
        <v>Included</v>
      </c>
      <c r="K120" s="1192"/>
      <c r="M120" s="1159"/>
    </row>
    <row r="121" spans="1:13" s="1171" customFormat="1" ht="51" customHeight="1">
      <c r="A121" s="1255">
        <f t="shared" si="11"/>
        <v>98</v>
      </c>
      <c r="B121" s="1281">
        <v>7000014957</v>
      </c>
      <c r="C121" s="1281">
        <v>1090</v>
      </c>
      <c r="D121" s="1281" t="s">
        <v>693</v>
      </c>
      <c r="E121" s="1281">
        <v>1000012368</v>
      </c>
      <c r="F121" s="1281" t="s">
        <v>764</v>
      </c>
      <c r="G121" s="1281" t="s">
        <v>582</v>
      </c>
      <c r="H121" s="1323">
        <v>24</v>
      </c>
      <c r="I121" s="1253"/>
      <c r="J121" s="1254" t="str">
        <f t="shared" si="14"/>
        <v>Included</v>
      </c>
      <c r="K121" s="1192"/>
      <c r="M121" s="1159"/>
    </row>
    <row r="122" spans="1:13" s="1171" customFormat="1" ht="51" customHeight="1">
      <c r="A122" s="1255">
        <f t="shared" si="11"/>
        <v>99</v>
      </c>
      <c r="B122" s="1281">
        <v>7000014957</v>
      </c>
      <c r="C122" s="1281">
        <v>1100</v>
      </c>
      <c r="D122" s="1281" t="s">
        <v>693</v>
      </c>
      <c r="E122" s="1281">
        <v>1000012369</v>
      </c>
      <c r="F122" s="1281" t="s">
        <v>612</v>
      </c>
      <c r="G122" s="1281" t="s">
        <v>582</v>
      </c>
      <c r="H122" s="1323">
        <v>48</v>
      </c>
      <c r="I122" s="1253"/>
      <c r="J122" s="1254" t="str">
        <f t="shared" si="14"/>
        <v>Included</v>
      </c>
      <c r="K122" s="1192"/>
      <c r="M122" s="1159"/>
    </row>
    <row r="123" spans="1:13" s="1171" customFormat="1" ht="45" customHeight="1">
      <c r="A123" s="1255">
        <f t="shared" si="11"/>
        <v>100</v>
      </c>
      <c r="B123" s="1281">
        <v>7000014957</v>
      </c>
      <c r="C123" s="1281">
        <v>1110</v>
      </c>
      <c r="D123" s="1281" t="s">
        <v>693</v>
      </c>
      <c r="E123" s="1281">
        <v>1000012373</v>
      </c>
      <c r="F123" s="1281" t="s">
        <v>619</v>
      </c>
      <c r="G123" s="1281" t="s">
        <v>617</v>
      </c>
      <c r="H123" s="1323">
        <v>0.2</v>
      </c>
      <c r="I123" s="1253"/>
      <c r="J123" s="1254" t="str">
        <f t="shared" si="14"/>
        <v>Included</v>
      </c>
      <c r="K123" s="1192"/>
      <c r="M123" s="1159"/>
    </row>
    <row r="124" spans="1:13" s="1171" customFormat="1" ht="59.25" customHeight="1">
      <c r="A124" s="1255">
        <f t="shared" si="11"/>
        <v>101</v>
      </c>
      <c r="B124" s="1281">
        <v>7000014957</v>
      </c>
      <c r="C124" s="1281">
        <v>1130</v>
      </c>
      <c r="D124" s="1281" t="s">
        <v>723</v>
      </c>
      <c r="E124" s="1281">
        <v>1000015954</v>
      </c>
      <c r="F124" s="1281" t="s">
        <v>616</v>
      </c>
      <c r="G124" s="1281" t="s">
        <v>617</v>
      </c>
      <c r="H124" s="1323">
        <v>1.5</v>
      </c>
      <c r="I124" s="1253"/>
      <c r="J124" s="1254" t="str">
        <f t="shared" si="14"/>
        <v>Included</v>
      </c>
      <c r="K124" s="1192"/>
      <c r="M124" s="1159"/>
    </row>
    <row r="125" spans="1:13" s="1171" customFormat="1" ht="45.75" customHeight="1">
      <c r="A125" s="1255">
        <f t="shared" si="11"/>
        <v>102</v>
      </c>
      <c r="B125" s="1281">
        <v>7000014957</v>
      </c>
      <c r="C125" s="1281">
        <v>1140</v>
      </c>
      <c r="D125" s="1281" t="s">
        <v>723</v>
      </c>
      <c r="E125" s="1281">
        <v>1000011713</v>
      </c>
      <c r="F125" s="1281" t="s">
        <v>618</v>
      </c>
      <c r="G125" s="1281" t="s">
        <v>617</v>
      </c>
      <c r="H125" s="1323">
        <v>0.05</v>
      </c>
      <c r="I125" s="1253"/>
      <c r="J125" s="1254" t="str">
        <f>IF(I125=0, "Included",IF(ISERROR(H125*I125), I125, H125*I125))</f>
        <v>Included</v>
      </c>
      <c r="K125" s="1192"/>
      <c r="M125" s="1159"/>
    </row>
    <row r="126" spans="1:13" s="1171" customFormat="1" ht="27.75" customHeight="1">
      <c r="A126" s="1261" t="str">
        <f>'Sch-1'!A126</f>
        <v>IV</v>
      </c>
      <c r="B126" s="1268" t="str">
        <f>'Sch-1'!B126</f>
        <v xml:space="preserve">Bay Works at Kochi SS                      </v>
      </c>
      <c r="C126" s="1269"/>
      <c r="D126" s="1269"/>
      <c r="E126" s="1269"/>
      <c r="F126" s="1270"/>
      <c r="G126" s="1073"/>
      <c r="H126" s="1316"/>
      <c r="I126" s="1073"/>
      <c r="J126" s="1191"/>
      <c r="M126" s="1159"/>
    </row>
    <row r="127" spans="1:13" s="1171" customFormat="1" ht="39.75" customHeight="1">
      <c r="A127" s="1255">
        <f>A125+1</f>
        <v>103</v>
      </c>
      <c r="B127" s="1281">
        <v>7000014957</v>
      </c>
      <c r="C127" s="1281">
        <v>1180</v>
      </c>
      <c r="D127" s="1281" t="s">
        <v>577</v>
      </c>
      <c r="E127" s="1281">
        <v>1000004475</v>
      </c>
      <c r="F127" s="1281" t="s">
        <v>592</v>
      </c>
      <c r="G127" s="1281" t="s">
        <v>582</v>
      </c>
      <c r="H127" s="1323">
        <v>1</v>
      </c>
      <c r="I127" s="1253"/>
      <c r="J127" s="1254" t="str">
        <f t="shared" ref="J127:J137" si="15">IF(I127=0, "Included",IF(ISERROR(H127*I127), I127, H127*I127))</f>
        <v>Included</v>
      </c>
      <c r="K127" s="1192"/>
      <c r="M127" s="1159"/>
    </row>
    <row r="128" spans="1:13" s="1171" customFormat="1" ht="39.75" customHeight="1">
      <c r="A128" s="1255">
        <f t="shared" si="11"/>
        <v>104</v>
      </c>
      <c r="B128" s="1281">
        <v>7000014957</v>
      </c>
      <c r="C128" s="1281">
        <v>1190</v>
      </c>
      <c r="D128" s="1281" t="s">
        <v>577</v>
      </c>
      <c r="E128" s="1281">
        <v>1000004474</v>
      </c>
      <c r="F128" s="1281" t="s">
        <v>593</v>
      </c>
      <c r="G128" s="1281" t="s">
        <v>582</v>
      </c>
      <c r="H128" s="1323">
        <v>1</v>
      </c>
      <c r="I128" s="1253"/>
      <c r="J128" s="1254" t="str">
        <f t="shared" si="15"/>
        <v>Included</v>
      </c>
      <c r="K128" s="1192"/>
      <c r="M128" s="1159"/>
    </row>
    <row r="129" spans="1:13" s="1171" customFormat="1" ht="39.75" customHeight="1">
      <c r="A129" s="1255">
        <f t="shared" si="11"/>
        <v>105</v>
      </c>
      <c r="B129" s="1281">
        <v>7000014957</v>
      </c>
      <c r="C129" s="1281">
        <v>1200</v>
      </c>
      <c r="D129" s="1281" t="s">
        <v>577</v>
      </c>
      <c r="E129" s="1281">
        <v>1000004459</v>
      </c>
      <c r="F129" s="1281" t="s">
        <v>594</v>
      </c>
      <c r="G129" s="1281" t="s">
        <v>582</v>
      </c>
      <c r="H129" s="1323">
        <v>6</v>
      </c>
      <c r="I129" s="1253"/>
      <c r="J129" s="1254" t="str">
        <f t="shared" si="15"/>
        <v>Included</v>
      </c>
      <c r="K129" s="1192"/>
      <c r="M129" s="1159"/>
    </row>
    <row r="130" spans="1:13" s="1171" customFormat="1" ht="39.75" customHeight="1">
      <c r="A130" s="1255">
        <f t="shared" si="11"/>
        <v>106</v>
      </c>
      <c r="B130" s="1281">
        <v>7000014957</v>
      </c>
      <c r="C130" s="1281">
        <v>1210</v>
      </c>
      <c r="D130" s="1281" t="s">
        <v>577</v>
      </c>
      <c r="E130" s="1281">
        <v>1000004468</v>
      </c>
      <c r="F130" s="1281" t="s">
        <v>595</v>
      </c>
      <c r="G130" s="1281" t="s">
        <v>582</v>
      </c>
      <c r="H130" s="1323">
        <v>6</v>
      </c>
      <c r="I130" s="1253"/>
      <c r="J130" s="1254" t="str">
        <f t="shared" si="15"/>
        <v>Included</v>
      </c>
      <c r="K130" s="1192"/>
      <c r="M130" s="1159"/>
    </row>
    <row r="131" spans="1:13" s="1171" customFormat="1" ht="39.75" customHeight="1">
      <c r="A131" s="1255">
        <f t="shared" si="11"/>
        <v>107</v>
      </c>
      <c r="B131" s="1281">
        <v>7000014957</v>
      </c>
      <c r="C131" s="1281">
        <v>1220</v>
      </c>
      <c r="D131" s="1281" t="s">
        <v>577</v>
      </c>
      <c r="E131" s="1281">
        <v>1000020419</v>
      </c>
      <c r="F131" s="1281" t="s">
        <v>583</v>
      </c>
      <c r="G131" s="1281" t="s">
        <v>582</v>
      </c>
      <c r="H131" s="1323">
        <v>3</v>
      </c>
      <c r="I131" s="1253"/>
      <c r="J131" s="1254" t="str">
        <f t="shared" si="15"/>
        <v>Included</v>
      </c>
      <c r="K131" s="1192"/>
      <c r="M131" s="1159"/>
    </row>
    <row r="132" spans="1:13" s="1171" customFormat="1" ht="39.75" customHeight="1">
      <c r="A132" s="1255">
        <f t="shared" si="11"/>
        <v>108</v>
      </c>
      <c r="B132" s="1281">
        <v>7000014957</v>
      </c>
      <c r="C132" s="1281">
        <v>1230</v>
      </c>
      <c r="D132" s="1281" t="s">
        <v>577</v>
      </c>
      <c r="E132" s="1281">
        <v>1000004401</v>
      </c>
      <c r="F132" s="1281" t="s">
        <v>584</v>
      </c>
      <c r="G132" s="1281" t="s">
        <v>582</v>
      </c>
      <c r="H132" s="1323">
        <v>10</v>
      </c>
      <c r="I132" s="1253"/>
      <c r="J132" s="1254" t="str">
        <f t="shared" si="15"/>
        <v>Included</v>
      </c>
      <c r="K132" s="1192"/>
      <c r="M132" s="1159"/>
    </row>
    <row r="133" spans="1:13" s="1171" customFormat="1" ht="39.75" customHeight="1">
      <c r="A133" s="1255">
        <f t="shared" si="11"/>
        <v>109</v>
      </c>
      <c r="B133" s="1281">
        <v>7000014957</v>
      </c>
      <c r="C133" s="1281">
        <v>1240</v>
      </c>
      <c r="D133" s="1281" t="s">
        <v>706</v>
      </c>
      <c r="E133" s="1281">
        <v>1000001671</v>
      </c>
      <c r="F133" s="1281" t="s">
        <v>724</v>
      </c>
      <c r="G133" s="1281" t="s">
        <v>582</v>
      </c>
      <c r="H133" s="1323">
        <v>1</v>
      </c>
      <c r="I133" s="1253"/>
      <c r="J133" s="1254" t="str">
        <f t="shared" si="15"/>
        <v>Included</v>
      </c>
      <c r="K133" s="1192"/>
      <c r="M133" s="1159"/>
    </row>
    <row r="134" spans="1:13" s="1171" customFormat="1" ht="39.75" customHeight="1">
      <c r="A134" s="1255">
        <f t="shared" si="11"/>
        <v>110</v>
      </c>
      <c r="B134" s="1281">
        <v>7000014957</v>
      </c>
      <c r="C134" s="1281">
        <v>1250</v>
      </c>
      <c r="D134" s="1281" t="s">
        <v>706</v>
      </c>
      <c r="E134" s="1281">
        <v>1000001673</v>
      </c>
      <c r="F134" s="1281" t="s">
        <v>725</v>
      </c>
      <c r="G134" s="1281" t="s">
        <v>582</v>
      </c>
      <c r="H134" s="1323">
        <v>1</v>
      </c>
      <c r="I134" s="1253"/>
      <c r="J134" s="1254" t="str">
        <f t="shared" si="15"/>
        <v>Included</v>
      </c>
      <c r="K134" s="1192"/>
      <c r="M134" s="1159"/>
    </row>
    <row r="135" spans="1:13" s="1171" customFormat="1" ht="33.75" customHeight="1">
      <c r="A135" s="1255">
        <f t="shared" si="11"/>
        <v>111</v>
      </c>
      <c r="B135" s="1281">
        <v>7000014957</v>
      </c>
      <c r="C135" s="1281">
        <v>1260</v>
      </c>
      <c r="D135" s="1281" t="s">
        <v>706</v>
      </c>
      <c r="E135" s="1281">
        <v>1000001674</v>
      </c>
      <c r="F135" s="1281" t="s">
        <v>777</v>
      </c>
      <c r="G135" s="1281" t="s">
        <v>582</v>
      </c>
      <c r="H135" s="1323">
        <v>1</v>
      </c>
      <c r="I135" s="1253"/>
      <c r="J135" s="1254" t="str">
        <f t="shared" si="15"/>
        <v>Included</v>
      </c>
      <c r="K135" s="1192"/>
      <c r="M135" s="1159"/>
    </row>
    <row r="136" spans="1:13" s="1171" customFormat="1" ht="33.75" customHeight="1">
      <c r="A136" s="1255">
        <f t="shared" si="11"/>
        <v>112</v>
      </c>
      <c r="B136" s="1281">
        <v>7000014957</v>
      </c>
      <c r="C136" s="1281">
        <v>1270</v>
      </c>
      <c r="D136" s="1281" t="s">
        <v>706</v>
      </c>
      <c r="E136" s="1281">
        <v>1000001794</v>
      </c>
      <c r="F136" s="1281" t="s">
        <v>778</v>
      </c>
      <c r="G136" s="1281" t="s">
        <v>582</v>
      </c>
      <c r="H136" s="1323">
        <v>2</v>
      </c>
      <c r="I136" s="1253"/>
      <c r="J136" s="1254" t="str">
        <f t="shared" si="15"/>
        <v>Included</v>
      </c>
      <c r="K136" s="1192"/>
      <c r="M136" s="1159"/>
    </row>
    <row r="137" spans="1:13" s="1171" customFormat="1" ht="33.75" customHeight="1">
      <c r="A137" s="1255">
        <f t="shared" si="11"/>
        <v>113</v>
      </c>
      <c r="B137" s="1281">
        <v>7000014957</v>
      </c>
      <c r="C137" s="1281">
        <v>1280</v>
      </c>
      <c r="D137" s="1281" t="s">
        <v>706</v>
      </c>
      <c r="E137" s="1281">
        <v>1000001681</v>
      </c>
      <c r="F137" s="1281" t="s">
        <v>726</v>
      </c>
      <c r="G137" s="1281" t="s">
        <v>582</v>
      </c>
      <c r="H137" s="1323">
        <v>3</v>
      </c>
      <c r="I137" s="1253"/>
      <c r="J137" s="1254" t="str">
        <f t="shared" si="15"/>
        <v>Included</v>
      </c>
      <c r="K137" s="1192"/>
      <c r="M137" s="1159"/>
    </row>
    <row r="138" spans="1:13" s="1171" customFormat="1" ht="43.5" customHeight="1">
      <c r="A138" s="1255">
        <f t="shared" si="11"/>
        <v>114</v>
      </c>
      <c r="B138" s="1281">
        <v>7000014957</v>
      </c>
      <c r="C138" s="1281">
        <v>1290</v>
      </c>
      <c r="D138" s="1281" t="s">
        <v>706</v>
      </c>
      <c r="E138" s="1281">
        <v>1000020417</v>
      </c>
      <c r="F138" s="1281" t="s">
        <v>727</v>
      </c>
      <c r="G138" s="1281" t="s">
        <v>582</v>
      </c>
      <c r="H138" s="1323">
        <v>3</v>
      </c>
      <c r="I138" s="1253"/>
      <c r="J138" s="1254" t="str">
        <f>IF(I138=0, "Included",IF(ISERROR(H138*I138), I138, H138*I138))</f>
        <v>Included</v>
      </c>
      <c r="K138" s="1192"/>
      <c r="M138" s="1159"/>
    </row>
    <row r="139" spans="1:13" s="1171" customFormat="1" ht="33.75" customHeight="1">
      <c r="A139" s="1255">
        <f t="shared" si="11"/>
        <v>115</v>
      </c>
      <c r="B139" s="1281">
        <v>7000014957</v>
      </c>
      <c r="C139" s="1281">
        <v>1300</v>
      </c>
      <c r="D139" s="1281" t="s">
        <v>706</v>
      </c>
      <c r="E139" s="1281">
        <v>1000001695</v>
      </c>
      <c r="F139" s="1281" t="s">
        <v>728</v>
      </c>
      <c r="G139" s="1281" t="s">
        <v>582</v>
      </c>
      <c r="H139" s="1323">
        <v>17</v>
      </c>
      <c r="I139" s="1253"/>
      <c r="J139" s="1254" t="str">
        <f t="shared" ref="J139:J143" si="16">IF(I139=0, "Included",IF(ISERROR(H139*I139), I139, H139*I139))</f>
        <v>Included</v>
      </c>
      <c r="K139" s="1192"/>
      <c r="M139" s="1159"/>
    </row>
    <row r="140" spans="1:13" s="1171" customFormat="1" ht="33.75" customHeight="1">
      <c r="A140" s="1255">
        <f t="shared" si="11"/>
        <v>116</v>
      </c>
      <c r="B140" s="1281">
        <v>7000014957</v>
      </c>
      <c r="C140" s="1281">
        <v>1310</v>
      </c>
      <c r="D140" s="1281" t="s">
        <v>766</v>
      </c>
      <c r="E140" s="1281">
        <v>1000011318</v>
      </c>
      <c r="F140" s="1281" t="s">
        <v>729</v>
      </c>
      <c r="G140" s="1281" t="s">
        <v>588</v>
      </c>
      <c r="H140" s="1323">
        <v>1</v>
      </c>
      <c r="I140" s="1253"/>
      <c r="J140" s="1254" t="str">
        <f t="shared" si="16"/>
        <v>Included</v>
      </c>
      <c r="K140" s="1192"/>
      <c r="M140" s="1159"/>
    </row>
    <row r="141" spans="1:13" s="1171" customFormat="1" ht="44.25" customHeight="1">
      <c r="A141" s="1255">
        <f t="shared" si="11"/>
        <v>117</v>
      </c>
      <c r="B141" s="1281">
        <v>7000014957</v>
      </c>
      <c r="C141" s="1281">
        <v>1320</v>
      </c>
      <c r="D141" s="1281" t="s">
        <v>766</v>
      </c>
      <c r="E141" s="1281">
        <v>1000011327</v>
      </c>
      <c r="F141" s="1281" t="s">
        <v>730</v>
      </c>
      <c r="G141" s="1281" t="s">
        <v>588</v>
      </c>
      <c r="H141" s="1323">
        <v>1</v>
      </c>
      <c r="I141" s="1253"/>
      <c r="J141" s="1254" t="str">
        <f t="shared" si="16"/>
        <v>Included</v>
      </c>
      <c r="K141" s="1192"/>
      <c r="M141" s="1159"/>
    </row>
    <row r="142" spans="1:13" s="1171" customFormat="1" ht="33.75" customHeight="1">
      <c r="A142" s="1255">
        <f t="shared" si="11"/>
        <v>118</v>
      </c>
      <c r="B142" s="1281">
        <v>7000014957</v>
      </c>
      <c r="C142" s="1281">
        <v>1330</v>
      </c>
      <c r="D142" s="1281" t="s">
        <v>766</v>
      </c>
      <c r="E142" s="1281">
        <v>1000011326</v>
      </c>
      <c r="F142" s="1281" t="s">
        <v>596</v>
      </c>
      <c r="G142" s="1281" t="s">
        <v>588</v>
      </c>
      <c r="H142" s="1323">
        <v>1</v>
      </c>
      <c r="I142" s="1253"/>
      <c r="J142" s="1254" t="str">
        <f t="shared" si="16"/>
        <v>Included</v>
      </c>
      <c r="K142" s="1192"/>
      <c r="M142" s="1159"/>
    </row>
    <row r="143" spans="1:13" s="1171" customFormat="1" ht="33.75" customHeight="1">
      <c r="A143" s="1255">
        <f t="shared" si="11"/>
        <v>119</v>
      </c>
      <c r="B143" s="1281">
        <v>7000014957</v>
      </c>
      <c r="C143" s="1281">
        <v>1340</v>
      </c>
      <c r="D143" s="1281" t="s">
        <v>767</v>
      </c>
      <c r="E143" s="1281">
        <v>1000011264</v>
      </c>
      <c r="F143" s="1281" t="s">
        <v>779</v>
      </c>
      <c r="G143" s="1281" t="s">
        <v>588</v>
      </c>
      <c r="H143" s="1323">
        <v>1</v>
      </c>
      <c r="I143" s="1253"/>
      <c r="J143" s="1254" t="str">
        <f t="shared" si="16"/>
        <v>Included</v>
      </c>
      <c r="K143" s="1192"/>
      <c r="M143" s="1159"/>
    </row>
    <row r="144" spans="1:13" s="1171" customFormat="1" ht="33.75" customHeight="1">
      <c r="A144" s="1255">
        <f t="shared" si="11"/>
        <v>120</v>
      </c>
      <c r="B144" s="1281">
        <v>7000014957</v>
      </c>
      <c r="C144" s="1281">
        <v>1350</v>
      </c>
      <c r="D144" s="1281" t="s">
        <v>578</v>
      </c>
      <c r="E144" s="1281">
        <v>1000002146</v>
      </c>
      <c r="F144" s="1281" t="s">
        <v>598</v>
      </c>
      <c r="G144" s="1281" t="s">
        <v>588</v>
      </c>
      <c r="H144" s="1323">
        <v>1</v>
      </c>
      <c r="I144" s="1253"/>
      <c r="J144" s="1254" t="str">
        <f>IF(I144=0, "Included",IF(ISERROR(H144*I144), I144, H144*I144))</f>
        <v>Included</v>
      </c>
      <c r="K144" s="1192"/>
      <c r="M144" s="1159"/>
    </row>
    <row r="145" spans="1:13" s="1171" customFormat="1" ht="33.75" customHeight="1">
      <c r="A145" s="1255">
        <f t="shared" si="11"/>
        <v>121</v>
      </c>
      <c r="B145" s="1281">
        <v>7000014957</v>
      </c>
      <c r="C145" s="1281">
        <v>1360</v>
      </c>
      <c r="D145" s="1281" t="s">
        <v>578</v>
      </c>
      <c r="E145" s="1281">
        <v>1000004274</v>
      </c>
      <c r="F145" s="1281" t="s">
        <v>780</v>
      </c>
      <c r="G145" s="1281" t="s">
        <v>582</v>
      </c>
      <c r="H145" s="1323">
        <v>1</v>
      </c>
      <c r="I145" s="1253"/>
      <c r="J145" s="1254" t="str">
        <f t="shared" ref="J145:J149" si="17">IF(I145=0, "Included",IF(ISERROR(H145*I145), I145, H145*I145))</f>
        <v>Included</v>
      </c>
      <c r="K145" s="1192"/>
      <c r="M145" s="1159"/>
    </row>
    <row r="146" spans="1:13" s="1171" customFormat="1" ht="33.75" customHeight="1">
      <c r="A146" s="1255">
        <f t="shared" si="11"/>
        <v>122</v>
      </c>
      <c r="B146" s="1281">
        <v>7000014957</v>
      </c>
      <c r="C146" s="1281">
        <v>1370</v>
      </c>
      <c r="D146" s="1281" t="s">
        <v>578</v>
      </c>
      <c r="E146" s="1281">
        <v>1000002165</v>
      </c>
      <c r="F146" s="1281" t="s">
        <v>597</v>
      </c>
      <c r="G146" s="1281" t="s">
        <v>582</v>
      </c>
      <c r="H146" s="1323">
        <v>2</v>
      </c>
      <c r="I146" s="1253"/>
      <c r="J146" s="1254" t="str">
        <f t="shared" si="17"/>
        <v>Included</v>
      </c>
      <c r="K146" s="1192"/>
      <c r="M146" s="1159"/>
    </row>
    <row r="147" spans="1:13" s="1171" customFormat="1" ht="46.5" customHeight="1">
      <c r="A147" s="1255">
        <f t="shared" si="11"/>
        <v>123</v>
      </c>
      <c r="B147" s="1281">
        <v>7000014957</v>
      </c>
      <c r="C147" s="1281">
        <v>1380</v>
      </c>
      <c r="D147" s="1281" t="s">
        <v>768</v>
      </c>
      <c r="E147" s="1281">
        <v>1000001170</v>
      </c>
      <c r="F147" s="1281" t="s">
        <v>781</v>
      </c>
      <c r="G147" s="1281" t="s">
        <v>582</v>
      </c>
      <c r="H147" s="1323">
        <v>1</v>
      </c>
      <c r="I147" s="1253"/>
      <c r="J147" s="1254" t="str">
        <f t="shared" si="17"/>
        <v>Included</v>
      </c>
      <c r="K147" s="1192"/>
      <c r="M147" s="1159"/>
    </row>
    <row r="148" spans="1:13" s="1171" customFormat="1" ht="33.75" customHeight="1">
      <c r="A148" s="1255">
        <f t="shared" si="11"/>
        <v>124</v>
      </c>
      <c r="B148" s="1281">
        <v>7000014957</v>
      </c>
      <c r="C148" s="1281">
        <v>1390</v>
      </c>
      <c r="D148" s="1281" t="s">
        <v>769</v>
      </c>
      <c r="E148" s="1281">
        <v>1000003409</v>
      </c>
      <c r="F148" s="1281" t="s">
        <v>599</v>
      </c>
      <c r="G148" s="1281" t="s">
        <v>582</v>
      </c>
      <c r="H148" s="1323">
        <v>2</v>
      </c>
      <c r="I148" s="1253"/>
      <c r="J148" s="1254" t="str">
        <f t="shared" si="17"/>
        <v>Included</v>
      </c>
      <c r="K148" s="1192"/>
      <c r="M148" s="1159"/>
    </row>
    <row r="149" spans="1:13" s="1171" customFormat="1" ht="33.75" customHeight="1">
      <c r="A149" s="1255">
        <f t="shared" si="11"/>
        <v>125</v>
      </c>
      <c r="B149" s="1281">
        <v>7000014957</v>
      </c>
      <c r="C149" s="1281">
        <v>1400</v>
      </c>
      <c r="D149" s="1281" t="s">
        <v>769</v>
      </c>
      <c r="E149" s="1281">
        <v>1000003411</v>
      </c>
      <c r="F149" s="1281" t="s">
        <v>600</v>
      </c>
      <c r="G149" s="1281" t="s">
        <v>582</v>
      </c>
      <c r="H149" s="1323">
        <v>1</v>
      </c>
      <c r="I149" s="1253"/>
      <c r="J149" s="1254" t="str">
        <f t="shared" si="17"/>
        <v>Included</v>
      </c>
      <c r="K149" s="1192"/>
      <c r="M149" s="1159"/>
    </row>
    <row r="150" spans="1:13" s="1171" customFormat="1" ht="43.5" customHeight="1">
      <c r="A150" s="1255">
        <f t="shared" si="11"/>
        <v>126</v>
      </c>
      <c r="B150" s="1281">
        <v>7000014957</v>
      </c>
      <c r="C150" s="1281">
        <v>1410</v>
      </c>
      <c r="D150" s="1281" t="s">
        <v>769</v>
      </c>
      <c r="E150" s="1281">
        <v>1000001333</v>
      </c>
      <c r="F150" s="1281" t="s">
        <v>782</v>
      </c>
      <c r="G150" s="1281" t="s">
        <v>582</v>
      </c>
      <c r="H150" s="1323">
        <v>1</v>
      </c>
      <c r="I150" s="1253"/>
      <c r="J150" s="1254" t="str">
        <f>IF(I150=0, "Included",IF(ISERROR(H150*I150), I150, H150*I150))</f>
        <v>Included</v>
      </c>
      <c r="K150" s="1192"/>
      <c r="M150" s="1159"/>
    </row>
    <row r="151" spans="1:13" s="1171" customFormat="1" ht="39.75" customHeight="1">
      <c r="A151" s="1255">
        <v>127</v>
      </c>
      <c r="B151" s="1281">
        <v>7000014957</v>
      </c>
      <c r="C151" s="1281">
        <v>2000</v>
      </c>
      <c r="D151" s="1281" t="s">
        <v>716</v>
      </c>
      <c r="E151" s="1281">
        <v>1000001145</v>
      </c>
      <c r="F151" s="1281" t="s">
        <v>756</v>
      </c>
      <c r="G151" s="1281" t="s">
        <v>588</v>
      </c>
      <c r="H151" s="1323">
        <v>1</v>
      </c>
      <c r="I151" s="1253"/>
      <c r="J151" s="1254" t="str">
        <f t="shared" ref="J151:J160" si="18">IF(I151=0, "Included",IF(ISERROR(H151*I151), I151, H151*I151))</f>
        <v>Included</v>
      </c>
      <c r="K151" s="1192"/>
      <c r="M151" s="1159"/>
    </row>
    <row r="152" spans="1:13" s="1171" customFormat="1" ht="39.75" customHeight="1">
      <c r="A152" s="1255">
        <f t="shared" si="11"/>
        <v>128</v>
      </c>
      <c r="B152" s="1281">
        <v>7000014957</v>
      </c>
      <c r="C152" s="1281">
        <v>2010</v>
      </c>
      <c r="D152" s="1281" t="s">
        <v>716</v>
      </c>
      <c r="E152" s="1281">
        <v>1000004304</v>
      </c>
      <c r="F152" s="1281" t="s">
        <v>755</v>
      </c>
      <c r="G152" s="1281" t="s">
        <v>588</v>
      </c>
      <c r="H152" s="1323">
        <v>1</v>
      </c>
      <c r="I152" s="1253"/>
      <c r="J152" s="1254" t="str">
        <f t="shared" si="18"/>
        <v>Included</v>
      </c>
      <c r="K152" s="1192"/>
      <c r="M152" s="1159"/>
    </row>
    <row r="153" spans="1:13" s="1171" customFormat="1" ht="39.75" customHeight="1">
      <c r="A153" s="1255">
        <f t="shared" si="11"/>
        <v>129</v>
      </c>
      <c r="B153" s="1281">
        <v>7000014957</v>
      </c>
      <c r="C153" s="1281">
        <v>1420</v>
      </c>
      <c r="D153" s="1281" t="s">
        <v>579</v>
      </c>
      <c r="E153" s="1281">
        <v>1000000443</v>
      </c>
      <c r="F153" s="1281" t="s">
        <v>586</v>
      </c>
      <c r="G153" s="1281" t="s">
        <v>585</v>
      </c>
      <c r="H153" s="1323">
        <v>1</v>
      </c>
      <c r="I153" s="1253"/>
      <c r="J153" s="1254" t="str">
        <f t="shared" si="18"/>
        <v>Included</v>
      </c>
      <c r="K153" s="1192"/>
      <c r="M153" s="1159"/>
    </row>
    <row r="154" spans="1:13" s="1171" customFormat="1" ht="39.75" customHeight="1">
      <c r="A154" s="1255">
        <f t="shared" ref="A154:A218" si="19">A153+1</f>
        <v>130</v>
      </c>
      <c r="B154" s="1281">
        <v>7000014957</v>
      </c>
      <c r="C154" s="1281">
        <v>1430</v>
      </c>
      <c r="D154" s="1281" t="s">
        <v>579</v>
      </c>
      <c r="E154" s="1281">
        <v>1000000444</v>
      </c>
      <c r="F154" s="1281" t="s">
        <v>601</v>
      </c>
      <c r="G154" s="1281" t="s">
        <v>585</v>
      </c>
      <c r="H154" s="1323">
        <v>1</v>
      </c>
      <c r="I154" s="1253"/>
      <c r="J154" s="1254" t="str">
        <f t="shared" si="18"/>
        <v>Included</v>
      </c>
      <c r="K154" s="1192"/>
      <c r="M154" s="1159"/>
    </row>
    <row r="155" spans="1:13" s="1171" customFormat="1" ht="39.75" customHeight="1">
      <c r="A155" s="1255">
        <f t="shared" si="19"/>
        <v>131</v>
      </c>
      <c r="B155" s="1281">
        <v>7000014957</v>
      </c>
      <c r="C155" s="1281">
        <v>1440</v>
      </c>
      <c r="D155" s="1281" t="s">
        <v>579</v>
      </c>
      <c r="E155" s="1281">
        <v>1000000442</v>
      </c>
      <c r="F155" s="1281" t="s">
        <v>587</v>
      </c>
      <c r="G155" s="1281" t="s">
        <v>585</v>
      </c>
      <c r="H155" s="1323">
        <v>1</v>
      </c>
      <c r="I155" s="1253"/>
      <c r="J155" s="1254" t="str">
        <f t="shared" si="18"/>
        <v>Included</v>
      </c>
      <c r="K155" s="1192"/>
      <c r="M155" s="1159"/>
    </row>
    <row r="156" spans="1:13" s="1171" customFormat="1" ht="39.75" customHeight="1">
      <c r="A156" s="1255">
        <f t="shared" si="19"/>
        <v>132</v>
      </c>
      <c r="B156" s="1281">
        <v>7000014957</v>
      </c>
      <c r="C156" s="1281">
        <v>1450</v>
      </c>
      <c r="D156" s="1281" t="s">
        <v>711</v>
      </c>
      <c r="E156" s="1281">
        <v>1000006284</v>
      </c>
      <c r="F156" s="1281" t="s">
        <v>602</v>
      </c>
      <c r="G156" s="1281" t="s">
        <v>588</v>
      </c>
      <c r="H156" s="1323">
        <v>1</v>
      </c>
      <c r="I156" s="1253"/>
      <c r="J156" s="1254" t="str">
        <f t="shared" si="18"/>
        <v>Included</v>
      </c>
      <c r="K156" s="1192"/>
      <c r="M156" s="1159"/>
    </row>
    <row r="157" spans="1:13" s="1171" customFormat="1" ht="39.75" customHeight="1">
      <c r="A157" s="1255">
        <f t="shared" si="19"/>
        <v>133</v>
      </c>
      <c r="B157" s="1281">
        <v>7000014957</v>
      </c>
      <c r="C157" s="1281">
        <v>1970</v>
      </c>
      <c r="D157" s="1281" t="s">
        <v>715</v>
      </c>
      <c r="E157" s="1281">
        <v>1000017401</v>
      </c>
      <c r="F157" s="1281" t="s">
        <v>754</v>
      </c>
      <c r="G157" s="1281" t="s">
        <v>582</v>
      </c>
      <c r="H157" s="1323">
        <v>3</v>
      </c>
      <c r="I157" s="1253"/>
      <c r="J157" s="1254" t="str">
        <f t="shared" si="18"/>
        <v>Included</v>
      </c>
      <c r="K157" s="1192"/>
      <c r="M157" s="1159"/>
    </row>
    <row r="158" spans="1:13" s="1171" customFormat="1" ht="39.75" customHeight="1">
      <c r="A158" s="1255">
        <f t="shared" si="19"/>
        <v>134</v>
      </c>
      <c r="B158" s="1281">
        <v>7000014957</v>
      </c>
      <c r="C158" s="1281">
        <v>1460</v>
      </c>
      <c r="D158" s="1281" t="s">
        <v>712</v>
      </c>
      <c r="E158" s="1281">
        <v>1000012022</v>
      </c>
      <c r="F158" s="1281" t="s">
        <v>603</v>
      </c>
      <c r="G158" s="1281" t="s">
        <v>582</v>
      </c>
      <c r="H158" s="1323">
        <v>1</v>
      </c>
      <c r="I158" s="1253"/>
      <c r="J158" s="1254" t="str">
        <f t="shared" si="18"/>
        <v>Included</v>
      </c>
      <c r="K158" s="1192"/>
      <c r="M158" s="1159"/>
    </row>
    <row r="159" spans="1:13" s="1171" customFormat="1" ht="39.75" customHeight="1">
      <c r="A159" s="1255">
        <f t="shared" si="19"/>
        <v>135</v>
      </c>
      <c r="B159" s="1281">
        <v>7000014957</v>
      </c>
      <c r="C159" s="1281">
        <v>1470</v>
      </c>
      <c r="D159" s="1281" t="s">
        <v>712</v>
      </c>
      <c r="E159" s="1281">
        <v>1000012018</v>
      </c>
      <c r="F159" s="1281" t="s">
        <v>604</v>
      </c>
      <c r="G159" s="1281" t="s">
        <v>588</v>
      </c>
      <c r="H159" s="1323">
        <v>1</v>
      </c>
      <c r="I159" s="1253"/>
      <c r="J159" s="1254" t="str">
        <f t="shared" si="18"/>
        <v>Included</v>
      </c>
      <c r="K159" s="1192"/>
      <c r="M159" s="1159"/>
    </row>
    <row r="160" spans="1:13" s="1171" customFormat="1" ht="39.75" customHeight="1">
      <c r="A160" s="1255">
        <f t="shared" si="19"/>
        <v>136</v>
      </c>
      <c r="B160" s="1281">
        <v>7000014957</v>
      </c>
      <c r="C160" s="1281">
        <v>1480</v>
      </c>
      <c r="D160" s="1281" t="s">
        <v>712</v>
      </c>
      <c r="E160" s="1281">
        <v>1000012069</v>
      </c>
      <c r="F160" s="1281" t="s">
        <v>739</v>
      </c>
      <c r="G160" s="1281" t="s">
        <v>588</v>
      </c>
      <c r="H160" s="1323">
        <v>1</v>
      </c>
      <c r="I160" s="1253"/>
      <c r="J160" s="1254" t="str">
        <f t="shared" si="18"/>
        <v>Included</v>
      </c>
      <c r="K160" s="1192"/>
      <c r="M160" s="1159"/>
    </row>
    <row r="161" spans="1:13" s="1171" customFormat="1" ht="39.75" customHeight="1">
      <c r="A161" s="1255">
        <f t="shared" si="19"/>
        <v>137</v>
      </c>
      <c r="B161" s="1281">
        <v>7000014957</v>
      </c>
      <c r="C161" s="1281">
        <v>1490</v>
      </c>
      <c r="D161" s="1281" t="s">
        <v>580</v>
      </c>
      <c r="E161" s="1281">
        <v>1000014547</v>
      </c>
      <c r="F161" s="1281" t="s">
        <v>605</v>
      </c>
      <c r="G161" s="1281" t="s">
        <v>582</v>
      </c>
      <c r="H161" s="1323">
        <v>1</v>
      </c>
      <c r="I161" s="1253"/>
      <c r="J161" s="1254" t="str">
        <f>IF(I161=0, "Included",IF(ISERROR(H161*I161), I161, H161*I161))</f>
        <v>Included</v>
      </c>
      <c r="K161" s="1192"/>
      <c r="M161" s="1159"/>
    </row>
    <row r="162" spans="1:13" s="1171" customFormat="1" ht="39.75" customHeight="1">
      <c r="A162" s="1255">
        <f t="shared" si="19"/>
        <v>138</v>
      </c>
      <c r="B162" s="1281">
        <v>7000014957</v>
      </c>
      <c r="C162" s="1281">
        <v>1500</v>
      </c>
      <c r="D162" s="1281" t="s">
        <v>580</v>
      </c>
      <c r="E162" s="1281">
        <v>1000004952</v>
      </c>
      <c r="F162" s="1281" t="s">
        <v>606</v>
      </c>
      <c r="G162" s="1281" t="s">
        <v>582</v>
      </c>
      <c r="H162" s="1323">
        <v>2</v>
      </c>
      <c r="I162" s="1253"/>
      <c r="J162" s="1254" t="str">
        <f t="shared" ref="J162:J166" si="20">IF(I162=0, "Included",IF(ISERROR(H162*I162), I162, H162*I162))</f>
        <v>Included</v>
      </c>
      <c r="K162" s="1192"/>
      <c r="M162" s="1159"/>
    </row>
    <row r="163" spans="1:13" s="1171" customFormat="1" ht="39.75" customHeight="1">
      <c r="A163" s="1255">
        <f t="shared" si="19"/>
        <v>139</v>
      </c>
      <c r="B163" s="1281">
        <v>7000014957</v>
      </c>
      <c r="C163" s="1281">
        <v>1510</v>
      </c>
      <c r="D163" s="1281" t="s">
        <v>580</v>
      </c>
      <c r="E163" s="1281">
        <v>1000001894</v>
      </c>
      <c r="F163" s="1281" t="s">
        <v>607</v>
      </c>
      <c r="G163" s="1281" t="s">
        <v>582</v>
      </c>
      <c r="H163" s="1323">
        <v>1</v>
      </c>
      <c r="I163" s="1253"/>
      <c r="J163" s="1254" t="str">
        <f t="shared" si="20"/>
        <v>Included</v>
      </c>
      <c r="K163" s="1192"/>
      <c r="M163" s="1159"/>
    </row>
    <row r="164" spans="1:13" s="1171" customFormat="1" ht="29">
      <c r="A164" s="1255">
        <f t="shared" si="19"/>
        <v>140</v>
      </c>
      <c r="B164" s="1281">
        <v>7000014957</v>
      </c>
      <c r="C164" s="1281">
        <v>1520</v>
      </c>
      <c r="D164" s="1281" t="s">
        <v>580</v>
      </c>
      <c r="E164" s="1281">
        <v>1000038387</v>
      </c>
      <c r="F164" s="1281" t="s">
        <v>615</v>
      </c>
      <c r="G164" s="1281" t="s">
        <v>582</v>
      </c>
      <c r="H164" s="1323">
        <v>12</v>
      </c>
      <c r="I164" s="1253"/>
      <c r="J164" s="1254" t="str">
        <f t="shared" si="20"/>
        <v>Included</v>
      </c>
      <c r="K164" s="1192"/>
      <c r="M164" s="1159"/>
    </row>
    <row r="165" spans="1:13" s="1171" customFormat="1" ht="29">
      <c r="A165" s="1255">
        <f t="shared" si="19"/>
        <v>141</v>
      </c>
      <c r="B165" s="1281">
        <v>7000014957</v>
      </c>
      <c r="C165" s="1281">
        <v>1530</v>
      </c>
      <c r="D165" s="1281" t="s">
        <v>580</v>
      </c>
      <c r="E165" s="1281">
        <v>1000038325</v>
      </c>
      <c r="F165" s="1281" t="s">
        <v>608</v>
      </c>
      <c r="G165" s="1281" t="s">
        <v>582</v>
      </c>
      <c r="H165" s="1323">
        <v>12</v>
      </c>
      <c r="I165" s="1253"/>
      <c r="J165" s="1254" t="str">
        <f t="shared" si="20"/>
        <v>Included</v>
      </c>
      <c r="K165" s="1192"/>
      <c r="M165" s="1159"/>
    </row>
    <row r="166" spans="1:13" s="1171" customFormat="1" ht="43.5" customHeight="1">
      <c r="A166" s="1255">
        <f t="shared" si="19"/>
        <v>142</v>
      </c>
      <c r="B166" s="1281">
        <v>7000014957</v>
      </c>
      <c r="C166" s="1281">
        <v>1540</v>
      </c>
      <c r="D166" s="1281" t="s">
        <v>580</v>
      </c>
      <c r="E166" s="1281">
        <v>1000038385</v>
      </c>
      <c r="F166" s="1281" t="s">
        <v>740</v>
      </c>
      <c r="G166" s="1281" t="s">
        <v>582</v>
      </c>
      <c r="H166" s="1323">
        <v>2</v>
      </c>
      <c r="I166" s="1253"/>
      <c r="J166" s="1254" t="str">
        <f t="shared" si="20"/>
        <v>Included</v>
      </c>
      <c r="K166" s="1192"/>
      <c r="M166" s="1159"/>
    </row>
    <row r="167" spans="1:13" s="1171" customFormat="1" ht="29">
      <c r="A167" s="1255">
        <f t="shared" si="19"/>
        <v>143</v>
      </c>
      <c r="B167" s="1281">
        <v>7000014957</v>
      </c>
      <c r="C167" s="1281">
        <v>1550</v>
      </c>
      <c r="D167" s="1281" t="s">
        <v>580</v>
      </c>
      <c r="E167" s="1281">
        <v>1000013795</v>
      </c>
      <c r="F167" s="1281" t="s">
        <v>609</v>
      </c>
      <c r="G167" s="1281" t="s">
        <v>585</v>
      </c>
      <c r="H167" s="1323">
        <v>1</v>
      </c>
      <c r="I167" s="1253"/>
      <c r="J167" s="1254" t="str">
        <f>IF(I167=0, "Included",IF(ISERROR(H167*I167), I167, H167*I167))</f>
        <v>Included</v>
      </c>
      <c r="K167" s="1192"/>
      <c r="M167" s="1159"/>
    </row>
    <row r="168" spans="1:13" s="1171" customFormat="1" ht="43.5">
      <c r="A168" s="1255">
        <f t="shared" si="19"/>
        <v>144</v>
      </c>
      <c r="B168" s="1281">
        <v>7000014957</v>
      </c>
      <c r="C168" s="1281">
        <v>1570</v>
      </c>
      <c r="D168" s="1281" t="s">
        <v>770</v>
      </c>
      <c r="E168" s="1281">
        <v>1000020118</v>
      </c>
      <c r="F168" s="1281" t="s">
        <v>658</v>
      </c>
      <c r="G168" s="1281" t="s">
        <v>582</v>
      </c>
      <c r="H168" s="1323">
        <v>1</v>
      </c>
      <c r="I168" s="1253"/>
      <c r="J168" s="1254" t="str">
        <f t="shared" ref="J168:J172" si="21">IF(I168=0, "Included",IF(ISERROR(H168*I168), I168, H168*I168))</f>
        <v>Included</v>
      </c>
      <c r="K168" s="1192"/>
      <c r="M168" s="1159"/>
    </row>
    <row r="169" spans="1:13" s="1171" customFormat="1" ht="43.5">
      <c r="A169" s="1255">
        <f t="shared" si="19"/>
        <v>145</v>
      </c>
      <c r="B169" s="1281">
        <v>7000014957</v>
      </c>
      <c r="C169" s="1281">
        <v>1560</v>
      </c>
      <c r="D169" s="1281" t="s">
        <v>770</v>
      </c>
      <c r="E169" s="1281">
        <v>1000020119</v>
      </c>
      <c r="F169" s="1281" t="s">
        <v>743</v>
      </c>
      <c r="G169" s="1281" t="s">
        <v>582</v>
      </c>
      <c r="H169" s="1323">
        <v>5</v>
      </c>
      <c r="I169" s="1253"/>
      <c r="J169" s="1254" t="str">
        <f t="shared" si="21"/>
        <v>Included</v>
      </c>
      <c r="K169" s="1192"/>
      <c r="M169" s="1159"/>
    </row>
    <row r="170" spans="1:13" s="1171" customFormat="1" ht="42.75" customHeight="1">
      <c r="A170" s="1255">
        <f t="shared" si="19"/>
        <v>146</v>
      </c>
      <c r="B170" s="1281">
        <v>7000014957</v>
      </c>
      <c r="C170" s="1281">
        <v>1600</v>
      </c>
      <c r="D170" s="1281" t="s">
        <v>770</v>
      </c>
      <c r="E170" s="1281">
        <v>1000020135</v>
      </c>
      <c r="F170" s="1281" t="s">
        <v>746</v>
      </c>
      <c r="G170" s="1281" t="s">
        <v>582</v>
      </c>
      <c r="H170" s="1323">
        <v>2</v>
      </c>
      <c r="I170" s="1253"/>
      <c r="J170" s="1254" t="str">
        <f t="shared" si="21"/>
        <v>Included</v>
      </c>
      <c r="K170" s="1192"/>
      <c r="M170" s="1159"/>
    </row>
    <row r="171" spans="1:13" s="1171" customFormat="1" ht="42.75" customHeight="1">
      <c r="A171" s="1255">
        <f t="shared" si="19"/>
        <v>147</v>
      </c>
      <c r="B171" s="1281">
        <v>7000014957</v>
      </c>
      <c r="C171" s="1281">
        <v>1590</v>
      </c>
      <c r="D171" s="1281" t="s">
        <v>770</v>
      </c>
      <c r="E171" s="1281">
        <v>1000020131</v>
      </c>
      <c r="F171" s="1281" t="s">
        <v>659</v>
      </c>
      <c r="G171" s="1281" t="s">
        <v>582</v>
      </c>
      <c r="H171" s="1323">
        <v>2</v>
      </c>
      <c r="I171" s="1253"/>
      <c r="J171" s="1254" t="str">
        <f t="shared" si="21"/>
        <v>Included</v>
      </c>
      <c r="K171" s="1192"/>
      <c r="M171" s="1159"/>
    </row>
    <row r="172" spans="1:13" s="1171" customFormat="1" ht="42.75" customHeight="1">
      <c r="A172" s="1255">
        <f t="shared" si="19"/>
        <v>148</v>
      </c>
      <c r="B172" s="1281">
        <v>7000014957</v>
      </c>
      <c r="C172" s="1281">
        <v>1580</v>
      </c>
      <c r="D172" s="1281" t="s">
        <v>770</v>
      </c>
      <c r="E172" s="1281">
        <v>1000020125</v>
      </c>
      <c r="F172" s="1281" t="s">
        <v>745</v>
      </c>
      <c r="G172" s="1281" t="s">
        <v>582</v>
      </c>
      <c r="H172" s="1323">
        <v>2</v>
      </c>
      <c r="I172" s="1253"/>
      <c r="J172" s="1254" t="str">
        <f t="shared" si="21"/>
        <v>Included</v>
      </c>
      <c r="K172" s="1192"/>
      <c r="M172" s="1159"/>
    </row>
    <row r="173" spans="1:13" s="1171" customFormat="1" ht="42.75" customHeight="1">
      <c r="A173" s="1255">
        <f t="shared" si="19"/>
        <v>149</v>
      </c>
      <c r="B173" s="1281">
        <v>7000014957</v>
      </c>
      <c r="C173" s="1281">
        <v>1610</v>
      </c>
      <c r="D173" s="1281" t="s">
        <v>581</v>
      </c>
      <c r="E173" s="1281">
        <v>1000017567</v>
      </c>
      <c r="F173" s="1281" t="s">
        <v>589</v>
      </c>
      <c r="G173" s="1281" t="s">
        <v>582</v>
      </c>
      <c r="H173" s="1323">
        <v>10</v>
      </c>
      <c r="I173" s="1253"/>
      <c r="J173" s="1254" t="str">
        <f>IF(I173=0, "Included",IF(ISERROR(H173*I173), I173, H173*I173))</f>
        <v>Included</v>
      </c>
      <c r="K173" s="1192"/>
      <c r="M173" s="1159"/>
    </row>
    <row r="174" spans="1:13" s="1171" customFormat="1" ht="57.75" customHeight="1">
      <c r="A174" s="1255">
        <f t="shared" si="19"/>
        <v>150</v>
      </c>
      <c r="B174" s="1281">
        <v>7000014957</v>
      </c>
      <c r="C174" s="1281">
        <v>1620</v>
      </c>
      <c r="D174" s="1281" t="s">
        <v>581</v>
      </c>
      <c r="E174" s="1281">
        <v>1000020192</v>
      </c>
      <c r="F174" s="1281" t="s">
        <v>610</v>
      </c>
      <c r="G174" s="1281" t="s">
        <v>582</v>
      </c>
      <c r="H174" s="1323">
        <v>6</v>
      </c>
      <c r="I174" s="1253"/>
      <c r="J174" s="1254" t="str">
        <f t="shared" ref="J174:J237" si="22">IF(I174=0, "Included",IF(ISERROR(H174*I174), I174, H174*I174))</f>
        <v>Included</v>
      </c>
      <c r="K174" s="1192"/>
      <c r="M174" s="1159"/>
    </row>
    <row r="175" spans="1:13" s="1171" customFormat="1" ht="57.75" customHeight="1">
      <c r="A175" s="1255">
        <f t="shared" si="19"/>
        <v>151</v>
      </c>
      <c r="B175" s="1281">
        <v>7000014957</v>
      </c>
      <c r="C175" s="1281">
        <v>1630</v>
      </c>
      <c r="D175" s="1281" t="s">
        <v>581</v>
      </c>
      <c r="E175" s="1281">
        <v>1000020194</v>
      </c>
      <c r="F175" s="1281" t="s">
        <v>590</v>
      </c>
      <c r="G175" s="1281" t="s">
        <v>582</v>
      </c>
      <c r="H175" s="1323">
        <v>6</v>
      </c>
      <c r="I175" s="1253"/>
      <c r="J175" s="1254" t="str">
        <f t="shared" si="22"/>
        <v>Included</v>
      </c>
      <c r="K175" s="1192"/>
      <c r="M175" s="1159"/>
    </row>
    <row r="176" spans="1:13" s="1171" customFormat="1" ht="57.75" customHeight="1">
      <c r="A176" s="1255">
        <f t="shared" si="19"/>
        <v>152</v>
      </c>
      <c r="B176" s="1281">
        <v>7000014957</v>
      </c>
      <c r="C176" s="1281">
        <v>1640</v>
      </c>
      <c r="D176" s="1281" t="s">
        <v>581</v>
      </c>
      <c r="E176" s="1281">
        <v>1000020195</v>
      </c>
      <c r="F176" s="1281" t="s">
        <v>591</v>
      </c>
      <c r="G176" s="1281" t="s">
        <v>582</v>
      </c>
      <c r="H176" s="1323">
        <v>3</v>
      </c>
      <c r="I176" s="1253"/>
      <c r="J176" s="1254" t="str">
        <f t="shared" si="22"/>
        <v>Included</v>
      </c>
      <c r="K176" s="1192"/>
      <c r="M176" s="1159"/>
    </row>
    <row r="177" spans="1:13" s="1171" customFormat="1" ht="42.75" customHeight="1">
      <c r="A177" s="1255">
        <f t="shared" si="19"/>
        <v>153</v>
      </c>
      <c r="B177" s="1281">
        <v>7000014957</v>
      </c>
      <c r="C177" s="1281">
        <v>1650</v>
      </c>
      <c r="D177" s="1281" t="s">
        <v>771</v>
      </c>
      <c r="E177" s="1281">
        <v>1000020097</v>
      </c>
      <c r="F177" s="1281" t="s">
        <v>783</v>
      </c>
      <c r="G177" s="1281" t="s">
        <v>582</v>
      </c>
      <c r="H177" s="1323">
        <v>4</v>
      </c>
      <c r="I177" s="1253"/>
      <c r="J177" s="1254" t="str">
        <f t="shared" si="22"/>
        <v>Included</v>
      </c>
      <c r="K177" s="1192"/>
      <c r="M177" s="1159"/>
    </row>
    <row r="178" spans="1:13" s="1171" customFormat="1" ht="42.75" customHeight="1">
      <c r="A178" s="1255">
        <f t="shared" si="19"/>
        <v>154</v>
      </c>
      <c r="B178" s="1281">
        <v>7000014957</v>
      </c>
      <c r="C178" s="1281">
        <v>1660</v>
      </c>
      <c r="D178" s="1281" t="s">
        <v>771</v>
      </c>
      <c r="E178" s="1281">
        <v>1000020105</v>
      </c>
      <c r="F178" s="1281" t="s">
        <v>784</v>
      </c>
      <c r="G178" s="1281" t="s">
        <v>582</v>
      </c>
      <c r="H178" s="1323">
        <v>1</v>
      </c>
      <c r="I178" s="1253"/>
      <c r="J178" s="1254" t="str">
        <f t="shared" si="22"/>
        <v>Included</v>
      </c>
      <c r="K178" s="1192"/>
      <c r="M178" s="1159"/>
    </row>
    <row r="179" spans="1:13" s="1171" customFormat="1" ht="42.75" customHeight="1">
      <c r="A179" s="1255">
        <f t="shared" si="19"/>
        <v>155</v>
      </c>
      <c r="B179" s="1281">
        <v>7000014957</v>
      </c>
      <c r="C179" s="1281">
        <v>1670</v>
      </c>
      <c r="D179" s="1281" t="s">
        <v>771</v>
      </c>
      <c r="E179" s="1281">
        <v>1000020086</v>
      </c>
      <c r="F179" s="1281" t="s">
        <v>785</v>
      </c>
      <c r="G179" s="1281" t="s">
        <v>582</v>
      </c>
      <c r="H179" s="1323">
        <v>5</v>
      </c>
      <c r="I179" s="1253"/>
      <c r="J179" s="1254" t="str">
        <f t="shared" si="22"/>
        <v>Included</v>
      </c>
      <c r="K179" s="1192"/>
      <c r="M179" s="1159"/>
    </row>
    <row r="180" spans="1:13" s="1171" customFormat="1" ht="57.75" customHeight="1">
      <c r="A180" s="1255">
        <f t="shared" si="19"/>
        <v>156</v>
      </c>
      <c r="B180" s="1281">
        <v>7000014957</v>
      </c>
      <c r="C180" s="1281">
        <v>1680</v>
      </c>
      <c r="D180" s="1281" t="s">
        <v>714</v>
      </c>
      <c r="E180" s="1281">
        <v>1000017565</v>
      </c>
      <c r="F180" s="1281" t="s">
        <v>749</v>
      </c>
      <c r="G180" s="1281" t="s">
        <v>582</v>
      </c>
      <c r="H180" s="1323">
        <v>3</v>
      </c>
      <c r="I180" s="1253"/>
      <c r="J180" s="1254" t="str">
        <f t="shared" si="22"/>
        <v>Included</v>
      </c>
      <c r="K180" s="1192"/>
      <c r="M180" s="1159"/>
    </row>
    <row r="181" spans="1:13" s="1171" customFormat="1" ht="42.75" customHeight="1">
      <c r="A181" s="1255">
        <f t="shared" si="19"/>
        <v>157</v>
      </c>
      <c r="B181" s="1281">
        <v>7000014957</v>
      </c>
      <c r="C181" s="1281">
        <v>1690</v>
      </c>
      <c r="D181" s="1281" t="s">
        <v>714</v>
      </c>
      <c r="E181" s="1281">
        <v>1000017562</v>
      </c>
      <c r="F181" s="1281" t="s">
        <v>750</v>
      </c>
      <c r="G181" s="1281" t="s">
        <v>582</v>
      </c>
      <c r="H181" s="1323">
        <v>14</v>
      </c>
      <c r="I181" s="1253"/>
      <c r="J181" s="1254" t="str">
        <f t="shared" si="22"/>
        <v>Included</v>
      </c>
      <c r="K181" s="1192"/>
      <c r="M181" s="1159"/>
    </row>
    <row r="182" spans="1:13" s="1171" customFormat="1" ht="59.25" customHeight="1">
      <c r="A182" s="1255">
        <f t="shared" si="19"/>
        <v>158</v>
      </c>
      <c r="B182" s="1281">
        <v>7000014957</v>
      </c>
      <c r="C182" s="1281">
        <v>1700</v>
      </c>
      <c r="D182" s="1281" t="s">
        <v>714</v>
      </c>
      <c r="E182" s="1281">
        <v>1000020187</v>
      </c>
      <c r="F182" s="1281" t="s">
        <v>751</v>
      </c>
      <c r="G182" s="1281" t="s">
        <v>582</v>
      </c>
      <c r="H182" s="1323">
        <v>3</v>
      </c>
      <c r="I182" s="1253"/>
      <c r="J182" s="1254" t="str">
        <f t="shared" si="22"/>
        <v>Included</v>
      </c>
      <c r="K182" s="1192"/>
      <c r="M182" s="1159"/>
    </row>
    <row r="183" spans="1:13" s="1171" customFormat="1" ht="59.25" customHeight="1">
      <c r="A183" s="1255">
        <f t="shared" si="19"/>
        <v>159</v>
      </c>
      <c r="B183" s="1281">
        <v>7000014957</v>
      </c>
      <c r="C183" s="1281">
        <v>1710</v>
      </c>
      <c r="D183" s="1281" t="s">
        <v>714</v>
      </c>
      <c r="E183" s="1281">
        <v>1000020189</v>
      </c>
      <c r="F183" s="1281" t="s">
        <v>752</v>
      </c>
      <c r="G183" s="1281" t="s">
        <v>582</v>
      </c>
      <c r="H183" s="1323">
        <v>4</v>
      </c>
      <c r="I183" s="1253"/>
      <c r="J183" s="1254" t="str">
        <f t="shared" si="22"/>
        <v>Included</v>
      </c>
      <c r="K183" s="1192"/>
      <c r="M183" s="1159"/>
    </row>
    <row r="184" spans="1:13" s="1171" customFormat="1" ht="59.25" customHeight="1">
      <c r="A184" s="1255">
        <f t="shared" si="19"/>
        <v>160</v>
      </c>
      <c r="B184" s="1281">
        <v>7000014957</v>
      </c>
      <c r="C184" s="1281">
        <v>1720</v>
      </c>
      <c r="D184" s="1281" t="s">
        <v>714</v>
      </c>
      <c r="E184" s="1281">
        <v>1000020190</v>
      </c>
      <c r="F184" s="1281" t="s">
        <v>753</v>
      </c>
      <c r="G184" s="1281" t="s">
        <v>582</v>
      </c>
      <c r="H184" s="1323">
        <v>3</v>
      </c>
      <c r="I184" s="1253"/>
      <c r="J184" s="1254" t="str">
        <f t="shared" si="22"/>
        <v>Included</v>
      </c>
      <c r="K184" s="1192"/>
      <c r="M184" s="1159"/>
    </row>
    <row r="185" spans="1:13" s="1171" customFormat="1" ht="42.75" customHeight="1">
      <c r="A185" s="1255">
        <f t="shared" si="19"/>
        <v>161</v>
      </c>
      <c r="B185" s="1281">
        <v>7000014957</v>
      </c>
      <c r="C185" s="1281">
        <v>1730</v>
      </c>
      <c r="D185" s="1281" t="s">
        <v>772</v>
      </c>
      <c r="E185" s="1281">
        <v>1000019918</v>
      </c>
      <c r="F185" s="1281" t="s">
        <v>698</v>
      </c>
      <c r="G185" s="1281" t="s">
        <v>585</v>
      </c>
      <c r="H185" s="1323">
        <v>1</v>
      </c>
      <c r="I185" s="1253"/>
      <c r="J185" s="1254" t="str">
        <f t="shared" si="22"/>
        <v>Included</v>
      </c>
      <c r="K185" s="1192"/>
      <c r="M185" s="1159"/>
    </row>
    <row r="186" spans="1:13" s="1171" customFormat="1" ht="40.5" customHeight="1">
      <c r="A186" s="1255">
        <f t="shared" si="19"/>
        <v>162</v>
      </c>
      <c r="B186" s="1281">
        <v>7000014957</v>
      </c>
      <c r="C186" s="1281">
        <v>1740</v>
      </c>
      <c r="D186" s="1281" t="s">
        <v>772</v>
      </c>
      <c r="E186" s="1281">
        <v>1000025935</v>
      </c>
      <c r="F186" s="1281" t="s">
        <v>757</v>
      </c>
      <c r="G186" s="1281" t="s">
        <v>588</v>
      </c>
      <c r="H186" s="1323">
        <v>1</v>
      </c>
      <c r="I186" s="1253"/>
      <c r="J186" s="1254" t="str">
        <f t="shared" si="22"/>
        <v>Included</v>
      </c>
      <c r="K186" s="1192"/>
      <c r="M186" s="1159"/>
    </row>
    <row r="187" spans="1:13" s="1171" customFormat="1" ht="40.5" customHeight="1">
      <c r="A187" s="1255">
        <f t="shared" si="19"/>
        <v>163</v>
      </c>
      <c r="B187" s="1281">
        <v>7000014957</v>
      </c>
      <c r="C187" s="1281">
        <v>1750</v>
      </c>
      <c r="D187" s="1281" t="s">
        <v>773</v>
      </c>
      <c r="E187" s="1281">
        <v>1000019919</v>
      </c>
      <c r="F187" s="1281" t="s">
        <v>697</v>
      </c>
      <c r="G187" s="1281" t="s">
        <v>585</v>
      </c>
      <c r="H187" s="1323">
        <v>1</v>
      </c>
      <c r="I187" s="1253"/>
      <c r="J187" s="1254" t="str">
        <f t="shared" si="22"/>
        <v>Included</v>
      </c>
      <c r="K187" s="1192"/>
      <c r="M187" s="1159"/>
    </row>
    <row r="188" spans="1:13" s="1171" customFormat="1" ht="40.5" customHeight="1">
      <c r="A188" s="1255">
        <f t="shared" si="19"/>
        <v>164</v>
      </c>
      <c r="B188" s="1281">
        <v>7000014957</v>
      </c>
      <c r="C188" s="1281">
        <v>1760</v>
      </c>
      <c r="D188" s="1281" t="s">
        <v>773</v>
      </c>
      <c r="E188" s="1281">
        <v>1000028206</v>
      </c>
      <c r="F188" s="1281" t="s">
        <v>758</v>
      </c>
      <c r="G188" s="1281" t="s">
        <v>585</v>
      </c>
      <c r="H188" s="1323">
        <v>1</v>
      </c>
      <c r="I188" s="1253"/>
      <c r="J188" s="1254" t="str">
        <f t="shared" si="22"/>
        <v>Included</v>
      </c>
      <c r="K188" s="1192"/>
      <c r="M188" s="1159"/>
    </row>
    <row r="189" spans="1:13" s="1171" customFormat="1" ht="40.5" customHeight="1">
      <c r="A189" s="1255">
        <f t="shared" si="19"/>
        <v>165</v>
      </c>
      <c r="B189" s="1281">
        <v>7000014957</v>
      </c>
      <c r="C189" s="1281">
        <v>1770</v>
      </c>
      <c r="D189" s="1281" t="s">
        <v>774</v>
      </c>
      <c r="E189" s="1281">
        <v>1000025941</v>
      </c>
      <c r="F189" s="1281" t="s">
        <v>699</v>
      </c>
      <c r="G189" s="1281" t="s">
        <v>588</v>
      </c>
      <c r="H189" s="1323">
        <v>1</v>
      </c>
      <c r="I189" s="1253"/>
      <c r="J189" s="1254" t="str">
        <f t="shared" si="22"/>
        <v>Included</v>
      </c>
      <c r="K189" s="1192"/>
      <c r="M189" s="1159"/>
    </row>
    <row r="190" spans="1:13" s="1171" customFormat="1" ht="40.5" customHeight="1">
      <c r="A190" s="1255">
        <f t="shared" si="19"/>
        <v>166</v>
      </c>
      <c r="B190" s="1281">
        <v>7000014957</v>
      </c>
      <c r="C190" s="1281">
        <v>1780</v>
      </c>
      <c r="D190" s="1281" t="s">
        <v>774</v>
      </c>
      <c r="E190" s="1281">
        <v>1000025933</v>
      </c>
      <c r="F190" s="1281" t="s">
        <v>759</v>
      </c>
      <c r="G190" s="1281" t="s">
        <v>588</v>
      </c>
      <c r="H190" s="1323">
        <v>1</v>
      </c>
      <c r="I190" s="1253"/>
      <c r="J190" s="1254" t="str">
        <f t="shared" si="22"/>
        <v>Included</v>
      </c>
      <c r="K190" s="1192"/>
      <c r="M190" s="1159"/>
    </row>
    <row r="191" spans="1:13" s="1171" customFormat="1" ht="40.5" customHeight="1">
      <c r="A191" s="1255">
        <f t="shared" si="19"/>
        <v>167</v>
      </c>
      <c r="B191" s="1281">
        <v>7000014957</v>
      </c>
      <c r="C191" s="1281">
        <v>1790</v>
      </c>
      <c r="D191" s="1281" t="s">
        <v>775</v>
      </c>
      <c r="E191" s="1281">
        <v>1000024186</v>
      </c>
      <c r="F191" s="1281" t="s">
        <v>700</v>
      </c>
      <c r="G191" s="1281" t="s">
        <v>585</v>
      </c>
      <c r="H191" s="1323">
        <v>1</v>
      </c>
      <c r="I191" s="1253"/>
      <c r="J191" s="1254" t="str">
        <f t="shared" si="22"/>
        <v>Included</v>
      </c>
      <c r="K191" s="1192"/>
      <c r="M191" s="1159"/>
    </row>
    <row r="192" spans="1:13" s="1171" customFormat="1" ht="40.5" customHeight="1">
      <c r="A192" s="1255">
        <f t="shared" si="19"/>
        <v>168</v>
      </c>
      <c r="B192" s="1281">
        <v>7000014957</v>
      </c>
      <c r="C192" s="1281">
        <v>1800</v>
      </c>
      <c r="D192" s="1281" t="s">
        <v>775</v>
      </c>
      <c r="E192" s="1281">
        <v>1000025930</v>
      </c>
      <c r="F192" s="1281" t="s">
        <v>760</v>
      </c>
      <c r="G192" s="1281" t="s">
        <v>588</v>
      </c>
      <c r="H192" s="1323">
        <v>1</v>
      </c>
      <c r="I192" s="1253"/>
      <c r="J192" s="1254" t="str">
        <f t="shared" si="22"/>
        <v>Included</v>
      </c>
      <c r="K192" s="1192"/>
      <c r="M192" s="1159"/>
    </row>
    <row r="193" spans="1:13" s="1171" customFormat="1" ht="40.5" customHeight="1">
      <c r="A193" s="1255">
        <f t="shared" si="19"/>
        <v>169</v>
      </c>
      <c r="B193" s="1281">
        <v>7000014957</v>
      </c>
      <c r="C193" s="1281">
        <v>1810</v>
      </c>
      <c r="D193" s="1281" t="s">
        <v>721</v>
      </c>
      <c r="E193" s="1281">
        <v>1000019912</v>
      </c>
      <c r="F193" s="1281" t="s">
        <v>761</v>
      </c>
      <c r="G193" s="1281" t="s">
        <v>585</v>
      </c>
      <c r="H193" s="1323">
        <v>1</v>
      </c>
      <c r="I193" s="1253"/>
      <c r="J193" s="1254" t="str">
        <f t="shared" si="22"/>
        <v>Included</v>
      </c>
      <c r="K193" s="1192"/>
      <c r="M193" s="1159"/>
    </row>
    <row r="194" spans="1:13" s="1171" customFormat="1" ht="40.5" customHeight="1">
      <c r="A194" s="1255">
        <f t="shared" si="19"/>
        <v>170</v>
      </c>
      <c r="B194" s="1281">
        <v>7000014986</v>
      </c>
      <c r="C194" s="1281">
        <v>10</v>
      </c>
      <c r="D194" s="1281" t="s">
        <v>721</v>
      </c>
      <c r="E194" s="1281">
        <v>1000019927</v>
      </c>
      <c r="F194" s="1281" t="s">
        <v>762</v>
      </c>
      <c r="G194" s="1281" t="s">
        <v>585</v>
      </c>
      <c r="H194" s="1323">
        <v>1</v>
      </c>
      <c r="I194" s="1253"/>
      <c r="J194" s="1254" t="str">
        <f t="shared" si="22"/>
        <v>Included</v>
      </c>
      <c r="K194" s="1192"/>
      <c r="M194" s="1159"/>
    </row>
    <row r="195" spans="1:13" s="1171" customFormat="1" ht="40.5" customHeight="1">
      <c r="A195" s="1255">
        <f t="shared" si="19"/>
        <v>171</v>
      </c>
      <c r="B195" s="1281">
        <v>7000014957</v>
      </c>
      <c r="C195" s="1281">
        <v>1990</v>
      </c>
      <c r="D195" s="1281" t="s">
        <v>722</v>
      </c>
      <c r="E195" s="1281">
        <v>1000019925</v>
      </c>
      <c r="F195" s="1281" t="s">
        <v>763</v>
      </c>
      <c r="G195" s="1281" t="s">
        <v>585</v>
      </c>
      <c r="H195" s="1323">
        <v>1</v>
      </c>
      <c r="I195" s="1253"/>
      <c r="J195" s="1254" t="str">
        <f t="shared" si="22"/>
        <v>Included</v>
      </c>
      <c r="K195" s="1192"/>
      <c r="M195" s="1159"/>
    </row>
    <row r="196" spans="1:13" s="1171" customFormat="1" ht="40.5" customHeight="1">
      <c r="A196" s="1255">
        <f t="shared" si="19"/>
        <v>172</v>
      </c>
      <c r="B196" s="1281">
        <v>7000014957</v>
      </c>
      <c r="C196" s="1281">
        <v>2030</v>
      </c>
      <c r="D196" s="1281" t="s">
        <v>776</v>
      </c>
      <c r="E196" s="1281">
        <v>1000012366</v>
      </c>
      <c r="F196" s="1281" t="s">
        <v>611</v>
      </c>
      <c r="G196" s="1281" t="s">
        <v>582</v>
      </c>
      <c r="H196" s="1323">
        <v>432</v>
      </c>
      <c r="I196" s="1253"/>
      <c r="J196" s="1254" t="str">
        <f t="shared" si="22"/>
        <v>Included</v>
      </c>
      <c r="K196" s="1192"/>
      <c r="M196" s="1159"/>
    </row>
    <row r="197" spans="1:13" s="1171" customFormat="1" ht="40.5" customHeight="1">
      <c r="A197" s="1255">
        <f t="shared" si="19"/>
        <v>173</v>
      </c>
      <c r="B197" s="1281">
        <v>7000014957</v>
      </c>
      <c r="C197" s="1281">
        <v>2040</v>
      </c>
      <c r="D197" s="1281" t="s">
        <v>776</v>
      </c>
      <c r="E197" s="1281">
        <v>1000012368</v>
      </c>
      <c r="F197" s="1281" t="s">
        <v>764</v>
      </c>
      <c r="G197" s="1281" t="s">
        <v>582</v>
      </c>
      <c r="H197" s="1323">
        <v>88</v>
      </c>
      <c r="I197" s="1253"/>
      <c r="J197" s="1254" t="str">
        <f t="shared" si="22"/>
        <v>Included</v>
      </c>
      <c r="K197" s="1192"/>
      <c r="M197" s="1159"/>
    </row>
    <row r="198" spans="1:13" s="1171" customFormat="1" ht="57" customHeight="1">
      <c r="A198" s="1255">
        <f t="shared" si="19"/>
        <v>174</v>
      </c>
      <c r="B198" s="1281">
        <v>7000014957</v>
      </c>
      <c r="C198" s="1281">
        <v>2050</v>
      </c>
      <c r="D198" s="1281" t="s">
        <v>776</v>
      </c>
      <c r="E198" s="1281">
        <v>1000012369</v>
      </c>
      <c r="F198" s="1281" t="s">
        <v>612</v>
      </c>
      <c r="G198" s="1281" t="s">
        <v>582</v>
      </c>
      <c r="H198" s="1323">
        <v>56</v>
      </c>
      <c r="I198" s="1253"/>
      <c r="J198" s="1254" t="str">
        <f t="shared" si="22"/>
        <v>Included</v>
      </c>
      <c r="K198" s="1192"/>
      <c r="M198" s="1159"/>
    </row>
    <row r="199" spans="1:13" s="1171" customFormat="1" ht="27.75" customHeight="1">
      <c r="A199" s="1261" t="str">
        <f>'Sch-1'!A199</f>
        <v>V</v>
      </c>
      <c r="B199" s="1268" t="str">
        <f>'Sch-1'!B199</f>
        <v xml:space="preserve">1 no. 230kV Bay at Tuticorin-II GIS PS                   </v>
      </c>
      <c r="C199" s="1269"/>
      <c r="D199" s="1269"/>
      <c r="E199" s="1269"/>
      <c r="F199" s="1270"/>
      <c r="G199" s="1073"/>
      <c r="H199" s="1316"/>
      <c r="I199" s="1073"/>
      <c r="J199" s="1191"/>
      <c r="M199" s="1159"/>
    </row>
    <row r="200" spans="1:13" s="1171" customFormat="1" ht="41.25" customHeight="1">
      <c r="A200" s="1255">
        <f>A198+1</f>
        <v>175</v>
      </c>
      <c r="B200" s="1281">
        <v>7000015629</v>
      </c>
      <c r="C200" s="1281">
        <v>420</v>
      </c>
      <c r="D200" s="1281" t="s">
        <v>788</v>
      </c>
      <c r="E200" s="1281">
        <v>1000045815</v>
      </c>
      <c r="F200" s="1281" t="s">
        <v>801</v>
      </c>
      <c r="G200" s="1281" t="s">
        <v>582</v>
      </c>
      <c r="H200" s="1323">
        <v>1</v>
      </c>
      <c r="I200" s="1253"/>
      <c r="J200" s="1254" t="str">
        <f t="shared" si="22"/>
        <v>Included</v>
      </c>
      <c r="K200" s="1192"/>
      <c r="M200" s="1159"/>
    </row>
    <row r="201" spans="1:13" s="1171" customFormat="1" ht="41.25" customHeight="1">
      <c r="A201" s="1255">
        <f t="shared" si="19"/>
        <v>176</v>
      </c>
      <c r="B201" s="1281">
        <v>7000015629</v>
      </c>
      <c r="C201" s="1281">
        <v>70</v>
      </c>
      <c r="D201" s="1281" t="s">
        <v>789</v>
      </c>
      <c r="E201" s="1281">
        <v>1000001695</v>
      </c>
      <c r="F201" s="1281" t="s">
        <v>728</v>
      </c>
      <c r="G201" s="1281" t="s">
        <v>582</v>
      </c>
      <c r="H201" s="1323">
        <v>16</v>
      </c>
      <c r="I201" s="1253"/>
      <c r="J201" s="1254" t="str">
        <f t="shared" si="22"/>
        <v>Included</v>
      </c>
      <c r="K201" s="1192"/>
      <c r="M201" s="1159"/>
    </row>
    <row r="202" spans="1:13" s="1171" customFormat="1" ht="41.25" customHeight="1">
      <c r="A202" s="1255">
        <f t="shared" si="19"/>
        <v>177</v>
      </c>
      <c r="B202" s="1281">
        <v>7000015629</v>
      </c>
      <c r="C202" s="1281">
        <v>80</v>
      </c>
      <c r="D202" s="1281" t="s">
        <v>789</v>
      </c>
      <c r="E202" s="1281">
        <v>1000020380</v>
      </c>
      <c r="F202" s="1281" t="s">
        <v>802</v>
      </c>
      <c r="G202" s="1281" t="s">
        <v>582</v>
      </c>
      <c r="H202" s="1323">
        <v>3</v>
      </c>
      <c r="I202" s="1253"/>
      <c r="J202" s="1254" t="str">
        <f t="shared" si="22"/>
        <v>Included</v>
      </c>
      <c r="K202" s="1192"/>
      <c r="M202" s="1159"/>
    </row>
    <row r="203" spans="1:13" s="1171" customFormat="1" ht="41.25" customHeight="1">
      <c r="A203" s="1255">
        <f t="shared" si="19"/>
        <v>178</v>
      </c>
      <c r="B203" s="1281">
        <v>7000015629</v>
      </c>
      <c r="C203" s="1281">
        <v>90</v>
      </c>
      <c r="D203" s="1281" t="s">
        <v>789</v>
      </c>
      <c r="E203" s="1281">
        <v>1000001772</v>
      </c>
      <c r="F203" s="1281" t="s">
        <v>803</v>
      </c>
      <c r="G203" s="1281" t="s">
        <v>582</v>
      </c>
      <c r="H203" s="1323">
        <v>3</v>
      </c>
      <c r="I203" s="1253"/>
      <c r="J203" s="1254" t="str">
        <f t="shared" si="22"/>
        <v>Included</v>
      </c>
      <c r="K203" s="1192"/>
      <c r="M203" s="1159"/>
    </row>
    <row r="204" spans="1:13" s="1171" customFormat="1" ht="41.25" customHeight="1">
      <c r="A204" s="1255">
        <f t="shared" si="19"/>
        <v>179</v>
      </c>
      <c r="B204" s="1281">
        <v>7000015629</v>
      </c>
      <c r="C204" s="1281">
        <v>10</v>
      </c>
      <c r="D204" s="1281" t="s">
        <v>790</v>
      </c>
      <c r="E204" s="1281">
        <v>1000011246</v>
      </c>
      <c r="F204" s="1281" t="s">
        <v>804</v>
      </c>
      <c r="G204" s="1281" t="s">
        <v>588</v>
      </c>
      <c r="H204" s="1323">
        <v>1</v>
      </c>
      <c r="I204" s="1253"/>
      <c r="J204" s="1254" t="str">
        <f t="shared" si="22"/>
        <v>Included</v>
      </c>
      <c r="K204" s="1192"/>
      <c r="M204" s="1159"/>
    </row>
    <row r="205" spans="1:13" s="1171" customFormat="1" ht="41.25" customHeight="1">
      <c r="A205" s="1255">
        <f t="shared" si="19"/>
        <v>180</v>
      </c>
      <c r="B205" s="1281">
        <v>7000015629</v>
      </c>
      <c r="C205" s="1281">
        <v>20</v>
      </c>
      <c r="D205" s="1281" t="s">
        <v>790</v>
      </c>
      <c r="E205" s="1281">
        <v>1000033098</v>
      </c>
      <c r="F205" s="1281" t="s">
        <v>805</v>
      </c>
      <c r="G205" s="1281" t="s">
        <v>588</v>
      </c>
      <c r="H205" s="1323">
        <v>1</v>
      </c>
      <c r="I205" s="1253"/>
      <c r="J205" s="1254" t="str">
        <f t="shared" si="22"/>
        <v>Included</v>
      </c>
      <c r="K205" s="1192"/>
      <c r="M205" s="1159"/>
    </row>
    <row r="206" spans="1:13" s="1171" customFormat="1" ht="41.25" customHeight="1">
      <c r="A206" s="1255">
        <f t="shared" si="19"/>
        <v>181</v>
      </c>
      <c r="B206" s="1281">
        <v>7000015629</v>
      </c>
      <c r="C206" s="1281">
        <v>100</v>
      </c>
      <c r="D206" s="1281" t="s">
        <v>791</v>
      </c>
      <c r="E206" s="1281">
        <v>1000001170</v>
      </c>
      <c r="F206" s="1281" t="s">
        <v>781</v>
      </c>
      <c r="G206" s="1281" t="s">
        <v>582</v>
      </c>
      <c r="H206" s="1323">
        <v>1</v>
      </c>
      <c r="I206" s="1253"/>
      <c r="J206" s="1254" t="str">
        <f t="shared" si="22"/>
        <v>Included</v>
      </c>
      <c r="K206" s="1192"/>
      <c r="M206" s="1159"/>
    </row>
    <row r="207" spans="1:13" s="1171" customFormat="1" ht="41.25" customHeight="1">
      <c r="A207" s="1255">
        <f t="shared" si="19"/>
        <v>182</v>
      </c>
      <c r="B207" s="1281">
        <v>7000015629</v>
      </c>
      <c r="C207" s="1281">
        <v>110</v>
      </c>
      <c r="D207" s="1281" t="s">
        <v>791</v>
      </c>
      <c r="E207" s="1281">
        <v>1000001330</v>
      </c>
      <c r="F207" s="1281" t="s">
        <v>806</v>
      </c>
      <c r="G207" s="1281" t="s">
        <v>582</v>
      </c>
      <c r="H207" s="1323">
        <v>1</v>
      </c>
      <c r="I207" s="1253"/>
      <c r="J207" s="1254" t="str">
        <f t="shared" si="22"/>
        <v>Included</v>
      </c>
      <c r="K207" s="1192"/>
      <c r="M207" s="1159"/>
    </row>
    <row r="208" spans="1:13" s="1171" customFormat="1" ht="41.25" customHeight="1">
      <c r="A208" s="1255">
        <f t="shared" si="19"/>
        <v>183</v>
      </c>
      <c r="B208" s="1281">
        <v>7000015629</v>
      </c>
      <c r="C208" s="1281">
        <v>120</v>
      </c>
      <c r="D208" s="1281" t="s">
        <v>791</v>
      </c>
      <c r="E208" s="1281">
        <v>1000026235</v>
      </c>
      <c r="F208" s="1281" t="s">
        <v>663</v>
      </c>
      <c r="G208" s="1281" t="s">
        <v>588</v>
      </c>
      <c r="H208" s="1323">
        <v>2</v>
      </c>
      <c r="I208" s="1253"/>
      <c r="J208" s="1254" t="str">
        <f t="shared" si="22"/>
        <v>Included</v>
      </c>
      <c r="K208" s="1192"/>
      <c r="M208" s="1159"/>
    </row>
    <row r="209" spans="1:13" s="1171" customFormat="1" ht="41.25" customHeight="1">
      <c r="A209" s="1255">
        <f t="shared" si="19"/>
        <v>184</v>
      </c>
      <c r="B209" s="1281">
        <v>7000015629</v>
      </c>
      <c r="C209" s="1281">
        <v>130</v>
      </c>
      <c r="D209" s="1281" t="s">
        <v>792</v>
      </c>
      <c r="E209" s="1281">
        <v>1000001333</v>
      </c>
      <c r="F209" s="1281" t="s">
        <v>782</v>
      </c>
      <c r="G209" s="1281" t="s">
        <v>582</v>
      </c>
      <c r="H209" s="1323">
        <v>1</v>
      </c>
      <c r="I209" s="1253"/>
      <c r="J209" s="1254" t="str">
        <f t="shared" si="22"/>
        <v>Included</v>
      </c>
      <c r="K209" s="1192"/>
      <c r="M209" s="1159"/>
    </row>
    <row r="210" spans="1:13" s="1171" customFormat="1" ht="41.25" customHeight="1">
      <c r="A210" s="1255">
        <f t="shared" si="19"/>
        <v>185</v>
      </c>
      <c r="B210" s="1281">
        <v>7000015629</v>
      </c>
      <c r="C210" s="1281">
        <v>30</v>
      </c>
      <c r="D210" s="1281" t="s">
        <v>793</v>
      </c>
      <c r="E210" s="1281">
        <v>1000014547</v>
      </c>
      <c r="F210" s="1281" t="s">
        <v>605</v>
      </c>
      <c r="G210" s="1281" t="s">
        <v>582</v>
      </c>
      <c r="H210" s="1323">
        <v>1</v>
      </c>
      <c r="I210" s="1253"/>
      <c r="J210" s="1254" t="str">
        <f t="shared" si="22"/>
        <v>Included</v>
      </c>
      <c r="K210" s="1192"/>
      <c r="M210" s="1159"/>
    </row>
    <row r="211" spans="1:13" s="1171" customFormat="1" ht="41.25" customHeight="1">
      <c r="A211" s="1255">
        <f t="shared" si="19"/>
        <v>186</v>
      </c>
      <c r="B211" s="1281">
        <v>7000015629</v>
      </c>
      <c r="C211" s="1281">
        <v>40</v>
      </c>
      <c r="D211" s="1281" t="s">
        <v>793</v>
      </c>
      <c r="E211" s="1281">
        <v>1000038387</v>
      </c>
      <c r="F211" s="1281" t="s">
        <v>615</v>
      </c>
      <c r="G211" s="1281" t="s">
        <v>582</v>
      </c>
      <c r="H211" s="1323">
        <v>10</v>
      </c>
      <c r="I211" s="1253"/>
      <c r="J211" s="1254" t="str">
        <f t="shared" si="22"/>
        <v>Included</v>
      </c>
      <c r="K211" s="1192"/>
      <c r="M211" s="1159"/>
    </row>
    <row r="212" spans="1:13" s="1171" customFormat="1" ht="41.25" customHeight="1">
      <c r="A212" s="1255">
        <f t="shared" si="19"/>
        <v>187</v>
      </c>
      <c r="B212" s="1281">
        <v>7000015629</v>
      </c>
      <c r="C212" s="1281">
        <v>50</v>
      </c>
      <c r="D212" s="1281" t="s">
        <v>793</v>
      </c>
      <c r="E212" s="1281">
        <v>1000038325</v>
      </c>
      <c r="F212" s="1281" t="s">
        <v>608</v>
      </c>
      <c r="G212" s="1281" t="s">
        <v>582</v>
      </c>
      <c r="H212" s="1323">
        <v>5</v>
      </c>
      <c r="I212" s="1253"/>
      <c r="J212" s="1254" t="str">
        <f t="shared" si="22"/>
        <v>Included</v>
      </c>
      <c r="K212" s="1192"/>
      <c r="M212" s="1159"/>
    </row>
    <row r="213" spans="1:13" s="1171" customFormat="1" ht="41.25" customHeight="1">
      <c r="A213" s="1255">
        <f t="shared" si="19"/>
        <v>188</v>
      </c>
      <c r="B213" s="1281">
        <v>7000015629</v>
      </c>
      <c r="C213" s="1281">
        <v>60</v>
      </c>
      <c r="D213" s="1281" t="s">
        <v>793</v>
      </c>
      <c r="E213" s="1281">
        <v>1000004952</v>
      </c>
      <c r="F213" s="1281" t="s">
        <v>606</v>
      </c>
      <c r="G213" s="1281" t="s">
        <v>582</v>
      </c>
      <c r="H213" s="1323">
        <v>1</v>
      </c>
      <c r="I213" s="1253"/>
      <c r="J213" s="1254" t="str">
        <f t="shared" si="22"/>
        <v>Included</v>
      </c>
      <c r="K213" s="1192"/>
      <c r="M213" s="1159"/>
    </row>
    <row r="214" spans="1:13" s="1171" customFormat="1" ht="41.25" customHeight="1">
      <c r="A214" s="1255">
        <f t="shared" si="19"/>
        <v>189</v>
      </c>
      <c r="B214" s="1281">
        <v>7000014984</v>
      </c>
      <c r="C214" s="1281">
        <v>20</v>
      </c>
      <c r="D214" s="1281" t="s">
        <v>793</v>
      </c>
      <c r="E214" s="1281">
        <v>1000013795</v>
      </c>
      <c r="F214" s="1281" t="s">
        <v>609</v>
      </c>
      <c r="G214" s="1281" t="s">
        <v>585</v>
      </c>
      <c r="H214" s="1323">
        <v>1</v>
      </c>
      <c r="I214" s="1253"/>
      <c r="J214" s="1254" t="str">
        <f t="shared" si="22"/>
        <v>Included</v>
      </c>
      <c r="K214" s="1192"/>
      <c r="M214" s="1159"/>
    </row>
    <row r="215" spans="1:13" s="1171" customFormat="1" ht="59.25" customHeight="1">
      <c r="A215" s="1255">
        <f t="shared" si="19"/>
        <v>190</v>
      </c>
      <c r="B215" s="1281">
        <v>7000015629</v>
      </c>
      <c r="C215" s="1281">
        <v>140</v>
      </c>
      <c r="D215" s="1281" t="s">
        <v>794</v>
      </c>
      <c r="E215" s="1281">
        <v>1000017562</v>
      </c>
      <c r="F215" s="1281" t="s">
        <v>750</v>
      </c>
      <c r="G215" s="1281" t="s">
        <v>582</v>
      </c>
      <c r="H215" s="1323">
        <v>10</v>
      </c>
      <c r="I215" s="1253"/>
      <c r="J215" s="1254" t="str">
        <f t="shared" si="22"/>
        <v>Included</v>
      </c>
      <c r="K215" s="1192"/>
      <c r="M215" s="1159"/>
    </row>
    <row r="216" spans="1:13" s="1171" customFormat="1" ht="59.25" customHeight="1">
      <c r="A216" s="1255">
        <f t="shared" si="19"/>
        <v>191</v>
      </c>
      <c r="B216" s="1281">
        <v>7000015629</v>
      </c>
      <c r="C216" s="1281">
        <v>150</v>
      </c>
      <c r="D216" s="1281" t="s">
        <v>794</v>
      </c>
      <c r="E216" s="1281">
        <v>1000020190</v>
      </c>
      <c r="F216" s="1281" t="s">
        <v>753</v>
      </c>
      <c r="G216" s="1281" t="s">
        <v>582</v>
      </c>
      <c r="H216" s="1323">
        <v>3</v>
      </c>
      <c r="I216" s="1253"/>
      <c r="J216" s="1254" t="str">
        <f t="shared" si="22"/>
        <v>Included</v>
      </c>
      <c r="K216" s="1192"/>
      <c r="M216" s="1159"/>
    </row>
    <row r="217" spans="1:13" s="1171" customFormat="1" ht="59.25" customHeight="1">
      <c r="A217" s="1255">
        <f t="shared" si="19"/>
        <v>192</v>
      </c>
      <c r="B217" s="1281">
        <v>7000015629</v>
      </c>
      <c r="C217" s="1281">
        <v>160</v>
      </c>
      <c r="D217" s="1281" t="s">
        <v>794</v>
      </c>
      <c r="E217" s="1281">
        <v>1000020109</v>
      </c>
      <c r="F217" s="1281" t="s">
        <v>807</v>
      </c>
      <c r="G217" s="1281" t="s">
        <v>582</v>
      </c>
      <c r="H217" s="1323">
        <v>2</v>
      </c>
      <c r="I217" s="1253"/>
      <c r="J217" s="1254" t="str">
        <f t="shared" si="22"/>
        <v>Included</v>
      </c>
      <c r="K217" s="1192"/>
      <c r="M217" s="1159"/>
    </row>
    <row r="218" spans="1:13" s="1171" customFormat="1" ht="59.25" customHeight="1">
      <c r="A218" s="1255">
        <f t="shared" si="19"/>
        <v>193</v>
      </c>
      <c r="B218" s="1281">
        <v>7000015629</v>
      </c>
      <c r="C218" s="1281">
        <v>170</v>
      </c>
      <c r="D218" s="1281" t="s">
        <v>794</v>
      </c>
      <c r="E218" s="1281">
        <v>1000020110</v>
      </c>
      <c r="F218" s="1281" t="s">
        <v>808</v>
      </c>
      <c r="G218" s="1281" t="s">
        <v>582</v>
      </c>
      <c r="H218" s="1323">
        <v>1</v>
      </c>
      <c r="I218" s="1253"/>
      <c r="J218" s="1254" t="str">
        <f t="shared" si="22"/>
        <v>Included</v>
      </c>
      <c r="K218" s="1192"/>
      <c r="M218" s="1159"/>
    </row>
    <row r="219" spans="1:13" s="1171" customFormat="1" ht="59.25" customHeight="1">
      <c r="A219" s="1255">
        <f t="shared" ref="A219:A238" si="23">A218+1</f>
        <v>194</v>
      </c>
      <c r="B219" s="1281">
        <v>7000015629</v>
      </c>
      <c r="C219" s="1281">
        <v>180</v>
      </c>
      <c r="D219" s="1281" t="s">
        <v>794</v>
      </c>
      <c r="E219" s="1281">
        <v>1000029300</v>
      </c>
      <c r="F219" s="1281" t="s">
        <v>785</v>
      </c>
      <c r="G219" s="1281" t="s">
        <v>582</v>
      </c>
      <c r="H219" s="1323">
        <v>1</v>
      </c>
      <c r="I219" s="1253"/>
      <c r="J219" s="1254" t="str">
        <f t="shared" si="22"/>
        <v>Included</v>
      </c>
      <c r="K219" s="1192"/>
      <c r="M219" s="1159"/>
    </row>
    <row r="220" spans="1:13" s="1171" customFormat="1" ht="58.5" customHeight="1">
      <c r="A220" s="1255">
        <f t="shared" si="23"/>
        <v>195</v>
      </c>
      <c r="B220" s="1281">
        <v>7000015629</v>
      </c>
      <c r="C220" s="1281">
        <v>190</v>
      </c>
      <c r="D220" s="1281" t="s">
        <v>794</v>
      </c>
      <c r="E220" s="1281">
        <v>1000020098</v>
      </c>
      <c r="F220" s="1281" t="s">
        <v>809</v>
      </c>
      <c r="G220" s="1281" t="s">
        <v>582</v>
      </c>
      <c r="H220" s="1323">
        <v>2</v>
      </c>
      <c r="I220" s="1253"/>
      <c r="J220" s="1254" t="str">
        <f t="shared" si="22"/>
        <v>Included</v>
      </c>
      <c r="K220" s="1192"/>
      <c r="M220" s="1159"/>
    </row>
    <row r="221" spans="1:13" s="1171" customFormat="1" ht="58.5" customHeight="1">
      <c r="A221" s="1255">
        <f t="shared" si="23"/>
        <v>196</v>
      </c>
      <c r="B221" s="1281">
        <v>7000015629</v>
      </c>
      <c r="C221" s="1281">
        <v>200</v>
      </c>
      <c r="D221" s="1281" t="s">
        <v>794</v>
      </c>
      <c r="E221" s="1281">
        <v>1000017565</v>
      </c>
      <c r="F221" s="1281" t="s">
        <v>749</v>
      </c>
      <c r="G221" s="1281" t="s">
        <v>582</v>
      </c>
      <c r="H221" s="1323">
        <v>6</v>
      </c>
      <c r="I221" s="1253"/>
      <c r="J221" s="1254" t="str">
        <f t="shared" si="22"/>
        <v>Included</v>
      </c>
      <c r="K221" s="1192"/>
      <c r="M221" s="1159"/>
    </row>
    <row r="222" spans="1:13" s="1171" customFormat="1" ht="54" customHeight="1">
      <c r="A222" s="1255">
        <f t="shared" si="23"/>
        <v>197</v>
      </c>
      <c r="B222" s="1281">
        <v>7000015629</v>
      </c>
      <c r="C222" s="1281">
        <v>210</v>
      </c>
      <c r="D222" s="1281" t="s">
        <v>794</v>
      </c>
      <c r="E222" s="1281">
        <v>1000020188</v>
      </c>
      <c r="F222" s="1281" t="s">
        <v>810</v>
      </c>
      <c r="G222" s="1281" t="s">
        <v>582</v>
      </c>
      <c r="H222" s="1323">
        <v>3</v>
      </c>
      <c r="I222" s="1253"/>
      <c r="J222" s="1254" t="str">
        <f t="shared" si="22"/>
        <v>Included</v>
      </c>
      <c r="K222" s="1192"/>
      <c r="M222" s="1159"/>
    </row>
    <row r="223" spans="1:13" s="1171" customFormat="1" ht="54" customHeight="1">
      <c r="A223" s="1255">
        <f t="shared" si="23"/>
        <v>198</v>
      </c>
      <c r="B223" s="1281">
        <v>7000015629</v>
      </c>
      <c r="C223" s="1281">
        <v>220</v>
      </c>
      <c r="D223" s="1281" t="s">
        <v>794</v>
      </c>
      <c r="E223" s="1281">
        <v>1000056295</v>
      </c>
      <c r="F223" s="1281" t="s">
        <v>811</v>
      </c>
      <c r="G223" s="1281" t="s">
        <v>582</v>
      </c>
      <c r="H223" s="1323">
        <v>2</v>
      </c>
      <c r="I223" s="1253"/>
      <c r="J223" s="1254" t="str">
        <f t="shared" si="22"/>
        <v>Included</v>
      </c>
      <c r="K223" s="1192"/>
      <c r="M223" s="1159"/>
    </row>
    <row r="224" spans="1:13" s="1171" customFormat="1" ht="54" customHeight="1">
      <c r="A224" s="1255">
        <f t="shared" si="23"/>
        <v>199</v>
      </c>
      <c r="B224" s="1281">
        <v>7000015629</v>
      </c>
      <c r="C224" s="1281">
        <v>330</v>
      </c>
      <c r="D224" s="1281" t="s">
        <v>795</v>
      </c>
      <c r="E224" s="1281">
        <v>1000000443</v>
      </c>
      <c r="F224" s="1281" t="s">
        <v>586</v>
      </c>
      <c r="G224" s="1281" t="s">
        <v>585</v>
      </c>
      <c r="H224" s="1323">
        <v>1</v>
      </c>
      <c r="I224" s="1253"/>
      <c r="J224" s="1254" t="str">
        <f t="shared" si="22"/>
        <v>Included</v>
      </c>
      <c r="K224" s="1192"/>
      <c r="M224" s="1159"/>
    </row>
    <row r="225" spans="1:32" s="1171" customFormat="1" ht="42" customHeight="1">
      <c r="A225" s="1255">
        <f t="shared" si="23"/>
        <v>200</v>
      </c>
      <c r="B225" s="1281">
        <v>7000015629</v>
      </c>
      <c r="C225" s="1281">
        <v>340</v>
      </c>
      <c r="D225" s="1281" t="s">
        <v>795</v>
      </c>
      <c r="E225" s="1281">
        <v>1000000442</v>
      </c>
      <c r="F225" s="1281" t="s">
        <v>587</v>
      </c>
      <c r="G225" s="1281" t="s">
        <v>585</v>
      </c>
      <c r="H225" s="1323">
        <v>1</v>
      </c>
      <c r="I225" s="1253"/>
      <c r="J225" s="1254" t="str">
        <f t="shared" si="22"/>
        <v>Included</v>
      </c>
      <c r="K225" s="1192"/>
      <c r="M225" s="1159"/>
    </row>
    <row r="226" spans="1:32" s="1171" customFormat="1" ht="39" customHeight="1">
      <c r="A226" s="1255">
        <f t="shared" si="23"/>
        <v>201</v>
      </c>
      <c r="B226" s="1281">
        <v>7000015629</v>
      </c>
      <c r="C226" s="1281">
        <v>350</v>
      </c>
      <c r="D226" s="1281" t="s">
        <v>796</v>
      </c>
      <c r="E226" s="1281">
        <v>1000025391</v>
      </c>
      <c r="F226" s="1281" t="s">
        <v>666</v>
      </c>
      <c r="G226" s="1281" t="s">
        <v>582</v>
      </c>
      <c r="H226" s="1323">
        <v>1</v>
      </c>
      <c r="I226" s="1253"/>
      <c r="J226" s="1254" t="str">
        <f t="shared" si="22"/>
        <v>Included</v>
      </c>
      <c r="K226" s="1192"/>
      <c r="M226" s="1159"/>
    </row>
    <row r="227" spans="1:32" s="1171" customFormat="1" ht="98.25" customHeight="1">
      <c r="A227" s="1255">
        <f t="shared" si="23"/>
        <v>202</v>
      </c>
      <c r="B227" s="1281">
        <v>7000015629</v>
      </c>
      <c r="C227" s="1281">
        <v>360</v>
      </c>
      <c r="D227" s="1281" t="s">
        <v>797</v>
      </c>
      <c r="E227" s="1281">
        <v>1000030433</v>
      </c>
      <c r="F227" s="1281" t="s">
        <v>667</v>
      </c>
      <c r="G227" s="1281" t="s">
        <v>588</v>
      </c>
      <c r="H227" s="1323">
        <v>2</v>
      </c>
      <c r="I227" s="1253"/>
      <c r="J227" s="1254" t="str">
        <f t="shared" si="22"/>
        <v>Included</v>
      </c>
      <c r="K227" s="1192"/>
      <c r="M227" s="1159"/>
    </row>
    <row r="228" spans="1:32" s="1171" customFormat="1" ht="44.25" customHeight="1">
      <c r="A228" s="1255">
        <f t="shared" si="23"/>
        <v>203</v>
      </c>
      <c r="B228" s="1281">
        <v>7000015629</v>
      </c>
      <c r="C228" s="1281">
        <v>390</v>
      </c>
      <c r="D228" s="1281" t="s">
        <v>798</v>
      </c>
      <c r="E228" s="1281">
        <v>1000012366</v>
      </c>
      <c r="F228" s="1281" t="s">
        <v>611</v>
      </c>
      <c r="G228" s="1281" t="s">
        <v>582</v>
      </c>
      <c r="H228" s="1323">
        <v>120</v>
      </c>
      <c r="I228" s="1253"/>
      <c r="J228" s="1254" t="str">
        <f t="shared" si="22"/>
        <v>Included</v>
      </c>
      <c r="K228" s="1192"/>
      <c r="M228" s="1159"/>
    </row>
    <row r="229" spans="1:32" s="1171" customFormat="1" ht="44.25" customHeight="1">
      <c r="A229" s="1255">
        <f t="shared" si="23"/>
        <v>204</v>
      </c>
      <c r="B229" s="1281">
        <v>7000015629</v>
      </c>
      <c r="C229" s="1281">
        <v>400</v>
      </c>
      <c r="D229" s="1281" t="s">
        <v>798</v>
      </c>
      <c r="E229" s="1281">
        <v>1000012369</v>
      </c>
      <c r="F229" s="1281" t="s">
        <v>612</v>
      </c>
      <c r="G229" s="1281" t="s">
        <v>582</v>
      </c>
      <c r="H229" s="1323">
        <v>32</v>
      </c>
      <c r="I229" s="1253"/>
      <c r="J229" s="1254" t="str">
        <f t="shared" si="22"/>
        <v>Included</v>
      </c>
      <c r="K229" s="1192"/>
      <c r="M229" s="1159"/>
    </row>
    <row r="230" spans="1:32" s="1171" customFormat="1" ht="47.25" customHeight="1">
      <c r="A230" s="1255">
        <f t="shared" si="23"/>
        <v>205</v>
      </c>
      <c r="B230" s="1281">
        <v>7000015629</v>
      </c>
      <c r="C230" s="1281">
        <v>410</v>
      </c>
      <c r="D230" s="1281" t="s">
        <v>798</v>
      </c>
      <c r="E230" s="1281">
        <v>1000012368</v>
      </c>
      <c r="F230" s="1281" t="s">
        <v>764</v>
      </c>
      <c r="G230" s="1281" t="s">
        <v>582</v>
      </c>
      <c r="H230" s="1323">
        <v>16</v>
      </c>
      <c r="I230" s="1253"/>
      <c r="J230" s="1254" t="str">
        <f t="shared" si="22"/>
        <v>Included</v>
      </c>
      <c r="K230" s="1192"/>
      <c r="M230" s="1159"/>
    </row>
    <row r="231" spans="1:32" s="1171" customFormat="1" ht="40.5" customHeight="1">
      <c r="A231" s="1255">
        <f t="shared" si="23"/>
        <v>206</v>
      </c>
      <c r="B231" s="1281">
        <v>7000015629</v>
      </c>
      <c r="C231" s="1281">
        <v>440</v>
      </c>
      <c r="D231" s="1281" t="s">
        <v>799</v>
      </c>
      <c r="E231" s="1281">
        <v>1000046559</v>
      </c>
      <c r="F231" s="1281" t="s">
        <v>812</v>
      </c>
      <c r="G231" s="1281" t="s">
        <v>588</v>
      </c>
      <c r="H231" s="1323">
        <v>1</v>
      </c>
      <c r="I231" s="1253"/>
      <c r="J231" s="1254" t="str">
        <f t="shared" si="22"/>
        <v>Included</v>
      </c>
      <c r="K231" s="1192"/>
      <c r="M231" s="1159"/>
    </row>
    <row r="232" spans="1:32" s="1171" customFormat="1" ht="40.5" customHeight="1">
      <c r="A232" s="1255">
        <f t="shared" si="23"/>
        <v>207</v>
      </c>
      <c r="B232" s="1281">
        <v>7000015629</v>
      </c>
      <c r="C232" s="1281">
        <v>290</v>
      </c>
      <c r="D232" s="1281" t="s">
        <v>800</v>
      </c>
      <c r="E232" s="1281">
        <v>1000025930</v>
      </c>
      <c r="F232" s="1281" t="s">
        <v>760</v>
      </c>
      <c r="G232" s="1281" t="s">
        <v>588</v>
      </c>
      <c r="H232" s="1323">
        <v>1</v>
      </c>
      <c r="I232" s="1253"/>
      <c r="J232" s="1254" t="str">
        <f t="shared" si="22"/>
        <v>Included</v>
      </c>
      <c r="K232" s="1192"/>
      <c r="M232" s="1159"/>
    </row>
    <row r="233" spans="1:32" s="1171" customFormat="1" ht="40.5" customHeight="1">
      <c r="A233" s="1255">
        <f t="shared" si="23"/>
        <v>208</v>
      </c>
      <c r="B233" s="1281">
        <v>7000015629</v>
      </c>
      <c r="C233" s="1281">
        <v>300</v>
      </c>
      <c r="D233" s="1281" t="s">
        <v>800</v>
      </c>
      <c r="E233" s="1281">
        <v>1000025934</v>
      </c>
      <c r="F233" s="1281" t="s">
        <v>813</v>
      </c>
      <c r="G233" s="1281" t="s">
        <v>588</v>
      </c>
      <c r="H233" s="1323">
        <v>1</v>
      </c>
      <c r="I233" s="1253"/>
      <c r="J233" s="1254" t="str">
        <f t="shared" si="22"/>
        <v>Included</v>
      </c>
      <c r="K233" s="1192"/>
      <c r="M233" s="1159"/>
    </row>
    <row r="234" spans="1:32" s="1171" customFormat="1" ht="40.5" customHeight="1">
      <c r="A234" s="1255">
        <f t="shared" si="23"/>
        <v>209</v>
      </c>
      <c r="B234" s="1281">
        <v>7000015629</v>
      </c>
      <c r="C234" s="1281">
        <v>310</v>
      </c>
      <c r="D234" s="1281" t="s">
        <v>800</v>
      </c>
      <c r="E234" s="1281">
        <v>1000019912</v>
      </c>
      <c r="F234" s="1281" t="s">
        <v>761</v>
      </c>
      <c r="G234" s="1281" t="s">
        <v>585</v>
      </c>
      <c r="H234" s="1323">
        <v>1</v>
      </c>
      <c r="I234" s="1253"/>
      <c r="J234" s="1254" t="str">
        <f t="shared" si="22"/>
        <v>Included</v>
      </c>
      <c r="K234" s="1192"/>
      <c r="M234" s="1159"/>
    </row>
    <row r="235" spans="1:32" s="1171" customFormat="1" ht="40.5" customHeight="1">
      <c r="A235" s="1255">
        <f t="shared" si="23"/>
        <v>210</v>
      </c>
      <c r="B235" s="1281">
        <v>7000014984</v>
      </c>
      <c r="C235" s="1281">
        <v>10</v>
      </c>
      <c r="D235" s="1281" t="s">
        <v>800</v>
      </c>
      <c r="E235" s="1281">
        <v>1000019927</v>
      </c>
      <c r="F235" s="1281" t="s">
        <v>762</v>
      </c>
      <c r="G235" s="1281" t="s">
        <v>585</v>
      </c>
      <c r="H235" s="1323">
        <v>1</v>
      </c>
      <c r="I235" s="1253"/>
      <c r="J235" s="1254" t="str">
        <f t="shared" si="22"/>
        <v>Included</v>
      </c>
      <c r="K235" s="1192"/>
      <c r="M235" s="1159"/>
    </row>
    <row r="236" spans="1:32" s="1171" customFormat="1" ht="40.5" customHeight="1">
      <c r="A236" s="1255">
        <f t="shared" si="23"/>
        <v>211</v>
      </c>
      <c r="B236" s="1281">
        <v>7000014984</v>
      </c>
      <c r="C236" s="1281">
        <v>30</v>
      </c>
      <c r="D236" s="1281" t="s">
        <v>900</v>
      </c>
      <c r="E236" s="1281">
        <v>1000012018</v>
      </c>
      <c r="F236" s="1281" t="s">
        <v>604</v>
      </c>
      <c r="G236" s="1281" t="s">
        <v>588</v>
      </c>
      <c r="H236" s="1323">
        <v>1</v>
      </c>
      <c r="I236" s="1253"/>
      <c r="J236" s="1254" t="str">
        <f t="shared" si="22"/>
        <v>Included</v>
      </c>
      <c r="K236" s="1192"/>
      <c r="M236" s="1159"/>
    </row>
    <row r="237" spans="1:32" s="1171" customFormat="1" ht="40.5" customHeight="1">
      <c r="A237" s="1255">
        <f t="shared" si="23"/>
        <v>212</v>
      </c>
      <c r="B237" s="1281">
        <v>7000014984</v>
      </c>
      <c r="C237" s="1281">
        <v>40</v>
      </c>
      <c r="D237" s="1281" t="s">
        <v>900</v>
      </c>
      <c r="E237" s="1281">
        <v>1000012022</v>
      </c>
      <c r="F237" s="1281" t="s">
        <v>603</v>
      </c>
      <c r="G237" s="1281" t="s">
        <v>582</v>
      </c>
      <c r="H237" s="1323">
        <v>1</v>
      </c>
      <c r="I237" s="1253"/>
      <c r="J237" s="1254" t="str">
        <f t="shared" si="22"/>
        <v>Included</v>
      </c>
      <c r="K237" s="1192"/>
      <c r="M237" s="1159"/>
    </row>
    <row r="238" spans="1:32" s="1171" customFormat="1" ht="40.5" customHeight="1">
      <c r="A238" s="1255">
        <f t="shared" si="23"/>
        <v>213</v>
      </c>
      <c r="B238" s="1281">
        <v>7000014984</v>
      </c>
      <c r="C238" s="1281">
        <v>60</v>
      </c>
      <c r="D238" s="1281" t="s">
        <v>901</v>
      </c>
      <c r="E238" s="1281">
        <v>1000006284</v>
      </c>
      <c r="F238" s="1281" t="s">
        <v>602</v>
      </c>
      <c r="G238" s="1281" t="s">
        <v>588</v>
      </c>
      <c r="H238" s="1323">
        <v>1</v>
      </c>
      <c r="I238" s="1253"/>
      <c r="J238" s="1254" t="str">
        <f t="shared" ref="J238" si="24">IF(I238=0, "Included",IF(ISERROR(H238*I238), I238, H238*I238))</f>
        <v>Included</v>
      </c>
      <c r="K238" s="1192"/>
      <c r="M238" s="1159"/>
    </row>
    <row r="239" spans="1:32" s="1171" customFormat="1" ht="12" customHeight="1">
      <c r="A239" s="1474"/>
      <c r="B239" s="1474"/>
      <c r="C239" s="1474"/>
      <c r="D239" s="1474"/>
      <c r="E239" s="1474"/>
      <c r="F239" s="1474"/>
      <c r="G239" s="1474"/>
      <c r="H239" s="1474"/>
      <c r="I239" s="1474"/>
      <c r="J239" s="1474"/>
      <c r="K239" s="1192"/>
      <c r="M239" s="1159"/>
    </row>
    <row r="240" spans="1:32" ht="30" customHeight="1">
      <c r="A240" s="1193"/>
      <c r="B240" s="1193"/>
      <c r="C240" s="1193"/>
      <c r="D240" s="1193"/>
      <c r="E240" s="1193"/>
      <c r="F240" s="1194" t="s">
        <v>668</v>
      </c>
      <c r="G240" s="1195"/>
      <c r="H240" s="1317"/>
      <c r="I240" s="1196"/>
      <c r="J240" s="1359">
        <f>SUM(J22:J239)</f>
        <v>0</v>
      </c>
      <c r="K240" s="1163"/>
      <c r="N240" s="1159"/>
      <c r="O240" s="1159"/>
      <c r="P240" s="1159"/>
      <c r="Q240" s="1159"/>
      <c r="R240" s="1159"/>
      <c r="S240" s="1159"/>
      <c r="T240" s="1159"/>
      <c r="U240" s="1159"/>
      <c r="V240" s="1159"/>
      <c r="W240" s="1159"/>
      <c r="X240" s="1159"/>
      <c r="Y240" s="1159"/>
      <c r="Z240" s="1159"/>
      <c r="AA240" s="1159"/>
      <c r="AB240" s="1159"/>
      <c r="AC240" s="1159"/>
      <c r="AD240" s="1159"/>
      <c r="AE240" s="1159"/>
      <c r="AF240" s="1159"/>
    </row>
    <row r="241" spans="1:32" ht="9" customHeight="1">
      <c r="A241" s="1197"/>
      <c r="B241" s="1197"/>
      <c r="C241" s="1197"/>
      <c r="D241" s="1197"/>
      <c r="E241" s="1197"/>
      <c r="F241" s="1198"/>
      <c r="G241" s="1199"/>
      <c r="H241" s="1318"/>
      <c r="I241" s="1200"/>
      <c r="J241" s="1201"/>
      <c r="K241" s="1163"/>
      <c r="N241" s="1159"/>
      <c r="O241" s="1159"/>
      <c r="P241" s="1159"/>
      <c r="Q241" s="1159"/>
      <c r="R241" s="1159"/>
      <c r="S241" s="1159"/>
      <c r="T241" s="1159"/>
      <c r="U241" s="1159"/>
      <c r="V241" s="1159"/>
      <c r="W241" s="1159"/>
      <c r="X241" s="1159"/>
      <c r="Y241" s="1159"/>
      <c r="Z241" s="1159"/>
      <c r="AA241" s="1159"/>
      <c r="AB241" s="1159"/>
      <c r="AC241" s="1159"/>
      <c r="AD241" s="1159"/>
      <c r="AE241" s="1159"/>
      <c r="AF241" s="1159"/>
    </row>
    <row r="242" spans="1:32" ht="12.75" customHeight="1">
      <c r="A242" s="1197"/>
      <c r="B242" s="1197"/>
      <c r="C242" s="1197"/>
      <c r="D242" s="1197"/>
      <c r="E242" s="1197"/>
      <c r="F242" s="1198"/>
      <c r="G242" s="1199"/>
      <c r="H242" s="1318"/>
      <c r="I242" s="1200"/>
      <c r="J242" s="1201"/>
      <c r="K242" s="1163"/>
      <c r="N242" s="1159"/>
      <c r="O242" s="1159"/>
      <c r="P242" s="1159"/>
      <c r="Q242" s="1159"/>
      <c r="R242" s="1159"/>
      <c r="S242" s="1159"/>
      <c r="T242" s="1159"/>
      <c r="U242" s="1159"/>
      <c r="V242" s="1159"/>
      <c r="W242" s="1159"/>
      <c r="X242" s="1159"/>
      <c r="Y242" s="1159"/>
      <c r="Z242" s="1159"/>
      <c r="AA242" s="1159"/>
      <c r="AB242" s="1159"/>
      <c r="AC242" s="1159"/>
      <c r="AD242" s="1159"/>
      <c r="AE242" s="1159"/>
      <c r="AF242" s="1159"/>
    </row>
    <row r="243" spans="1:32" ht="6.75" customHeight="1">
      <c r="A243" s="1090" t="s">
        <v>486</v>
      </c>
      <c r="B243" s="1090"/>
      <c r="C243" s="1090"/>
      <c r="D243" s="1090"/>
      <c r="E243" s="1090"/>
      <c r="F243" s="1202"/>
      <c r="G243" s="1199"/>
      <c r="H243" s="1318"/>
      <c r="I243" s="1200"/>
      <c r="J243" s="1201"/>
      <c r="K243" s="1163"/>
      <c r="N243" s="1159"/>
      <c r="O243" s="1159"/>
      <c r="P243" s="1159"/>
      <c r="Q243" s="1159"/>
      <c r="R243" s="1159"/>
      <c r="S243" s="1159"/>
      <c r="T243" s="1159"/>
      <c r="U243" s="1159"/>
      <c r="V243" s="1159"/>
      <c r="W243" s="1159"/>
      <c r="X243" s="1159"/>
      <c r="Y243" s="1159"/>
      <c r="Z243" s="1159"/>
      <c r="AA243" s="1159"/>
      <c r="AB243" s="1159"/>
      <c r="AC243" s="1159"/>
      <c r="AD243" s="1159"/>
      <c r="AE243" s="1159"/>
      <c r="AF243" s="1159"/>
    </row>
    <row r="244" spans="1:32" ht="63.75" customHeight="1">
      <c r="A244" s="1090"/>
      <c r="B244" s="1482" t="s">
        <v>494</v>
      </c>
      <c r="C244" s="1482"/>
      <c r="D244" s="1482"/>
      <c r="E244" s="1482"/>
      <c r="F244" s="1482"/>
      <c r="G244" s="1482"/>
      <c r="H244" s="1482"/>
      <c r="I244" s="1482"/>
      <c r="J244" s="1482"/>
      <c r="K244" s="1163"/>
      <c r="N244" s="1159"/>
      <c r="O244" s="1159"/>
      <c r="P244" s="1159"/>
      <c r="Q244" s="1159"/>
      <c r="R244" s="1159"/>
      <c r="S244" s="1159"/>
      <c r="T244" s="1159"/>
      <c r="U244" s="1159"/>
      <c r="V244" s="1159"/>
      <c r="W244" s="1159"/>
      <c r="X244" s="1159"/>
      <c r="Y244" s="1159"/>
      <c r="Z244" s="1159"/>
      <c r="AA244" s="1159"/>
      <c r="AB244" s="1159"/>
      <c r="AC244" s="1159"/>
      <c r="AD244" s="1159"/>
      <c r="AE244" s="1159"/>
      <c r="AF244" s="1159"/>
    </row>
    <row r="245" spans="1:32">
      <c r="A245" s="1203" t="s">
        <v>484</v>
      </c>
      <c r="B245" s="1204" t="str">
        <f>'Sch-1'!B247</f>
        <v>--</v>
      </c>
      <c r="C245" s="1203"/>
      <c r="D245" s="1203"/>
      <c r="E245" s="1203"/>
      <c r="F245" s="1159"/>
      <c r="G245" s="1205"/>
      <c r="H245" s="1319"/>
      <c r="I245" s="1074"/>
      <c r="J245" s="1074"/>
      <c r="N245" s="1159"/>
      <c r="O245" s="1159"/>
      <c r="P245" s="1159"/>
      <c r="Q245" s="1159"/>
      <c r="R245" s="1159"/>
      <c r="S245" s="1159"/>
      <c r="T245" s="1159"/>
      <c r="U245" s="1159"/>
      <c r="V245" s="1159"/>
      <c r="W245" s="1159"/>
      <c r="X245" s="1159"/>
      <c r="Y245" s="1159"/>
      <c r="Z245" s="1159"/>
      <c r="AA245" s="1159"/>
      <c r="AB245" s="1159"/>
      <c r="AC245" s="1159"/>
      <c r="AD245" s="1159"/>
      <c r="AE245" s="1159"/>
      <c r="AF245" s="1159"/>
    </row>
    <row r="246" spans="1:32" ht="27.75" customHeight="1">
      <c r="A246" s="1203" t="s">
        <v>485</v>
      </c>
      <c r="B246" s="1204" t="str">
        <f>'Sch-1'!B248</f>
        <v/>
      </c>
      <c r="C246" s="1203"/>
      <c r="D246" s="1203"/>
      <c r="E246" s="1203"/>
      <c r="F246" s="1159"/>
      <c r="G246" s="1161"/>
      <c r="H246" s="1473" t="s">
        <v>410</v>
      </c>
      <c r="I246" s="1473"/>
      <c r="J246" s="1206" t="str">
        <f>'Sch-1'!M248</f>
        <v/>
      </c>
      <c r="N246" s="1159"/>
      <c r="O246" s="1159"/>
      <c r="P246" s="1159"/>
      <c r="Q246" s="1159"/>
      <c r="R246" s="1159"/>
      <c r="S246" s="1159"/>
      <c r="T246" s="1159"/>
      <c r="U246" s="1159"/>
      <c r="V246" s="1159"/>
      <c r="W246" s="1159"/>
      <c r="X246" s="1159"/>
      <c r="Y246" s="1159"/>
      <c r="Z246" s="1159"/>
      <c r="AA246" s="1159"/>
      <c r="AB246" s="1159"/>
      <c r="AC246" s="1159"/>
      <c r="AD246" s="1159"/>
      <c r="AE246" s="1159"/>
      <c r="AF246" s="1159"/>
    </row>
    <row r="247" spans="1:32" ht="14.25" customHeight="1">
      <c r="A247" s="1207"/>
      <c r="B247" s="1207"/>
      <c r="C247" s="1207"/>
      <c r="D247" s="1207"/>
      <c r="E247" s="1207"/>
      <c r="F247" s="1208"/>
      <c r="G247" s="1207"/>
      <c r="H247" s="1473" t="s">
        <v>411</v>
      </c>
      <c r="I247" s="1473"/>
      <c r="J247" s="1206" t="str">
        <f>'Sch-1'!M249</f>
        <v/>
      </c>
      <c r="N247" s="1159"/>
      <c r="O247" s="1159"/>
      <c r="P247" s="1159"/>
      <c r="Q247" s="1159"/>
      <c r="R247" s="1159"/>
      <c r="S247" s="1159"/>
      <c r="T247" s="1159"/>
      <c r="U247" s="1159"/>
      <c r="V247" s="1159"/>
      <c r="W247" s="1159"/>
      <c r="X247" s="1159"/>
      <c r="Y247" s="1159"/>
      <c r="Z247" s="1159"/>
      <c r="AA247" s="1159"/>
      <c r="AB247" s="1159"/>
      <c r="AC247" s="1159"/>
      <c r="AD247" s="1159"/>
      <c r="AE247" s="1159"/>
      <c r="AF247" s="1159"/>
    </row>
    <row r="248" spans="1:32" ht="10.5" customHeight="1">
      <c r="A248" s="1090"/>
      <c r="B248" s="1090"/>
      <c r="C248" s="1090"/>
      <c r="D248" s="1090"/>
      <c r="E248" s="1090"/>
      <c r="F248" s="1209"/>
      <c r="G248" s="1205"/>
      <c r="H248" s="1319"/>
      <c r="I248" s="1074"/>
      <c r="J248" s="1074"/>
      <c r="N248" s="1159"/>
      <c r="O248" s="1159"/>
      <c r="P248" s="1159"/>
      <c r="Q248" s="1159"/>
      <c r="R248" s="1159"/>
      <c r="S248" s="1159"/>
      <c r="T248" s="1159"/>
      <c r="U248" s="1159"/>
      <c r="V248" s="1159"/>
      <c r="W248" s="1159"/>
      <c r="X248" s="1159"/>
      <c r="Y248" s="1159"/>
      <c r="Z248" s="1159"/>
      <c r="AA248" s="1159"/>
      <c r="AB248" s="1159"/>
      <c r="AC248" s="1159"/>
      <c r="AD248" s="1159"/>
      <c r="AE248" s="1159"/>
      <c r="AF248" s="1159"/>
    </row>
    <row r="286" spans="1:32">
      <c r="A286" s="1210"/>
      <c r="B286" s="1210"/>
      <c r="C286" s="1210"/>
      <c r="D286" s="1210"/>
      <c r="E286" s="1210"/>
      <c r="F286" s="1211"/>
      <c r="G286" s="1210"/>
      <c r="H286" s="1320"/>
      <c r="I286" s="1210"/>
      <c r="J286" s="1210"/>
      <c r="K286" s="1159"/>
      <c r="N286" s="1159"/>
      <c r="O286" s="1159"/>
      <c r="P286" s="1159"/>
      <c r="Q286" s="1159"/>
      <c r="R286" s="1159"/>
      <c r="S286" s="1159"/>
      <c r="T286" s="1159"/>
      <c r="U286" s="1159"/>
      <c r="V286" s="1159"/>
      <c r="W286" s="1159"/>
      <c r="X286" s="1159"/>
      <c r="Y286" s="1159"/>
      <c r="Z286" s="1159"/>
      <c r="AA286" s="1159"/>
      <c r="AB286" s="1159"/>
      <c r="AC286" s="1159"/>
      <c r="AD286" s="1159"/>
      <c r="AE286" s="1159"/>
      <c r="AF286" s="1159"/>
    </row>
    <row r="287" spans="1:32">
      <c r="A287" s="1210"/>
      <c r="B287" s="1210"/>
      <c r="C287" s="1210"/>
      <c r="D287" s="1210"/>
      <c r="E287" s="1210"/>
      <c r="F287" s="1211"/>
      <c r="G287" s="1210"/>
      <c r="H287" s="1320"/>
      <c r="I287" s="1210"/>
      <c r="J287" s="1210"/>
      <c r="K287" s="1159"/>
      <c r="N287" s="1159"/>
      <c r="O287" s="1159"/>
      <c r="P287" s="1159"/>
      <c r="Q287" s="1159"/>
      <c r="R287" s="1159"/>
      <c r="S287" s="1159"/>
      <c r="T287" s="1159"/>
      <c r="U287" s="1159"/>
      <c r="V287" s="1159"/>
      <c r="W287" s="1159"/>
      <c r="X287" s="1159"/>
      <c r="Y287" s="1159"/>
      <c r="Z287" s="1159"/>
      <c r="AA287" s="1159"/>
      <c r="AB287" s="1159"/>
      <c r="AC287" s="1159"/>
      <c r="AD287" s="1159"/>
      <c r="AE287" s="1159"/>
      <c r="AF287" s="1159"/>
    </row>
    <row r="288" spans="1:32">
      <c r="A288" s="1210"/>
      <c r="B288" s="1210"/>
      <c r="C288" s="1210"/>
      <c r="D288" s="1210"/>
      <c r="E288" s="1210"/>
      <c r="F288" s="1211"/>
      <c r="G288" s="1210"/>
      <c r="H288" s="1320"/>
      <c r="I288" s="1210"/>
      <c r="J288" s="1210"/>
      <c r="K288" s="1159"/>
      <c r="N288" s="1159"/>
      <c r="O288" s="1159"/>
      <c r="P288" s="1159"/>
      <c r="Q288" s="1159"/>
      <c r="R288" s="1159"/>
      <c r="S288" s="1159"/>
      <c r="T288" s="1159"/>
      <c r="U288" s="1159"/>
      <c r="V288" s="1159"/>
      <c r="W288" s="1159"/>
      <c r="X288" s="1159"/>
      <c r="Y288" s="1159"/>
      <c r="Z288" s="1159"/>
      <c r="AA288" s="1159"/>
      <c r="AB288" s="1159"/>
      <c r="AC288" s="1159"/>
      <c r="AD288" s="1159"/>
      <c r="AE288" s="1159"/>
      <c r="AF288" s="1159"/>
    </row>
    <row r="289" spans="1:32">
      <c r="A289" s="1210"/>
      <c r="B289" s="1210"/>
      <c r="C289" s="1210"/>
      <c r="D289" s="1210"/>
      <c r="E289" s="1210"/>
      <c r="F289" s="1211"/>
      <c r="G289" s="1210"/>
      <c r="H289" s="1320"/>
      <c r="I289" s="1210"/>
      <c r="J289" s="1210"/>
      <c r="K289" s="1159"/>
      <c r="N289" s="1159"/>
      <c r="O289" s="1159"/>
      <c r="P289" s="1159"/>
      <c r="Q289" s="1159"/>
      <c r="R289" s="1159"/>
      <c r="S289" s="1159"/>
      <c r="T289" s="1159"/>
      <c r="U289" s="1159"/>
      <c r="V289" s="1159"/>
      <c r="W289" s="1159"/>
      <c r="X289" s="1159"/>
      <c r="Y289" s="1159"/>
      <c r="Z289" s="1159"/>
      <c r="AA289" s="1159"/>
      <c r="AB289" s="1159"/>
      <c r="AC289" s="1159"/>
      <c r="AD289" s="1159"/>
      <c r="AE289" s="1159"/>
      <c r="AF289" s="1159"/>
    </row>
    <row r="290" spans="1:32">
      <c r="A290" s="1210"/>
      <c r="B290" s="1210"/>
      <c r="C290" s="1210"/>
      <c r="D290" s="1210"/>
      <c r="E290" s="1210"/>
      <c r="F290" s="1211"/>
      <c r="G290" s="1210"/>
      <c r="H290" s="1320"/>
      <c r="I290" s="1210"/>
      <c r="J290" s="1210"/>
      <c r="K290" s="1159"/>
      <c r="N290" s="1159"/>
      <c r="O290" s="1159"/>
      <c r="P290" s="1159"/>
      <c r="Q290" s="1159"/>
      <c r="R290" s="1159"/>
      <c r="S290" s="1159"/>
      <c r="T290" s="1159"/>
      <c r="U290" s="1159"/>
      <c r="V290" s="1159"/>
      <c r="W290" s="1159"/>
      <c r="X290" s="1159"/>
      <c r="Y290" s="1159"/>
      <c r="Z290" s="1159"/>
      <c r="AA290" s="1159"/>
      <c r="AB290" s="1159"/>
      <c r="AC290" s="1159"/>
      <c r="AD290" s="1159"/>
      <c r="AE290" s="1159"/>
      <c r="AF290" s="1159"/>
    </row>
    <row r="291" spans="1:32">
      <c r="A291" s="1210"/>
      <c r="B291" s="1210"/>
      <c r="C291" s="1210"/>
      <c r="D291" s="1210"/>
      <c r="E291" s="1210"/>
      <c r="F291" s="1211"/>
      <c r="G291" s="1210"/>
      <c r="H291" s="1320"/>
      <c r="I291" s="1210"/>
      <c r="J291" s="1210"/>
      <c r="K291" s="1159"/>
      <c r="N291" s="1159"/>
      <c r="O291" s="1159"/>
      <c r="P291" s="1159"/>
      <c r="Q291" s="1159"/>
      <c r="R291" s="1159"/>
      <c r="S291" s="1159"/>
      <c r="T291" s="1159"/>
      <c r="U291" s="1159"/>
      <c r="V291" s="1159"/>
      <c r="W291" s="1159"/>
      <c r="X291" s="1159"/>
      <c r="Y291" s="1159"/>
      <c r="Z291" s="1159"/>
      <c r="AA291" s="1159"/>
      <c r="AB291" s="1159"/>
      <c r="AC291" s="1159"/>
      <c r="AD291" s="1159"/>
      <c r="AE291" s="1159"/>
      <c r="AF291" s="1159"/>
    </row>
    <row r="292" spans="1:32">
      <c r="A292" s="1210"/>
      <c r="B292" s="1210"/>
      <c r="C292" s="1210"/>
      <c r="D292" s="1210"/>
      <c r="E292" s="1210"/>
      <c r="F292" s="1211"/>
      <c r="G292" s="1210"/>
      <c r="H292" s="1320"/>
      <c r="I292" s="1210"/>
      <c r="J292" s="1210"/>
      <c r="K292" s="1159"/>
      <c r="N292" s="1159"/>
      <c r="O292" s="1159"/>
      <c r="P292" s="1159"/>
      <c r="Q292" s="1159"/>
      <c r="R292" s="1159"/>
      <c r="S292" s="1159"/>
      <c r="T292" s="1159"/>
      <c r="U292" s="1159"/>
      <c r="V292" s="1159"/>
      <c r="W292" s="1159"/>
      <c r="X292" s="1159"/>
      <c r="Y292" s="1159"/>
      <c r="Z292" s="1159"/>
      <c r="AA292" s="1159"/>
      <c r="AB292" s="1159"/>
      <c r="AC292" s="1159"/>
      <c r="AD292" s="1159"/>
      <c r="AE292" s="1159"/>
      <c r="AF292" s="1159"/>
    </row>
    <row r="293" spans="1:32">
      <c r="A293" s="1210"/>
      <c r="B293" s="1210"/>
      <c r="C293" s="1210"/>
      <c r="D293" s="1210"/>
      <c r="E293" s="1210"/>
      <c r="F293" s="1211"/>
      <c r="G293" s="1210"/>
      <c r="H293" s="1320"/>
      <c r="I293" s="1210"/>
      <c r="J293" s="1210"/>
      <c r="K293" s="1159"/>
      <c r="N293" s="1159"/>
      <c r="O293" s="1159"/>
      <c r="P293" s="1159"/>
      <c r="Q293" s="1159"/>
      <c r="R293" s="1159"/>
      <c r="S293" s="1159"/>
      <c r="T293" s="1159"/>
      <c r="U293" s="1159"/>
      <c r="V293" s="1159"/>
      <c r="W293" s="1159"/>
      <c r="X293" s="1159"/>
      <c r="Y293" s="1159"/>
      <c r="Z293" s="1159"/>
      <c r="AA293" s="1159"/>
      <c r="AB293" s="1159"/>
      <c r="AC293" s="1159"/>
      <c r="AD293" s="1159"/>
      <c r="AE293" s="1159"/>
      <c r="AF293" s="1159"/>
    </row>
    <row r="294" spans="1:32">
      <c r="A294" s="1210"/>
      <c r="B294" s="1210"/>
      <c r="C294" s="1210"/>
      <c r="D294" s="1210"/>
      <c r="E294" s="1210"/>
      <c r="F294" s="1211"/>
      <c r="G294" s="1210"/>
      <c r="H294" s="1320"/>
      <c r="I294" s="1210"/>
      <c r="J294" s="1210"/>
      <c r="K294" s="1159"/>
      <c r="N294" s="1159"/>
      <c r="O294" s="1159"/>
      <c r="P294" s="1159"/>
      <c r="Q294" s="1159"/>
      <c r="R294" s="1159"/>
      <c r="S294" s="1159"/>
      <c r="T294" s="1159"/>
      <c r="U294" s="1159"/>
      <c r="V294" s="1159"/>
      <c r="W294" s="1159"/>
      <c r="X294" s="1159"/>
      <c r="Y294" s="1159"/>
      <c r="Z294" s="1159"/>
      <c r="AA294" s="1159"/>
      <c r="AB294" s="1159"/>
      <c r="AC294" s="1159"/>
      <c r="AD294" s="1159"/>
      <c r="AE294" s="1159"/>
      <c r="AF294" s="1159"/>
    </row>
    <row r="295" spans="1:32">
      <c r="A295" s="1210"/>
      <c r="B295" s="1210"/>
      <c r="C295" s="1210"/>
      <c r="D295" s="1210"/>
      <c r="E295" s="1210"/>
      <c r="F295" s="1211"/>
      <c r="G295" s="1210"/>
      <c r="H295" s="1320"/>
      <c r="I295" s="1210"/>
      <c r="J295" s="1210"/>
      <c r="K295" s="1159"/>
      <c r="N295" s="1159"/>
      <c r="O295" s="1159"/>
      <c r="P295" s="1159"/>
      <c r="Q295" s="1159"/>
      <c r="R295" s="1159"/>
      <c r="S295" s="1159"/>
      <c r="T295" s="1159"/>
      <c r="U295" s="1159"/>
      <c r="V295" s="1159"/>
      <c r="W295" s="1159"/>
      <c r="X295" s="1159"/>
      <c r="Y295" s="1159"/>
      <c r="Z295" s="1159"/>
      <c r="AA295" s="1159"/>
      <c r="AB295" s="1159"/>
      <c r="AC295" s="1159"/>
      <c r="AD295" s="1159"/>
      <c r="AE295" s="1159"/>
      <c r="AF295" s="1159"/>
    </row>
    <row r="296" spans="1:32">
      <c r="A296" s="1210"/>
      <c r="B296" s="1210"/>
      <c r="C296" s="1210"/>
      <c r="D296" s="1210"/>
      <c r="E296" s="1210"/>
      <c r="F296" s="1211"/>
      <c r="G296" s="1210"/>
      <c r="H296" s="1320"/>
      <c r="I296" s="1210"/>
      <c r="J296" s="1210"/>
      <c r="K296" s="1159"/>
      <c r="N296" s="1159"/>
      <c r="O296" s="1159"/>
      <c r="P296" s="1159"/>
      <c r="Q296" s="1159"/>
      <c r="R296" s="1159"/>
      <c r="S296" s="1159"/>
      <c r="T296" s="1159"/>
      <c r="U296" s="1159"/>
      <c r="V296" s="1159"/>
      <c r="W296" s="1159"/>
      <c r="X296" s="1159"/>
      <c r="Y296" s="1159"/>
      <c r="Z296" s="1159"/>
      <c r="AA296" s="1159"/>
      <c r="AB296" s="1159"/>
      <c r="AC296" s="1159"/>
      <c r="AD296" s="1159"/>
      <c r="AE296" s="1159"/>
      <c r="AF296" s="1159"/>
    </row>
    <row r="297" spans="1:32">
      <c r="A297" s="1210"/>
      <c r="B297" s="1210"/>
      <c r="C297" s="1210"/>
      <c r="D297" s="1210"/>
      <c r="E297" s="1210"/>
      <c r="F297" s="1211"/>
      <c r="G297" s="1210"/>
      <c r="H297" s="1320"/>
      <c r="I297" s="1210"/>
      <c r="J297" s="1210"/>
      <c r="K297" s="1159"/>
      <c r="N297" s="1159"/>
      <c r="O297" s="1159"/>
      <c r="P297" s="1159"/>
      <c r="Q297" s="1159"/>
      <c r="R297" s="1159"/>
      <c r="S297" s="1159"/>
      <c r="T297" s="1159"/>
      <c r="U297" s="1159"/>
      <c r="V297" s="1159"/>
      <c r="W297" s="1159"/>
      <c r="X297" s="1159"/>
      <c r="Y297" s="1159"/>
      <c r="Z297" s="1159"/>
      <c r="AA297" s="1159"/>
      <c r="AB297" s="1159"/>
      <c r="AC297" s="1159"/>
      <c r="AD297" s="1159"/>
      <c r="AE297" s="1159"/>
      <c r="AF297" s="1159"/>
    </row>
    <row r="298" spans="1:32">
      <c r="A298" s="1210"/>
      <c r="B298" s="1210"/>
      <c r="C298" s="1210"/>
      <c r="D298" s="1210"/>
      <c r="E298" s="1210"/>
      <c r="F298" s="1211"/>
      <c r="G298" s="1210"/>
      <c r="H298" s="1320"/>
      <c r="I298" s="1210"/>
      <c r="J298" s="1210"/>
      <c r="K298" s="1159"/>
      <c r="N298" s="1159"/>
      <c r="O298" s="1159"/>
      <c r="P298" s="1159"/>
      <c r="Q298" s="1159"/>
      <c r="R298" s="1159"/>
      <c r="S298" s="1159"/>
      <c r="T298" s="1159"/>
      <c r="U298" s="1159"/>
      <c r="V298" s="1159"/>
      <c r="W298" s="1159"/>
      <c r="X298" s="1159"/>
      <c r="Y298" s="1159"/>
      <c r="Z298" s="1159"/>
      <c r="AA298" s="1159"/>
      <c r="AB298" s="1159"/>
      <c r="AC298" s="1159"/>
      <c r="AD298" s="1159"/>
      <c r="AE298" s="1159"/>
      <c r="AF298" s="1159"/>
    </row>
    <row r="299" spans="1:32">
      <c r="A299" s="1210"/>
      <c r="B299" s="1210"/>
      <c r="C299" s="1210"/>
      <c r="D299" s="1210"/>
      <c r="E299" s="1210"/>
      <c r="F299" s="1211"/>
      <c r="G299" s="1210"/>
      <c r="H299" s="1320"/>
      <c r="I299" s="1210"/>
      <c r="J299" s="1210"/>
      <c r="K299" s="1159"/>
      <c r="N299" s="1159"/>
      <c r="O299" s="1159"/>
      <c r="P299" s="1159"/>
      <c r="Q299" s="1159"/>
      <c r="R299" s="1159"/>
      <c r="S299" s="1159"/>
      <c r="T299" s="1159"/>
      <c r="U299" s="1159"/>
      <c r="V299" s="1159"/>
      <c r="W299" s="1159"/>
      <c r="X299" s="1159"/>
      <c r="Y299" s="1159"/>
      <c r="Z299" s="1159"/>
      <c r="AA299" s="1159"/>
      <c r="AB299" s="1159"/>
      <c r="AC299" s="1159"/>
      <c r="AD299" s="1159"/>
      <c r="AE299" s="1159"/>
      <c r="AF299" s="1159"/>
    </row>
    <row r="300" spans="1:32">
      <c r="A300" s="1210"/>
      <c r="B300" s="1210"/>
      <c r="C300" s="1210"/>
      <c r="D300" s="1210"/>
      <c r="E300" s="1210"/>
      <c r="F300" s="1211"/>
      <c r="G300" s="1210"/>
      <c r="H300" s="1320"/>
      <c r="I300" s="1210"/>
      <c r="J300" s="1210"/>
      <c r="K300" s="1159"/>
      <c r="N300" s="1159"/>
      <c r="O300" s="1159"/>
      <c r="P300" s="1159"/>
      <c r="Q300" s="1159"/>
      <c r="R300" s="1159"/>
      <c r="S300" s="1159"/>
      <c r="T300" s="1159"/>
      <c r="U300" s="1159"/>
      <c r="V300" s="1159"/>
      <c r="W300" s="1159"/>
      <c r="X300" s="1159"/>
      <c r="Y300" s="1159"/>
      <c r="Z300" s="1159"/>
      <c r="AA300" s="1159"/>
      <c r="AB300" s="1159"/>
      <c r="AC300" s="1159"/>
      <c r="AD300" s="1159"/>
      <c r="AE300" s="1159"/>
      <c r="AF300" s="1159"/>
    </row>
    <row r="301" spans="1:32">
      <c r="A301" s="1210"/>
      <c r="B301" s="1210"/>
      <c r="C301" s="1210"/>
      <c r="D301" s="1210"/>
      <c r="E301" s="1210"/>
      <c r="F301" s="1211"/>
      <c r="G301" s="1210"/>
      <c r="H301" s="1320"/>
      <c r="I301" s="1210"/>
      <c r="J301" s="1210"/>
      <c r="K301" s="1159"/>
      <c r="N301" s="1159"/>
      <c r="O301" s="1159"/>
      <c r="P301" s="1159"/>
      <c r="Q301" s="1159"/>
      <c r="R301" s="1159"/>
      <c r="S301" s="1159"/>
      <c r="T301" s="1159"/>
      <c r="U301" s="1159"/>
      <c r="V301" s="1159"/>
      <c r="W301" s="1159"/>
      <c r="X301" s="1159"/>
      <c r="Y301" s="1159"/>
      <c r="Z301" s="1159"/>
      <c r="AA301" s="1159"/>
      <c r="AB301" s="1159"/>
      <c r="AC301" s="1159"/>
      <c r="AD301" s="1159"/>
      <c r="AE301" s="1159"/>
      <c r="AF301" s="1159"/>
    </row>
    <row r="302" spans="1:32">
      <c r="A302" s="1210"/>
      <c r="B302" s="1210"/>
      <c r="C302" s="1210"/>
      <c r="D302" s="1210"/>
      <c r="E302" s="1210"/>
      <c r="F302" s="1211"/>
      <c r="G302" s="1210"/>
      <c r="H302" s="1320"/>
      <c r="I302" s="1210"/>
      <c r="J302" s="1210"/>
      <c r="K302" s="1159"/>
      <c r="N302" s="1159"/>
      <c r="O302" s="1159"/>
      <c r="P302" s="1159"/>
      <c r="Q302" s="1159"/>
      <c r="R302" s="1159"/>
      <c r="S302" s="1159"/>
      <c r="T302" s="1159"/>
      <c r="U302" s="1159"/>
      <c r="V302" s="1159"/>
      <c r="W302" s="1159"/>
      <c r="X302" s="1159"/>
      <c r="Y302" s="1159"/>
      <c r="Z302" s="1159"/>
      <c r="AA302" s="1159"/>
      <c r="AB302" s="1159"/>
      <c r="AC302" s="1159"/>
      <c r="AD302" s="1159"/>
      <c r="AE302" s="1159"/>
      <c r="AF302" s="1159"/>
    </row>
    <row r="303" spans="1:32">
      <c r="A303" s="1210"/>
      <c r="B303" s="1210"/>
      <c r="C303" s="1210"/>
      <c r="D303" s="1210"/>
      <c r="E303" s="1210"/>
      <c r="F303" s="1211"/>
      <c r="G303" s="1210"/>
      <c r="H303" s="1320"/>
      <c r="I303" s="1210"/>
      <c r="J303" s="1210"/>
      <c r="K303" s="1159"/>
      <c r="N303" s="1159"/>
      <c r="O303" s="1159"/>
      <c r="P303" s="1159"/>
      <c r="Q303" s="1159"/>
      <c r="R303" s="1159"/>
      <c r="S303" s="1159"/>
      <c r="T303" s="1159"/>
      <c r="U303" s="1159"/>
      <c r="V303" s="1159"/>
      <c r="W303" s="1159"/>
      <c r="X303" s="1159"/>
      <c r="Y303" s="1159"/>
      <c r="Z303" s="1159"/>
      <c r="AA303" s="1159"/>
      <c r="AB303" s="1159"/>
      <c r="AC303" s="1159"/>
      <c r="AD303" s="1159"/>
      <c r="AE303" s="1159"/>
      <c r="AF303" s="1159"/>
    </row>
    <row r="304" spans="1:32">
      <c r="A304" s="1210"/>
      <c r="B304" s="1210"/>
      <c r="C304" s="1210"/>
      <c r="D304" s="1210"/>
      <c r="E304" s="1210"/>
      <c r="F304" s="1211"/>
      <c r="G304" s="1210"/>
      <c r="H304" s="1320"/>
      <c r="I304" s="1210"/>
      <c r="J304" s="1210"/>
      <c r="K304" s="1159"/>
      <c r="N304" s="1159"/>
      <c r="O304" s="1159"/>
      <c r="P304" s="1159"/>
      <c r="Q304" s="1159"/>
      <c r="R304" s="1159"/>
      <c r="S304" s="1159"/>
      <c r="T304" s="1159"/>
      <c r="U304" s="1159"/>
      <c r="V304" s="1159"/>
      <c r="W304" s="1159"/>
      <c r="X304" s="1159"/>
      <c r="Y304" s="1159"/>
      <c r="Z304" s="1159"/>
      <c r="AA304" s="1159"/>
      <c r="AB304" s="1159"/>
      <c r="AC304" s="1159"/>
      <c r="AD304" s="1159"/>
      <c r="AE304" s="1159"/>
      <c r="AF304" s="1159"/>
    </row>
    <row r="305" spans="1:32">
      <c r="A305" s="1210"/>
      <c r="B305" s="1210"/>
      <c r="C305" s="1210"/>
      <c r="D305" s="1210"/>
      <c r="E305" s="1210"/>
      <c r="F305" s="1211"/>
      <c r="G305" s="1210"/>
      <c r="H305" s="1320"/>
      <c r="I305" s="1210"/>
      <c r="J305" s="1210"/>
      <c r="K305" s="1159"/>
      <c r="N305" s="1159"/>
      <c r="O305" s="1159"/>
      <c r="P305" s="1159"/>
      <c r="Q305" s="1159"/>
      <c r="R305" s="1159"/>
      <c r="S305" s="1159"/>
      <c r="T305" s="1159"/>
      <c r="U305" s="1159"/>
      <c r="V305" s="1159"/>
      <c r="W305" s="1159"/>
      <c r="X305" s="1159"/>
      <c r="Y305" s="1159"/>
      <c r="Z305" s="1159"/>
      <c r="AA305" s="1159"/>
      <c r="AB305" s="1159"/>
      <c r="AC305" s="1159"/>
      <c r="AD305" s="1159"/>
      <c r="AE305" s="1159"/>
      <c r="AF305" s="1159"/>
    </row>
    <row r="306" spans="1:32">
      <c r="A306" s="1210"/>
      <c r="B306" s="1210"/>
      <c r="C306" s="1210"/>
      <c r="D306" s="1210"/>
      <c r="E306" s="1210"/>
      <c r="F306" s="1211"/>
      <c r="G306" s="1210"/>
      <c r="H306" s="1320"/>
      <c r="I306" s="1210"/>
      <c r="J306" s="1210"/>
      <c r="K306" s="1159"/>
      <c r="N306" s="1159"/>
      <c r="O306" s="1159"/>
      <c r="P306" s="1159"/>
      <c r="Q306" s="1159"/>
      <c r="R306" s="1159"/>
      <c r="S306" s="1159"/>
      <c r="T306" s="1159"/>
      <c r="U306" s="1159"/>
      <c r="V306" s="1159"/>
      <c r="W306" s="1159"/>
      <c r="X306" s="1159"/>
      <c r="Y306" s="1159"/>
      <c r="Z306" s="1159"/>
      <c r="AA306" s="1159"/>
      <c r="AB306" s="1159"/>
      <c r="AC306" s="1159"/>
      <c r="AD306" s="1159"/>
      <c r="AE306" s="1159"/>
      <c r="AF306" s="1159"/>
    </row>
    <row r="307" spans="1:32">
      <c r="A307" s="1210"/>
      <c r="B307" s="1210"/>
      <c r="C307" s="1210"/>
      <c r="D307" s="1210"/>
      <c r="E307" s="1210"/>
      <c r="F307" s="1211"/>
      <c r="G307" s="1210"/>
      <c r="H307" s="1320"/>
      <c r="I307" s="1210"/>
      <c r="J307" s="1210"/>
      <c r="K307" s="1159"/>
      <c r="N307" s="1159"/>
      <c r="O307" s="1159"/>
      <c r="P307" s="1159"/>
      <c r="Q307" s="1159"/>
      <c r="R307" s="1159"/>
      <c r="S307" s="1159"/>
      <c r="T307" s="1159"/>
      <c r="U307" s="1159"/>
      <c r="V307" s="1159"/>
      <c r="W307" s="1159"/>
      <c r="X307" s="1159"/>
      <c r="Y307" s="1159"/>
      <c r="Z307" s="1159"/>
      <c r="AA307" s="1159"/>
      <c r="AB307" s="1159"/>
      <c r="AC307" s="1159"/>
      <c r="AD307" s="1159"/>
      <c r="AE307" s="1159"/>
      <c r="AF307" s="1159"/>
    </row>
    <row r="308" spans="1:32">
      <c r="A308" s="1210"/>
      <c r="B308" s="1210"/>
      <c r="C308" s="1210"/>
      <c r="D308" s="1210"/>
      <c r="E308" s="1210"/>
      <c r="F308" s="1211"/>
      <c r="G308" s="1210"/>
      <c r="H308" s="1320"/>
      <c r="I308" s="1210"/>
      <c r="J308" s="1210"/>
      <c r="K308" s="1159"/>
      <c r="N308" s="1159"/>
      <c r="O308" s="1159"/>
      <c r="P308" s="1159"/>
      <c r="Q308" s="1159"/>
      <c r="R308" s="1159"/>
      <c r="S308" s="1159"/>
      <c r="T308" s="1159"/>
      <c r="U308" s="1159"/>
      <c r="V308" s="1159"/>
      <c r="W308" s="1159"/>
      <c r="X308" s="1159"/>
      <c r="Y308" s="1159"/>
      <c r="Z308" s="1159"/>
      <c r="AA308" s="1159"/>
      <c r="AB308" s="1159"/>
      <c r="AC308" s="1159"/>
      <c r="AD308" s="1159"/>
      <c r="AE308" s="1159"/>
      <c r="AF308" s="1159"/>
    </row>
    <row r="309" spans="1:32">
      <c r="A309" s="1210"/>
      <c r="B309" s="1210"/>
      <c r="C309" s="1210"/>
      <c r="D309" s="1210"/>
      <c r="E309" s="1210"/>
      <c r="F309" s="1212"/>
      <c r="G309" s="1210"/>
      <c r="H309" s="1320"/>
      <c r="I309" s="1213"/>
      <c r="J309" s="1213"/>
      <c r="K309" s="1159"/>
      <c r="N309" s="1159"/>
      <c r="O309" s="1159"/>
      <c r="P309" s="1159"/>
      <c r="Q309" s="1159"/>
      <c r="R309" s="1159"/>
      <c r="S309" s="1159"/>
      <c r="T309" s="1159"/>
      <c r="U309" s="1159"/>
      <c r="V309" s="1159"/>
      <c r="W309" s="1159"/>
      <c r="X309" s="1159"/>
      <c r="Y309" s="1159"/>
      <c r="Z309" s="1159"/>
      <c r="AA309" s="1159"/>
      <c r="AB309" s="1159"/>
      <c r="AC309" s="1159"/>
      <c r="AD309" s="1159"/>
      <c r="AE309" s="1159"/>
      <c r="AF309" s="1159"/>
    </row>
    <row r="310" spans="1:32">
      <c r="A310" s="1210"/>
      <c r="B310" s="1210"/>
      <c r="C310" s="1210"/>
      <c r="D310" s="1210"/>
      <c r="E310" s="1210"/>
      <c r="F310" s="1212"/>
      <c r="G310" s="1210"/>
      <c r="H310" s="1320"/>
      <c r="I310" s="1213"/>
      <c r="J310" s="1213"/>
      <c r="K310" s="1159"/>
      <c r="N310" s="1159"/>
      <c r="O310" s="1159"/>
      <c r="P310" s="1159"/>
      <c r="Q310" s="1159"/>
      <c r="R310" s="1159"/>
      <c r="S310" s="1159"/>
      <c r="T310" s="1159"/>
      <c r="U310" s="1159"/>
      <c r="V310" s="1159"/>
      <c r="W310" s="1159"/>
      <c r="X310" s="1159"/>
      <c r="Y310" s="1159"/>
      <c r="Z310" s="1159"/>
      <c r="AA310" s="1159"/>
      <c r="AB310" s="1159"/>
      <c r="AC310" s="1159"/>
      <c r="AD310" s="1159"/>
      <c r="AE310" s="1159"/>
      <c r="AF310" s="1159"/>
    </row>
    <row r="311" spans="1:32">
      <c r="A311" s="1210"/>
      <c r="B311" s="1210"/>
      <c r="C311" s="1210"/>
      <c r="D311" s="1210"/>
      <c r="E311" s="1210"/>
      <c r="F311" s="1212"/>
      <c r="G311" s="1210"/>
      <c r="H311" s="1320"/>
      <c r="I311" s="1213"/>
      <c r="J311" s="1213"/>
      <c r="K311" s="1159"/>
      <c r="N311" s="1159"/>
      <c r="O311" s="1159"/>
      <c r="P311" s="1159"/>
      <c r="Q311" s="1159"/>
      <c r="R311" s="1159"/>
      <c r="S311" s="1159"/>
      <c r="T311" s="1159"/>
      <c r="U311" s="1159"/>
      <c r="V311" s="1159"/>
      <c r="W311" s="1159"/>
      <c r="X311" s="1159"/>
      <c r="Y311" s="1159"/>
      <c r="Z311" s="1159"/>
      <c r="AA311" s="1159"/>
      <c r="AB311" s="1159"/>
      <c r="AC311" s="1159"/>
      <c r="AD311" s="1159"/>
      <c r="AE311" s="1159"/>
      <c r="AF311" s="1159"/>
    </row>
    <row r="312" spans="1:32">
      <c r="A312" s="1210"/>
      <c r="B312" s="1210"/>
      <c r="C312" s="1210"/>
      <c r="D312" s="1210"/>
      <c r="E312" s="1210"/>
      <c r="F312" s="1212"/>
      <c r="G312" s="1210"/>
      <c r="H312" s="1320"/>
      <c r="I312" s="1213"/>
      <c r="J312" s="1213"/>
      <c r="K312" s="1159"/>
      <c r="N312" s="1159"/>
      <c r="O312" s="1159"/>
      <c r="P312" s="1159"/>
      <c r="Q312" s="1159"/>
      <c r="R312" s="1159"/>
      <c r="S312" s="1159"/>
      <c r="T312" s="1159"/>
      <c r="U312" s="1159"/>
      <c r="V312" s="1159"/>
      <c r="W312" s="1159"/>
      <c r="X312" s="1159"/>
      <c r="Y312" s="1159"/>
      <c r="Z312" s="1159"/>
      <c r="AA312" s="1159"/>
      <c r="AB312" s="1159"/>
      <c r="AC312" s="1159"/>
      <c r="AD312" s="1159"/>
      <c r="AE312" s="1159"/>
      <c r="AF312" s="1159"/>
    </row>
    <row r="313" spans="1:32">
      <c r="A313" s="1210"/>
      <c r="B313" s="1210"/>
      <c r="C313" s="1210"/>
      <c r="D313" s="1210"/>
      <c r="E313" s="1210"/>
      <c r="F313" s="1212"/>
      <c r="G313" s="1210"/>
      <c r="H313" s="1320"/>
      <c r="I313" s="1213"/>
      <c r="J313" s="1213"/>
      <c r="K313" s="1159"/>
      <c r="N313" s="1159"/>
      <c r="O313" s="1159"/>
      <c r="P313" s="1159"/>
      <c r="Q313" s="1159"/>
      <c r="R313" s="1159"/>
      <c r="S313" s="1159"/>
      <c r="T313" s="1159"/>
      <c r="U313" s="1159"/>
      <c r="V313" s="1159"/>
      <c r="W313" s="1159"/>
      <c r="X313" s="1159"/>
      <c r="Y313" s="1159"/>
      <c r="Z313" s="1159"/>
      <c r="AA313" s="1159"/>
      <c r="AB313" s="1159"/>
      <c r="AC313" s="1159"/>
      <c r="AD313" s="1159"/>
      <c r="AE313" s="1159"/>
      <c r="AF313" s="1159"/>
    </row>
    <row r="314" spans="1:32">
      <c r="A314" s="1210"/>
      <c r="B314" s="1210"/>
      <c r="C314" s="1210"/>
      <c r="D314" s="1210"/>
      <c r="E314" s="1210"/>
      <c r="F314" s="1212"/>
      <c r="G314" s="1210"/>
      <c r="H314" s="1320"/>
      <c r="I314" s="1213"/>
      <c r="J314" s="1213"/>
      <c r="K314" s="1159"/>
      <c r="N314" s="1159"/>
      <c r="O314" s="1159"/>
      <c r="P314" s="1159"/>
      <c r="Q314" s="1159"/>
      <c r="R314" s="1159"/>
      <c r="S314" s="1159"/>
      <c r="T314" s="1159"/>
      <c r="U314" s="1159"/>
      <c r="V314" s="1159"/>
      <c r="W314" s="1159"/>
      <c r="X314" s="1159"/>
      <c r="Y314" s="1159"/>
      <c r="Z314" s="1159"/>
      <c r="AA314" s="1159"/>
      <c r="AB314" s="1159"/>
      <c r="AC314" s="1159"/>
      <c r="AD314" s="1159"/>
      <c r="AE314" s="1159"/>
      <c r="AF314" s="1159"/>
    </row>
    <row r="315" spans="1:32">
      <c r="A315" s="1210"/>
      <c r="B315" s="1210"/>
      <c r="C315" s="1210"/>
      <c r="D315" s="1210"/>
      <c r="E315" s="1210"/>
      <c r="F315" s="1212"/>
      <c r="G315" s="1210"/>
      <c r="H315" s="1320"/>
      <c r="I315" s="1213"/>
      <c r="J315" s="1213"/>
      <c r="K315" s="1159"/>
      <c r="N315" s="1159"/>
      <c r="O315" s="1159"/>
      <c r="P315" s="1159"/>
      <c r="Q315" s="1159"/>
      <c r="R315" s="1159"/>
      <c r="S315" s="1159"/>
      <c r="T315" s="1159"/>
      <c r="U315" s="1159"/>
      <c r="V315" s="1159"/>
      <c r="W315" s="1159"/>
      <c r="X315" s="1159"/>
      <c r="Y315" s="1159"/>
      <c r="Z315" s="1159"/>
      <c r="AA315" s="1159"/>
      <c r="AB315" s="1159"/>
      <c r="AC315" s="1159"/>
      <c r="AD315" s="1159"/>
      <c r="AE315" s="1159"/>
      <c r="AF315" s="1159"/>
    </row>
    <row r="316" spans="1:32">
      <c r="A316" s="1210"/>
      <c r="B316" s="1210"/>
      <c r="C316" s="1210"/>
      <c r="D316" s="1210"/>
      <c r="E316" s="1210"/>
      <c r="F316" s="1212"/>
      <c r="G316" s="1210"/>
      <c r="H316" s="1320"/>
      <c r="I316" s="1213"/>
      <c r="J316" s="1213"/>
      <c r="K316" s="1159"/>
      <c r="N316" s="1159"/>
      <c r="O316" s="1159"/>
      <c r="P316" s="1159"/>
      <c r="Q316" s="1159"/>
      <c r="R316" s="1159"/>
      <c r="S316" s="1159"/>
      <c r="T316" s="1159"/>
      <c r="U316" s="1159"/>
      <c r="V316" s="1159"/>
      <c r="W316" s="1159"/>
      <c r="X316" s="1159"/>
      <c r="Y316" s="1159"/>
      <c r="Z316" s="1159"/>
      <c r="AA316" s="1159"/>
      <c r="AB316" s="1159"/>
      <c r="AC316" s="1159"/>
      <c r="AD316" s="1159"/>
      <c r="AE316" s="1159"/>
      <c r="AF316" s="1159"/>
    </row>
    <row r="317" spans="1:32">
      <c r="A317" s="1210"/>
      <c r="B317" s="1210"/>
      <c r="C317" s="1210"/>
      <c r="D317" s="1210"/>
      <c r="E317" s="1210"/>
      <c r="F317" s="1212"/>
      <c r="G317" s="1210"/>
      <c r="H317" s="1320"/>
      <c r="I317" s="1213"/>
      <c r="J317" s="1213"/>
      <c r="K317" s="1159"/>
      <c r="N317" s="1159"/>
      <c r="O317" s="1159"/>
      <c r="P317" s="1159"/>
      <c r="Q317" s="1159"/>
      <c r="R317" s="1159"/>
      <c r="S317" s="1159"/>
      <c r="T317" s="1159"/>
      <c r="U317" s="1159"/>
      <c r="V317" s="1159"/>
      <c r="W317" s="1159"/>
      <c r="X317" s="1159"/>
      <c r="Y317" s="1159"/>
      <c r="Z317" s="1159"/>
      <c r="AA317" s="1159"/>
      <c r="AB317" s="1159"/>
      <c r="AC317" s="1159"/>
      <c r="AD317" s="1159"/>
      <c r="AE317" s="1159"/>
      <c r="AF317" s="1159"/>
    </row>
    <row r="318" spans="1:32">
      <c r="A318" s="1210"/>
      <c r="B318" s="1210"/>
      <c r="C318" s="1210"/>
      <c r="D318" s="1210"/>
      <c r="E318" s="1210"/>
      <c r="F318" s="1212"/>
      <c r="G318" s="1210"/>
      <c r="H318" s="1320"/>
      <c r="I318" s="1213"/>
      <c r="J318" s="1213"/>
      <c r="K318" s="1159"/>
      <c r="N318" s="1159"/>
      <c r="O318" s="1159"/>
      <c r="P318" s="1159"/>
      <c r="Q318" s="1159"/>
      <c r="R318" s="1159"/>
      <c r="S318" s="1159"/>
      <c r="T318" s="1159"/>
      <c r="U318" s="1159"/>
      <c r="V318" s="1159"/>
      <c r="W318" s="1159"/>
      <c r="X318" s="1159"/>
      <c r="Y318" s="1159"/>
      <c r="Z318" s="1159"/>
      <c r="AA318" s="1159"/>
      <c r="AB318" s="1159"/>
      <c r="AC318" s="1159"/>
      <c r="AD318" s="1159"/>
      <c r="AE318" s="1159"/>
      <c r="AF318" s="1159"/>
    </row>
    <row r="319" spans="1:32">
      <c r="A319" s="1210"/>
      <c r="B319" s="1210"/>
      <c r="C319" s="1210"/>
      <c r="D319" s="1210"/>
      <c r="E319" s="1210"/>
      <c r="F319" s="1212"/>
      <c r="G319" s="1210"/>
      <c r="H319" s="1320"/>
      <c r="I319" s="1213"/>
      <c r="J319" s="1213"/>
      <c r="K319" s="1159"/>
      <c r="N319" s="1159"/>
      <c r="O319" s="1159"/>
      <c r="P319" s="1159"/>
      <c r="Q319" s="1159"/>
      <c r="R319" s="1159"/>
      <c r="S319" s="1159"/>
      <c r="T319" s="1159"/>
      <c r="U319" s="1159"/>
      <c r="V319" s="1159"/>
      <c r="W319" s="1159"/>
      <c r="X319" s="1159"/>
      <c r="Y319" s="1159"/>
      <c r="Z319" s="1159"/>
      <c r="AA319" s="1159"/>
      <c r="AB319" s="1159"/>
      <c r="AC319" s="1159"/>
      <c r="AD319" s="1159"/>
      <c r="AE319" s="1159"/>
      <c r="AF319" s="1159"/>
    </row>
    <row r="320" spans="1:32">
      <c r="A320" s="1210"/>
      <c r="B320" s="1210"/>
      <c r="C320" s="1210"/>
      <c r="D320" s="1210"/>
      <c r="E320" s="1210"/>
      <c r="F320" s="1212"/>
      <c r="G320" s="1210"/>
      <c r="H320" s="1320"/>
      <c r="I320" s="1213"/>
      <c r="J320" s="1213"/>
      <c r="K320" s="1159"/>
      <c r="N320" s="1159"/>
      <c r="O320" s="1159"/>
      <c r="P320" s="1159"/>
      <c r="Q320" s="1159"/>
      <c r="R320" s="1159"/>
      <c r="S320" s="1159"/>
      <c r="T320" s="1159"/>
      <c r="U320" s="1159"/>
      <c r="V320" s="1159"/>
      <c r="W320" s="1159"/>
      <c r="X320" s="1159"/>
      <c r="Y320" s="1159"/>
      <c r="Z320" s="1159"/>
      <c r="AA320" s="1159"/>
      <c r="AB320" s="1159"/>
      <c r="AC320" s="1159"/>
      <c r="AD320" s="1159"/>
      <c r="AE320" s="1159"/>
      <c r="AF320" s="1159"/>
    </row>
    <row r="321" spans="1:32">
      <c r="A321" s="1210"/>
      <c r="B321" s="1210"/>
      <c r="C321" s="1210"/>
      <c r="D321" s="1210"/>
      <c r="E321" s="1210"/>
      <c r="F321" s="1212"/>
      <c r="G321" s="1210"/>
      <c r="H321" s="1320"/>
      <c r="I321" s="1213"/>
      <c r="J321" s="1213"/>
      <c r="K321" s="1159"/>
      <c r="N321" s="1159"/>
      <c r="O321" s="1159"/>
      <c r="P321" s="1159"/>
      <c r="Q321" s="1159"/>
      <c r="R321" s="1159"/>
      <c r="S321" s="1159"/>
      <c r="T321" s="1159"/>
      <c r="U321" s="1159"/>
      <c r="V321" s="1159"/>
      <c r="W321" s="1159"/>
      <c r="X321" s="1159"/>
      <c r="Y321" s="1159"/>
      <c r="Z321" s="1159"/>
      <c r="AA321" s="1159"/>
      <c r="AB321" s="1159"/>
      <c r="AC321" s="1159"/>
      <c r="AD321" s="1159"/>
      <c r="AE321" s="1159"/>
      <c r="AF321" s="1159"/>
    </row>
    <row r="322" spans="1:32">
      <c r="A322" s="1210"/>
      <c r="B322" s="1210"/>
      <c r="C322" s="1210"/>
      <c r="D322" s="1210"/>
      <c r="E322" s="1210"/>
      <c r="F322" s="1212"/>
      <c r="G322" s="1210"/>
      <c r="H322" s="1320"/>
      <c r="I322" s="1213"/>
      <c r="J322" s="1213"/>
      <c r="K322" s="1159"/>
      <c r="N322" s="1159"/>
      <c r="O322" s="1159"/>
      <c r="P322" s="1159"/>
      <c r="Q322" s="1159"/>
      <c r="R322" s="1159"/>
      <c r="S322" s="1159"/>
      <c r="T322" s="1159"/>
      <c r="U322" s="1159"/>
      <c r="V322" s="1159"/>
      <c r="W322" s="1159"/>
      <c r="X322" s="1159"/>
      <c r="Y322" s="1159"/>
      <c r="Z322" s="1159"/>
      <c r="AA322" s="1159"/>
      <c r="AB322" s="1159"/>
      <c r="AC322" s="1159"/>
      <c r="AD322" s="1159"/>
      <c r="AE322" s="1159"/>
      <c r="AF322" s="1159"/>
    </row>
    <row r="323" spans="1:32">
      <c r="A323" s="1210"/>
      <c r="B323" s="1210"/>
      <c r="C323" s="1210"/>
      <c r="D323" s="1210"/>
      <c r="E323" s="1210"/>
      <c r="F323" s="1212"/>
      <c r="G323" s="1210"/>
      <c r="H323" s="1320"/>
      <c r="I323" s="1213"/>
      <c r="J323" s="1213"/>
      <c r="K323" s="1159"/>
      <c r="N323" s="1159"/>
      <c r="O323" s="1159"/>
      <c r="P323" s="1159"/>
      <c r="Q323" s="1159"/>
      <c r="R323" s="1159"/>
      <c r="S323" s="1159"/>
      <c r="T323" s="1159"/>
      <c r="U323" s="1159"/>
      <c r="V323" s="1159"/>
      <c r="W323" s="1159"/>
      <c r="X323" s="1159"/>
      <c r="Y323" s="1159"/>
      <c r="Z323" s="1159"/>
      <c r="AA323" s="1159"/>
      <c r="AB323" s="1159"/>
      <c r="AC323" s="1159"/>
      <c r="AD323" s="1159"/>
      <c r="AE323" s="1159"/>
      <c r="AF323" s="1159"/>
    </row>
    <row r="324" spans="1:32">
      <c r="A324" s="1210"/>
      <c r="B324" s="1210"/>
      <c r="C324" s="1210"/>
      <c r="D324" s="1210"/>
      <c r="E324" s="1210"/>
      <c r="F324" s="1212"/>
      <c r="G324" s="1210"/>
      <c r="H324" s="1320"/>
      <c r="I324" s="1213"/>
      <c r="J324" s="1213"/>
      <c r="K324" s="1159"/>
      <c r="N324" s="1159"/>
      <c r="O324" s="1159"/>
      <c r="P324" s="1159"/>
      <c r="Q324" s="1159"/>
      <c r="R324" s="1159"/>
      <c r="S324" s="1159"/>
      <c r="T324" s="1159"/>
      <c r="U324" s="1159"/>
      <c r="V324" s="1159"/>
      <c r="W324" s="1159"/>
      <c r="X324" s="1159"/>
      <c r="Y324" s="1159"/>
      <c r="Z324" s="1159"/>
      <c r="AA324" s="1159"/>
      <c r="AB324" s="1159"/>
      <c r="AC324" s="1159"/>
      <c r="AD324" s="1159"/>
      <c r="AE324" s="1159"/>
      <c r="AF324" s="1159"/>
    </row>
    <row r="325" spans="1:32">
      <c r="A325" s="1210"/>
      <c r="B325" s="1210"/>
      <c r="C325" s="1210"/>
      <c r="D325" s="1210"/>
      <c r="E325" s="1210"/>
      <c r="F325" s="1212"/>
      <c r="G325" s="1210"/>
      <c r="H325" s="1320"/>
      <c r="I325" s="1213"/>
      <c r="J325" s="1213"/>
      <c r="K325" s="1159"/>
      <c r="N325" s="1159"/>
      <c r="O325" s="1159"/>
      <c r="P325" s="1159"/>
      <c r="Q325" s="1159"/>
      <c r="R325" s="1159"/>
      <c r="S325" s="1159"/>
      <c r="T325" s="1159"/>
      <c r="U325" s="1159"/>
      <c r="V325" s="1159"/>
      <c r="W325" s="1159"/>
      <c r="X325" s="1159"/>
      <c r="Y325" s="1159"/>
      <c r="Z325" s="1159"/>
      <c r="AA325" s="1159"/>
      <c r="AB325" s="1159"/>
      <c r="AC325" s="1159"/>
      <c r="AD325" s="1159"/>
      <c r="AE325" s="1159"/>
      <c r="AF325" s="1159"/>
    </row>
    <row r="326" spans="1:32">
      <c r="A326" s="1210"/>
      <c r="B326" s="1210"/>
      <c r="C326" s="1210"/>
      <c r="D326" s="1210"/>
      <c r="E326" s="1210"/>
      <c r="F326" s="1212"/>
      <c r="G326" s="1210"/>
      <c r="H326" s="1320"/>
      <c r="I326" s="1213"/>
      <c r="J326" s="1213"/>
      <c r="K326" s="1159"/>
      <c r="N326" s="1159"/>
      <c r="O326" s="1159"/>
      <c r="P326" s="1159"/>
      <c r="Q326" s="1159"/>
      <c r="R326" s="1159"/>
      <c r="S326" s="1159"/>
      <c r="T326" s="1159"/>
      <c r="U326" s="1159"/>
      <c r="V326" s="1159"/>
      <c r="W326" s="1159"/>
      <c r="X326" s="1159"/>
      <c r="Y326" s="1159"/>
      <c r="Z326" s="1159"/>
      <c r="AA326" s="1159"/>
      <c r="AB326" s="1159"/>
      <c r="AC326" s="1159"/>
      <c r="AD326" s="1159"/>
      <c r="AE326" s="1159"/>
      <c r="AF326" s="1159"/>
    </row>
  </sheetData>
  <sheetProtection algorithmName="SHA-512" hashValue="R6WJKLdA0XRc3DpMKQJLZ0DjhGvmN2SwgEC71gkV6T2nmVnz1hGW+1YVHgVSN67HX924kBL0tObby9tdlxOQ9w==" saltValue="WgEFtJSsgdelCAiwuz7ufg==" spinCount="100000" sheet="1" formatColumns="0" formatRows="0" selectLockedCells="1"/>
  <customSheetViews>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1"/>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4"/>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6"/>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9"/>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6"/>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19"/>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0"/>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1"/>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2"/>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s>
  <mergeCells count="16">
    <mergeCell ref="A6:D6"/>
    <mergeCell ref="B244:J244"/>
    <mergeCell ref="H246:I246"/>
    <mergeCell ref="A3:J3"/>
    <mergeCell ref="R3:S3"/>
    <mergeCell ref="A4:J4"/>
    <mergeCell ref="A7:H7"/>
    <mergeCell ref="C8:E8"/>
    <mergeCell ref="H247:I247"/>
    <mergeCell ref="A239:J239"/>
    <mergeCell ref="C11:E11"/>
    <mergeCell ref="C9:E9"/>
    <mergeCell ref="I15:J15"/>
    <mergeCell ref="B20:F20"/>
    <mergeCell ref="A13:J13"/>
    <mergeCell ref="C10:E10"/>
  </mergeCells>
  <phoneticPr fontId="2" type="noConversion"/>
  <conditionalFormatting sqref="I22:I39 I41:I46 I177:I198 I200:I238">
    <cfRule type="expression" dxfId="156" priority="3248" stopIfTrue="1">
      <formula>F22&gt;0</formula>
    </cfRule>
  </conditionalFormatting>
  <conditionalFormatting sqref="I22:I39 I41:I46">
    <cfRule type="cellIs" dxfId="155" priority="3247" stopIfTrue="1" operator="equal">
      <formula>"a"</formula>
    </cfRule>
  </conditionalFormatting>
  <conditionalFormatting sqref="I22:I39 I41:I46 I177:I198 I200:I238">
    <cfRule type="expression" dxfId="154" priority="3246" stopIfTrue="1">
      <formula>H22&gt;0</formula>
    </cfRule>
  </conditionalFormatting>
  <conditionalFormatting sqref="I47 I49:I71">
    <cfRule type="expression" dxfId="153" priority="21" stopIfTrue="1">
      <formula>F47&gt;0</formula>
    </cfRule>
  </conditionalFormatting>
  <conditionalFormatting sqref="I47 I49:I71">
    <cfRule type="cellIs" dxfId="152" priority="20" stopIfTrue="1" operator="equal">
      <formula>"a"</formula>
    </cfRule>
  </conditionalFormatting>
  <conditionalFormatting sqref="I47 I49:I71">
    <cfRule type="expression" dxfId="151" priority="19" stopIfTrue="1">
      <formula>H47&gt;0</formula>
    </cfRule>
  </conditionalFormatting>
  <conditionalFormatting sqref="I72:I95">
    <cfRule type="expression" dxfId="150" priority="18" stopIfTrue="1">
      <formula>F72&gt;0</formula>
    </cfRule>
  </conditionalFormatting>
  <conditionalFormatting sqref="I72:I95">
    <cfRule type="cellIs" dxfId="149" priority="17" stopIfTrue="1" operator="equal">
      <formula>"a"</formula>
    </cfRule>
  </conditionalFormatting>
  <conditionalFormatting sqref="I72:I95">
    <cfRule type="expression" dxfId="148" priority="16" stopIfTrue="1">
      <formula>H72&gt;0</formula>
    </cfRule>
  </conditionalFormatting>
  <conditionalFormatting sqref="I96:I118">
    <cfRule type="expression" dxfId="147" priority="15" stopIfTrue="1">
      <formula>F96&gt;0</formula>
    </cfRule>
  </conditionalFormatting>
  <conditionalFormatting sqref="I96:I118">
    <cfRule type="cellIs" dxfId="146" priority="14" stopIfTrue="1" operator="equal">
      <formula>"a"</formula>
    </cfRule>
  </conditionalFormatting>
  <conditionalFormatting sqref="I96:I118">
    <cfRule type="expression" dxfId="145" priority="13" stopIfTrue="1">
      <formula>H96&gt;0</formula>
    </cfRule>
  </conditionalFormatting>
  <conditionalFormatting sqref="I119:I125 I127:I143">
    <cfRule type="expression" dxfId="144" priority="12" stopIfTrue="1">
      <formula>F119&gt;0</formula>
    </cfRule>
  </conditionalFormatting>
  <conditionalFormatting sqref="I119:I125 I127:I143">
    <cfRule type="cellIs" dxfId="143" priority="11" stopIfTrue="1" operator="equal">
      <formula>"a"</formula>
    </cfRule>
  </conditionalFormatting>
  <conditionalFormatting sqref="I119:I125 I127:I143">
    <cfRule type="expression" dxfId="142" priority="10" stopIfTrue="1">
      <formula>H119&gt;0</formula>
    </cfRule>
  </conditionalFormatting>
  <conditionalFormatting sqref="I144:I166">
    <cfRule type="expression" dxfId="141" priority="9" stopIfTrue="1">
      <formula>F144&gt;0</formula>
    </cfRule>
  </conditionalFormatting>
  <conditionalFormatting sqref="I144:I166">
    <cfRule type="cellIs" dxfId="140" priority="8" stopIfTrue="1" operator="equal">
      <formula>"a"</formula>
    </cfRule>
  </conditionalFormatting>
  <conditionalFormatting sqref="I144:I166">
    <cfRule type="expression" dxfId="139" priority="7" stopIfTrue="1">
      <formula>H144&gt;0</formula>
    </cfRule>
  </conditionalFormatting>
  <conditionalFormatting sqref="I167:I176">
    <cfRule type="expression" dxfId="138" priority="6" stopIfTrue="1">
      <formula>F167&gt;0</formula>
    </cfRule>
  </conditionalFormatting>
  <conditionalFormatting sqref="I167:I198 I200:I238">
    <cfRule type="cellIs" dxfId="137" priority="5" stopIfTrue="1" operator="equal">
      <formula>"a"</formula>
    </cfRule>
  </conditionalFormatting>
  <conditionalFormatting sqref="I167:I176">
    <cfRule type="expression" dxfId="136" priority="4" stopIfTrue="1">
      <formula>H167&gt;0</formula>
    </cfRule>
  </conditionalFormatting>
  <dataValidations count="1">
    <dataValidation type="decimal" operator="greaterThan" allowBlank="1" showInputMessage="1" showErrorMessage="1" sqref="I22:I39 I41:I47 I49:I125 I127:I198 I200:I238" xr:uid="{00000000-0002-0000-0600-000000000000}">
      <formula1>0</formula1>
    </dataValidation>
  </dataValidations>
  <printOptions horizontalCentered="1"/>
  <pageMargins left="0.25" right="0.25" top="0.25" bottom="0.25" header="0.05" footer="0.05"/>
  <pageSetup paperSize="9" scale="79" fitToHeight="0" orientation="landscape" r:id="rId26"/>
  <headerFooter alignWithMargins="0">
    <oddFooter>&amp;R&amp;"Book Antiqua,Bold"&amp;10Schedule-2/ Page &amp;P of &amp;N</oddFooter>
  </headerFooter>
  <drawing r:id="rId2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4.5"/>
  <cols>
    <col min="1" max="1" width="11.36328125" style="482" customWidth="1"/>
    <col min="2" max="2" width="32.6328125" style="448" customWidth="1"/>
    <col min="3" max="3" width="7.6328125" style="447" customWidth="1"/>
    <col min="4" max="4" width="9.6328125" style="447" customWidth="1"/>
    <col min="5" max="6" width="17.6328125" style="447" customWidth="1"/>
    <col min="7" max="7" width="9" style="213"/>
    <col min="8" max="10" width="9" style="388"/>
    <col min="11" max="11" width="9" style="477" hidden="1" customWidth="1"/>
    <col min="12" max="13" width="17.6328125" style="477" hidden="1" customWidth="1"/>
    <col min="14" max="14" width="9" style="478" hidden="1" customWidth="1"/>
    <col min="15" max="15" width="15.6328125" style="477" hidden="1" customWidth="1"/>
    <col min="16" max="16" width="17.08984375" style="477" hidden="1" customWidth="1"/>
    <col min="17" max="17" width="9" style="477" hidden="1" customWidth="1"/>
    <col min="18" max="26" width="9" style="88"/>
    <col min="27" max="37" width="9" style="214"/>
    <col min="38" max="16384" width="9" style="388"/>
  </cols>
  <sheetData>
    <row r="1" spans="1:41" s="396" customFormat="1" ht="18" customHeight="1">
      <c r="A1" s="63" t="str">
        <f>Cover!B3</f>
        <v>Specification No.: 5002001880/SUB-STATION(EXCLUDIN/DOM/A02-CC CS -3</v>
      </c>
      <c r="B1" s="64"/>
      <c r="C1" s="65"/>
      <c r="D1" s="65"/>
      <c r="E1" s="8"/>
      <c r="F1" s="9" t="s">
        <v>66</v>
      </c>
      <c r="G1" s="213"/>
      <c r="K1" s="478"/>
      <c r="L1" s="478"/>
      <c r="M1" s="478"/>
      <c r="N1" s="478"/>
      <c r="O1" s="478"/>
      <c r="P1" s="478"/>
      <c r="Q1" s="478"/>
      <c r="R1" s="204"/>
      <c r="S1" s="204"/>
      <c r="T1" s="204"/>
      <c r="U1" s="204"/>
      <c r="V1" s="204"/>
      <c r="W1" s="204"/>
      <c r="X1" s="204"/>
      <c r="Y1" s="204"/>
      <c r="Z1" s="204"/>
      <c r="AA1" s="213"/>
      <c r="AB1" s="213"/>
      <c r="AC1" s="213"/>
      <c r="AD1" s="213"/>
      <c r="AE1" s="213"/>
      <c r="AF1" s="213"/>
      <c r="AG1" s="213"/>
      <c r="AH1" s="213"/>
      <c r="AI1" s="213"/>
      <c r="AJ1" s="213"/>
      <c r="AK1" s="213"/>
    </row>
    <row r="2" spans="1:41" s="396" customFormat="1" ht="15" customHeight="1">
      <c r="A2" s="389"/>
      <c r="B2" s="446"/>
      <c r="C2" s="391"/>
      <c r="D2" s="391"/>
      <c r="E2" s="390"/>
      <c r="F2" s="390"/>
      <c r="G2" s="215"/>
      <c r="K2" s="478"/>
      <c r="L2" s="478"/>
      <c r="M2" s="478"/>
      <c r="N2" s="478"/>
      <c r="O2" s="478"/>
      <c r="P2" s="478"/>
      <c r="Q2" s="478"/>
      <c r="R2" s="204"/>
      <c r="S2" s="204"/>
      <c r="T2" s="204"/>
      <c r="U2" s="204"/>
      <c r="V2" s="204"/>
      <c r="W2" s="204"/>
      <c r="X2" s="204"/>
      <c r="Y2" s="204"/>
      <c r="Z2" s="204"/>
      <c r="AA2" s="213"/>
      <c r="AB2" s="213"/>
      <c r="AC2" s="213"/>
      <c r="AD2" s="213"/>
      <c r="AE2" s="213"/>
      <c r="AF2" s="213"/>
      <c r="AG2" s="213"/>
      <c r="AH2" s="213"/>
      <c r="AI2" s="213"/>
      <c r="AJ2" s="213"/>
      <c r="AK2" s="213"/>
    </row>
    <row r="3" spans="1:41" s="396" customFormat="1" ht="50.25" customHeight="1">
      <c r="A3" s="1453"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453"/>
      <c r="C3" s="1453"/>
      <c r="D3" s="1453"/>
      <c r="E3" s="1453"/>
      <c r="F3" s="1453"/>
      <c r="G3" s="445"/>
      <c r="H3" s="487"/>
      <c r="I3" s="291"/>
      <c r="J3" s="213"/>
      <c r="K3" s="213" t="s">
        <v>344</v>
      </c>
      <c r="L3" s="213"/>
      <c r="M3" s="213">
        <f>IF(ISERROR(#REF!/('Sch-6'!D14+'Sch-6'!D16+'Sch-6'!D18)),0,#REF!/( 'Sch-6'!D14+'Sch-6'!D16+'Sch-6'!D18))</f>
        <v>0</v>
      </c>
      <c r="N3" s="213"/>
      <c r="O3" s="216"/>
      <c r="P3" s="217"/>
      <c r="Q3" s="217"/>
      <c r="R3" s="217"/>
      <c r="S3" s="204"/>
      <c r="T3" s="216"/>
      <c r="U3" s="204"/>
      <c r="V3" s="204"/>
      <c r="W3" s="1486"/>
      <c r="X3" s="1486"/>
      <c r="Y3" s="204"/>
      <c r="Z3" s="204"/>
      <c r="AA3" s="204"/>
      <c r="AB3" s="204"/>
      <c r="AC3" s="204"/>
      <c r="AD3" s="204"/>
      <c r="AE3" s="204"/>
      <c r="AF3" s="204"/>
      <c r="AG3" s="204"/>
      <c r="AH3" s="204"/>
      <c r="AI3" s="204"/>
      <c r="AJ3" s="204"/>
      <c r="AK3" s="213"/>
      <c r="AL3" s="213"/>
      <c r="AM3" s="213"/>
      <c r="AN3" s="213"/>
      <c r="AO3" s="213"/>
    </row>
    <row r="4" spans="1:41" s="396" customFormat="1" ht="22" customHeight="1">
      <c r="A4" s="1454" t="s">
        <v>423</v>
      </c>
      <c r="B4" s="1454"/>
      <c r="C4" s="1454"/>
      <c r="D4" s="1454"/>
      <c r="E4" s="1454"/>
      <c r="F4" s="1454"/>
      <c r="G4" s="218"/>
      <c r="H4" s="488"/>
      <c r="I4" s="488"/>
      <c r="J4" s="488"/>
      <c r="K4" s="479" t="s">
        <v>345</v>
      </c>
      <c r="L4" s="481"/>
      <c r="M4" s="480" t="e">
        <f>#REF!</f>
        <v>#REF!</v>
      </c>
      <c r="N4" s="481"/>
      <c r="O4" s="481"/>
      <c r="P4" s="481"/>
      <c r="Q4" s="481"/>
      <c r="R4" s="204"/>
      <c r="S4" s="204"/>
      <c r="T4" s="204"/>
      <c r="U4" s="204"/>
      <c r="V4" s="204"/>
      <c r="W4" s="204"/>
      <c r="X4" s="204"/>
      <c r="Y4" s="204"/>
      <c r="Z4" s="204"/>
      <c r="AA4" s="213"/>
      <c r="AB4" s="213"/>
      <c r="AC4" s="213"/>
      <c r="AD4" s="213"/>
      <c r="AE4" s="213"/>
      <c r="AF4" s="213"/>
      <c r="AG4" s="213"/>
      <c r="AH4" s="213"/>
      <c r="AI4" s="213"/>
      <c r="AJ4" s="213"/>
      <c r="AK4" s="213"/>
    </row>
    <row r="5" spans="1:41" s="396" customFormat="1" ht="15" customHeight="1">
      <c r="A5" s="482"/>
      <c r="B5" s="448"/>
      <c r="C5" s="447"/>
      <c r="D5" s="447"/>
      <c r="E5" s="447"/>
      <c r="F5" s="390"/>
      <c r="G5" s="215"/>
      <c r="K5" s="483" t="s">
        <v>346</v>
      </c>
      <c r="L5" s="478"/>
      <c r="M5" s="484">
        <f>IF(ISERROR(#REF!/#REF!),0,#REF! /#REF!)</f>
        <v>0</v>
      </c>
      <c r="N5" s="478"/>
      <c r="O5" s="478"/>
      <c r="P5" s="478"/>
      <c r="Q5" s="478"/>
      <c r="R5" s="204"/>
      <c r="S5" s="204"/>
      <c r="T5" s="204"/>
      <c r="U5" s="204"/>
      <c r="V5" s="204"/>
      <c r="W5" s="204"/>
      <c r="X5" s="204"/>
      <c r="Y5" s="204"/>
      <c r="Z5" s="204"/>
      <c r="AA5" s="213"/>
      <c r="AB5" s="213"/>
      <c r="AC5" s="213"/>
      <c r="AD5" s="213"/>
      <c r="AE5" s="213"/>
      <c r="AF5" s="213"/>
      <c r="AG5" s="213"/>
      <c r="AH5" s="213"/>
      <c r="AI5" s="213"/>
      <c r="AJ5" s="213"/>
      <c r="AK5" s="213"/>
    </row>
    <row r="6" spans="1:41" s="396" customFormat="1" ht="18" customHeight="1">
      <c r="A6" s="33" t="str">
        <f>'Sch-1'!A6</f>
        <v>Bidder’s Name and Address (Lead Partner) :</v>
      </c>
      <c r="B6" s="34"/>
      <c r="C6" s="34"/>
      <c r="D6" s="34"/>
      <c r="E6" s="72" t="s">
        <v>398</v>
      </c>
      <c r="F6" s="2"/>
      <c r="G6" s="220"/>
      <c r="K6" s="483" t="s">
        <v>349</v>
      </c>
      <c r="L6" s="478"/>
      <c r="M6" s="484" t="e">
        <f>#REF!</f>
        <v>#REF!</v>
      </c>
      <c r="N6" s="478"/>
      <c r="O6" s="478"/>
      <c r="P6" s="478"/>
      <c r="Q6" s="478"/>
      <c r="R6" s="204"/>
      <c r="S6" s="204"/>
      <c r="T6" s="204"/>
      <c r="U6" s="204"/>
      <c r="V6" s="204"/>
      <c r="W6" s="204"/>
      <c r="X6" s="204"/>
      <c r="Y6" s="204"/>
      <c r="Z6" s="204"/>
      <c r="AA6" s="213"/>
      <c r="AB6" s="213"/>
      <c r="AC6" s="213"/>
      <c r="AD6" s="213"/>
      <c r="AE6" s="213"/>
      <c r="AF6" s="213"/>
      <c r="AG6" s="213"/>
      <c r="AH6" s="213"/>
      <c r="AI6" s="213"/>
      <c r="AJ6" s="213"/>
      <c r="AK6" s="213"/>
    </row>
    <row r="7" spans="1:41" s="396" customFormat="1" ht="36" customHeight="1">
      <c r="A7" s="1487" t="str">
        <f>'Sch-1'!A7</f>
        <v/>
      </c>
      <c r="B7" s="1487"/>
      <c r="C7" s="1487"/>
      <c r="D7" s="1487"/>
      <c r="E7" s="455" t="str">
        <f>'Sch-1'!M7</f>
        <v>Contracts Services, 3rd Floor</v>
      </c>
      <c r="F7" s="2"/>
      <c r="G7" s="221"/>
      <c r="K7" s="483" t="s">
        <v>348</v>
      </c>
      <c r="L7" s="478"/>
      <c r="M7" s="485" t="e">
        <f>SUM(M3:M6)</f>
        <v>#REF!</v>
      </c>
      <c r="N7" s="478"/>
      <c r="O7" s="478"/>
      <c r="P7" s="478"/>
      <c r="Q7" s="478"/>
      <c r="R7" s="204"/>
      <c r="S7" s="204"/>
      <c r="T7" s="204"/>
      <c r="U7" s="204"/>
      <c r="V7" s="204"/>
      <c r="W7" s="204"/>
      <c r="X7" s="204"/>
      <c r="Y7" s="204"/>
      <c r="Z7" s="204"/>
      <c r="AA7" s="213"/>
      <c r="AB7" s="213"/>
      <c r="AC7" s="213"/>
      <c r="AD7" s="213"/>
      <c r="AE7" s="213"/>
      <c r="AF7" s="213"/>
      <c r="AG7" s="213"/>
      <c r="AH7" s="213"/>
      <c r="AI7" s="213"/>
      <c r="AJ7" s="213"/>
      <c r="AK7" s="213"/>
    </row>
    <row r="8" spans="1:41" s="396" customFormat="1" ht="18" customHeight="1">
      <c r="A8" s="73" t="s">
        <v>399</v>
      </c>
      <c r="B8" s="1489" t="str">
        <f>IF('Sch-1'!C8=0, "", 'Sch-1'!C8)</f>
        <v xml:space="preserve">…….. …….. …….. …….. …….. …….. </v>
      </c>
      <c r="C8" s="1489"/>
      <c r="D8" s="1489"/>
      <c r="E8" s="455" t="str">
        <f>'Sch-1'!M8</f>
        <v>Power Grid Corporation of India Ltd.,</v>
      </c>
      <c r="F8" s="2"/>
      <c r="G8" s="221"/>
      <c r="K8" s="478"/>
      <c r="L8" s="478"/>
      <c r="M8" s="478"/>
      <c r="N8" s="478"/>
      <c r="O8" s="478"/>
      <c r="P8" s="478"/>
      <c r="Q8" s="478"/>
      <c r="R8" s="204"/>
      <c r="S8" s="204"/>
      <c r="T8" s="204"/>
      <c r="U8" s="204"/>
      <c r="V8" s="204"/>
      <c r="W8" s="204"/>
      <c r="X8" s="204"/>
      <c r="Y8" s="204"/>
      <c r="Z8" s="204"/>
      <c r="AA8" s="213"/>
      <c r="AB8" s="213"/>
      <c r="AC8" s="213"/>
      <c r="AD8" s="213"/>
      <c r="AE8" s="213"/>
      <c r="AF8" s="213"/>
      <c r="AG8" s="213"/>
      <c r="AH8" s="213"/>
      <c r="AI8" s="213"/>
      <c r="AJ8" s="213"/>
      <c r="AK8" s="213"/>
    </row>
    <row r="9" spans="1:41" s="396" customFormat="1" ht="18" customHeight="1">
      <c r="A9" s="73" t="s">
        <v>401</v>
      </c>
      <c r="B9" s="1489" t="str">
        <f>IF('Sch-1'!C9=0, "", 'Sch-1'!C9)</f>
        <v xml:space="preserve">…….. …….. …….. …….. …….. …….. </v>
      </c>
      <c r="C9" s="1489"/>
      <c r="D9" s="1489"/>
      <c r="E9" s="455" t="str">
        <f>'Sch-1'!M9</f>
        <v>"Saudamini", Plot No.-2</v>
      </c>
      <c r="F9" s="2"/>
      <c r="G9" s="221"/>
      <c r="K9" s="478"/>
      <c r="L9" s="478"/>
      <c r="M9" s="478"/>
      <c r="N9" s="478"/>
      <c r="O9" s="478"/>
      <c r="P9" s="478"/>
      <c r="Q9" s="478"/>
      <c r="R9" s="204"/>
      <c r="S9" s="204"/>
      <c r="T9" s="204"/>
      <c r="U9" s="204"/>
      <c r="V9" s="204"/>
      <c r="W9" s="204"/>
      <c r="X9" s="204"/>
      <c r="Y9" s="204"/>
      <c r="Z9" s="204"/>
      <c r="AA9" s="213"/>
      <c r="AB9" s="213"/>
      <c r="AC9" s="213"/>
      <c r="AD9" s="213"/>
      <c r="AE9" s="213"/>
      <c r="AF9" s="213"/>
      <c r="AG9" s="213"/>
      <c r="AH9" s="213"/>
      <c r="AI9" s="213"/>
      <c r="AJ9" s="213"/>
      <c r="AK9" s="213"/>
    </row>
    <row r="10" spans="1:41" s="396" customFormat="1" ht="18" customHeight="1">
      <c r="A10" s="392"/>
      <c r="B10" s="1490" t="str">
        <f>IF('Sch-1'!C10=0, "", 'Sch-1'!C10)</f>
        <v xml:space="preserve">…….. …….. …….. …….. …….. …….. </v>
      </c>
      <c r="C10" s="1490"/>
      <c r="D10" s="1490"/>
      <c r="E10" s="456" t="str">
        <f>'Sch-1'!M10</f>
        <v xml:space="preserve">Sector-29, </v>
      </c>
      <c r="F10" s="390"/>
      <c r="G10" s="221"/>
      <c r="K10" s="483" t="s">
        <v>278</v>
      </c>
      <c r="L10" s="478"/>
      <c r="M10" s="484">
        <f>'Sch-1'!AA10</f>
        <v>0</v>
      </c>
      <c r="N10" s="478"/>
      <c r="O10" s="478"/>
      <c r="P10" s="478"/>
      <c r="Q10" s="478"/>
      <c r="R10" s="204"/>
      <c r="S10" s="204"/>
      <c r="T10" s="204"/>
      <c r="U10" s="204"/>
      <c r="V10" s="204"/>
      <c r="W10" s="204"/>
      <c r="X10" s="204"/>
      <c r="Y10" s="204"/>
      <c r="Z10" s="204"/>
      <c r="AA10" s="213"/>
      <c r="AB10" s="213"/>
      <c r="AC10" s="213"/>
      <c r="AD10" s="213"/>
      <c r="AE10" s="213"/>
      <c r="AF10" s="213"/>
      <c r="AG10" s="213"/>
      <c r="AH10" s="213"/>
      <c r="AI10" s="213"/>
      <c r="AJ10" s="213"/>
      <c r="AK10" s="213"/>
    </row>
    <row r="11" spans="1:41" s="396" customFormat="1" ht="18" customHeight="1">
      <c r="A11" s="392"/>
      <c r="B11" s="1490" t="str">
        <f>IF('Sch-1'!C11=0, "", 'Sch-1'!C11)</f>
        <v xml:space="preserve">…….. …….. …….. …….. …….. …….. </v>
      </c>
      <c r="C11" s="1490"/>
      <c r="D11" s="1490"/>
      <c r="E11" s="456" t="str">
        <f>'Sch-1'!M11</f>
        <v>Gurgaon (Haryana) - 122001</v>
      </c>
      <c r="F11" s="390"/>
      <c r="G11" s="221"/>
      <c r="K11" s="483"/>
      <c r="L11" s="478"/>
      <c r="M11" s="484"/>
      <c r="N11" s="478"/>
      <c r="O11" s="478"/>
      <c r="P11" s="478"/>
      <c r="Q11" s="478"/>
      <c r="R11" s="204"/>
      <c r="S11" s="204"/>
      <c r="T11" s="204"/>
      <c r="U11" s="204"/>
      <c r="V11" s="204"/>
      <c r="W11" s="204"/>
      <c r="X11" s="204"/>
      <c r="Y11" s="204"/>
      <c r="Z11" s="204"/>
      <c r="AA11" s="213"/>
      <c r="AB11" s="213"/>
      <c r="AC11" s="213"/>
      <c r="AD11" s="213"/>
      <c r="AE11" s="213"/>
      <c r="AF11" s="213"/>
      <c r="AG11" s="213"/>
      <c r="AH11" s="213"/>
      <c r="AI11" s="213"/>
      <c r="AJ11" s="213"/>
      <c r="AK11" s="213"/>
    </row>
    <row r="12" spans="1:41" s="396" customFormat="1" ht="18" customHeight="1">
      <c r="A12" s="392"/>
      <c r="B12" s="474"/>
      <c r="C12" s="474"/>
      <c r="D12" s="474"/>
      <c r="E12" s="456"/>
      <c r="F12" s="390"/>
      <c r="G12" s="221"/>
      <c r="K12" s="483"/>
      <c r="L12" s="478"/>
      <c r="M12" s="484"/>
      <c r="N12" s="478"/>
      <c r="O12" s="478"/>
      <c r="P12" s="478"/>
      <c r="Q12" s="478"/>
      <c r="R12" s="204"/>
      <c r="S12" s="204"/>
      <c r="T12" s="204"/>
      <c r="U12" s="204"/>
      <c r="V12" s="204"/>
      <c r="W12" s="204"/>
      <c r="X12" s="204"/>
      <c r="Y12" s="204"/>
      <c r="Z12" s="204"/>
      <c r="AA12" s="213"/>
      <c r="AB12" s="213"/>
      <c r="AC12" s="213"/>
      <c r="AD12" s="213"/>
      <c r="AE12" s="213"/>
      <c r="AF12" s="213"/>
      <c r="AG12" s="213"/>
      <c r="AH12" s="213"/>
      <c r="AI12" s="213"/>
      <c r="AJ12" s="213"/>
      <c r="AK12" s="213"/>
    </row>
    <row r="13" spans="1:41" s="396" customFormat="1" ht="18" customHeight="1">
      <c r="A13" s="392"/>
      <c r="B13" s="116"/>
      <c r="C13" s="116"/>
      <c r="D13" s="116"/>
      <c r="E13" s="116"/>
      <c r="F13" s="9" t="s">
        <v>275</v>
      </c>
      <c r="G13" s="222"/>
      <c r="K13" s="478"/>
      <c r="L13" s="1488" t="s">
        <v>283</v>
      </c>
      <c r="M13" s="1488"/>
      <c r="N13" s="363" t="s">
        <v>287</v>
      </c>
      <c r="O13" s="1488" t="s">
        <v>284</v>
      </c>
      <c r="P13" s="1488"/>
      <c r="Q13" s="358"/>
      <c r="R13" s="204"/>
      <c r="S13" s="204"/>
      <c r="T13" s="204"/>
      <c r="U13" s="204"/>
      <c r="V13" s="204"/>
      <c r="W13" s="204"/>
      <c r="X13" s="204"/>
      <c r="Y13" s="204"/>
      <c r="Z13" s="204"/>
      <c r="AA13" s="213"/>
      <c r="AB13" s="213"/>
      <c r="AC13" s="213"/>
      <c r="AD13" s="213"/>
      <c r="AE13" s="213"/>
      <c r="AF13" s="213"/>
      <c r="AG13" s="213"/>
      <c r="AH13" s="213"/>
      <c r="AI13" s="213"/>
      <c r="AJ13" s="213"/>
      <c r="AK13" s="213"/>
    </row>
    <row r="14" spans="1:41" s="396" customFormat="1" ht="43.5" customHeight="1">
      <c r="A14" s="15" t="s">
        <v>363</v>
      </c>
      <c r="B14" s="15" t="s">
        <v>370</v>
      </c>
      <c r="C14" s="80" t="s">
        <v>355</v>
      </c>
      <c r="D14" s="80" t="s">
        <v>356</v>
      </c>
      <c r="E14" s="81" t="s">
        <v>371</v>
      </c>
      <c r="F14" s="81" t="s">
        <v>406</v>
      </c>
      <c r="G14" s="204"/>
      <c r="K14" s="478"/>
      <c r="L14" s="355" t="s">
        <v>371</v>
      </c>
      <c r="M14" s="355" t="s">
        <v>406</v>
      </c>
      <c r="N14" s="363"/>
      <c r="O14" s="355" t="s">
        <v>371</v>
      </c>
      <c r="P14" s="355" t="s">
        <v>406</v>
      </c>
      <c r="Q14" s="358"/>
      <c r="R14" s="204"/>
      <c r="S14" s="204"/>
      <c r="T14" s="204"/>
      <c r="U14" s="204"/>
      <c r="V14" s="204"/>
      <c r="W14" s="204"/>
      <c r="X14" s="204"/>
      <c r="Y14" s="204"/>
      <c r="Z14" s="204"/>
      <c r="AA14" s="213"/>
      <c r="AB14" s="213"/>
      <c r="AC14" s="213"/>
      <c r="AD14" s="213"/>
      <c r="AE14" s="213"/>
      <c r="AF14" s="213"/>
      <c r="AG14" s="213"/>
      <c r="AH14" s="213"/>
      <c r="AI14" s="213"/>
      <c r="AJ14" s="213"/>
      <c r="AK14" s="213"/>
    </row>
    <row r="15" spans="1:41" s="396" customFormat="1" ht="18" customHeight="1">
      <c r="A15" s="10">
        <v>1</v>
      </c>
      <c r="B15" s="10">
        <v>2</v>
      </c>
      <c r="C15" s="10">
        <v>3</v>
      </c>
      <c r="D15" s="10">
        <v>4</v>
      </c>
      <c r="E15" s="10">
        <v>5</v>
      </c>
      <c r="F15" s="10" t="s">
        <v>407</v>
      </c>
      <c r="G15" s="224"/>
      <c r="H15" s="488"/>
      <c r="I15" s="488"/>
      <c r="J15" s="488"/>
      <c r="K15" s="481"/>
      <c r="L15" s="209">
        <v>5</v>
      </c>
      <c r="M15" s="209" t="s">
        <v>407</v>
      </c>
      <c r="N15" s="363"/>
      <c r="O15" s="209">
        <v>5</v>
      </c>
      <c r="P15" s="209" t="s">
        <v>407</v>
      </c>
      <c r="Q15" s="358"/>
      <c r="R15" s="204"/>
      <c r="S15" s="204"/>
      <c r="T15" s="204"/>
      <c r="U15" s="204"/>
      <c r="V15" s="204"/>
      <c r="W15" s="204"/>
      <c r="X15" s="204"/>
      <c r="Y15" s="204"/>
      <c r="Z15" s="204"/>
      <c r="AA15" s="213"/>
      <c r="AB15" s="213"/>
      <c r="AC15" s="213"/>
      <c r="AD15" s="213"/>
      <c r="AE15" s="213"/>
      <c r="AF15" s="213"/>
      <c r="AG15" s="213"/>
      <c r="AH15" s="213"/>
      <c r="AI15" s="213"/>
      <c r="AJ15" s="213"/>
      <c r="AK15" s="213"/>
    </row>
    <row r="16" spans="1:41" s="586" customFormat="1" ht="16">
      <c r="A16" s="680" t="e">
        <f>'Sch-2'!#REF!</f>
        <v>#REF!</v>
      </c>
      <c r="B16" s="680" t="e">
        <f>'Sch-2'!#REF!</f>
        <v>#REF!</v>
      </c>
      <c r="C16" s="680"/>
      <c r="D16" s="680"/>
      <c r="E16" s="502"/>
      <c r="F16" s="502"/>
      <c r="G16" s="588"/>
    </row>
    <row r="17" spans="1:7" s="587" customFormat="1" ht="21" customHeight="1">
      <c r="A17" s="680" t="e">
        <f>'Sch-2'!#REF!</f>
        <v>#REF!</v>
      </c>
      <c r="B17" s="680" t="e">
        <f>'Sch-2'!#REF!</f>
        <v>#REF!</v>
      </c>
      <c r="C17" s="680" t="e">
        <f>'Sch-2'!#REF!</f>
        <v>#REF!</v>
      </c>
      <c r="D17" s="680" t="e">
        <f>'Sch-2'!#REF!</f>
        <v>#REF!</v>
      </c>
      <c r="E17" s="502" t="e">
        <f>'Sch-2'!#REF!</f>
        <v>#REF!</v>
      </c>
      <c r="F17" s="502" t="e">
        <f t="shared" ref="F17:F54" si="0">IF(E17=0, "Included", IF(ISERROR(D17*E17), E17, D17*E17))</f>
        <v>#REF!</v>
      </c>
      <c r="G17" s="589"/>
    </row>
    <row r="18" spans="1:7" s="587" customFormat="1" ht="21" customHeight="1">
      <c r="A18" s="680"/>
      <c r="B18" s="680"/>
      <c r="C18" s="680"/>
      <c r="D18" s="680"/>
      <c r="E18" s="502"/>
      <c r="F18" s="502"/>
      <c r="G18" s="589"/>
    </row>
    <row r="19" spans="1:7" s="587" customFormat="1" ht="21" customHeight="1">
      <c r="A19" s="680" t="e">
        <f>'Sch-2'!#REF!</f>
        <v>#REF!</v>
      </c>
      <c r="B19" s="680" t="e">
        <f>'Sch-2'!#REF!</f>
        <v>#REF!</v>
      </c>
      <c r="C19" s="680" t="e">
        <f>'Sch-2'!#REF!</f>
        <v>#REF!</v>
      </c>
      <c r="D19" s="680" t="e">
        <f>'Sch-2'!#REF!</f>
        <v>#REF!</v>
      </c>
      <c r="E19" s="502" t="e">
        <f>'Sch-2'!#REF!</f>
        <v>#REF!</v>
      </c>
      <c r="F19" s="502" t="e">
        <f t="shared" si="0"/>
        <v>#REF!</v>
      </c>
      <c r="G19" s="589"/>
    </row>
    <row r="20" spans="1:7" s="586" customFormat="1" ht="67.5" customHeight="1">
      <c r="A20" s="680"/>
      <c r="B20" s="680"/>
      <c r="C20" s="680"/>
      <c r="D20" s="680"/>
      <c r="E20" s="502"/>
      <c r="F20" s="502"/>
      <c r="G20" s="588"/>
    </row>
    <row r="21" spans="1:7" s="587" customFormat="1" ht="21" customHeight="1">
      <c r="A21" s="680" t="e">
        <f>'Sch-2'!#REF!</f>
        <v>#REF!</v>
      </c>
      <c r="B21" s="680" t="e">
        <f>'Sch-2'!#REF!</f>
        <v>#REF!</v>
      </c>
      <c r="C21" s="680"/>
      <c r="D21" s="680"/>
      <c r="E21" s="502"/>
      <c r="F21" s="502"/>
      <c r="G21" s="589"/>
    </row>
    <row r="22" spans="1:7" s="587" customFormat="1" ht="21" customHeight="1">
      <c r="A22" s="680" t="e">
        <f>'Sch-2'!#REF!</f>
        <v>#REF!</v>
      </c>
      <c r="B22" s="680" t="e">
        <f>'Sch-2'!#REF!</f>
        <v>#REF!</v>
      </c>
      <c r="C22" s="680" t="e">
        <f>'Sch-2'!#REF!</f>
        <v>#REF!</v>
      </c>
      <c r="D22" s="680" t="e">
        <f>'Sch-2'!#REF!</f>
        <v>#REF!</v>
      </c>
      <c r="E22" s="502" t="e">
        <f>'Sch-2'!#REF!</f>
        <v>#REF!</v>
      </c>
      <c r="F22" s="502" t="e">
        <f t="shared" si="0"/>
        <v>#REF!</v>
      </c>
      <c r="G22" s="589"/>
    </row>
    <row r="23" spans="1:7" s="587" customFormat="1" ht="21" customHeight="1">
      <c r="A23" s="680" t="e">
        <f>'Sch-2'!#REF!</f>
        <v>#REF!</v>
      </c>
      <c r="B23" s="680" t="e">
        <f>'Sch-2'!#REF!</f>
        <v>#REF!</v>
      </c>
      <c r="C23" s="680" t="e">
        <f>'Sch-2'!#REF!</f>
        <v>#REF!</v>
      </c>
      <c r="D23" s="680" t="e">
        <f>'Sch-2'!#REF!</f>
        <v>#REF!</v>
      </c>
      <c r="E23" s="502" t="e">
        <f>'Sch-2'!#REF!</f>
        <v>#REF!</v>
      </c>
      <c r="F23" s="502" t="e">
        <f t="shared" si="0"/>
        <v>#REF!</v>
      </c>
      <c r="G23" s="589"/>
    </row>
    <row r="24" spans="1:7" s="586" customFormat="1" ht="16">
      <c r="A24" s="680"/>
      <c r="B24" s="680"/>
      <c r="C24" s="680"/>
      <c r="D24" s="680"/>
      <c r="E24" s="502"/>
      <c r="F24" s="502"/>
      <c r="G24" s="588"/>
    </row>
    <row r="25" spans="1:7" s="587" customFormat="1" ht="19.5" customHeight="1">
      <c r="A25" s="680" t="e">
        <f>'Sch-2'!#REF!</f>
        <v>#REF!</v>
      </c>
      <c r="B25" s="680" t="e">
        <f>'Sch-2'!#REF!</f>
        <v>#REF!</v>
      </c>
      <c r="C25" s="680"/>
      <c r="D25" s="680"/>
      <c r="E25" s="502"/>
      <c r="F25" s="502"/>
      <c r="G25" s="589"/>
    </row>
    <row r="26" spans="1:7" s="587" customFormat="1" ht="18.75" customHeight="1">
      <c r="A26" s="680" t="e">
        <f>'Sch-2'!#REF!</f>
        <v>#REF!</v>
      </c>
      <c r="B26" s="680" t="e">
        <f>'Sch-2'!#REF!</f>
        <v>#REF!</v>
      </c>
      <c r="C26" s="680" t="e">
        <f>'Sch-2'!#REF!</f>
        <v>#REF!</v>
      </c>
      <c r="D26" s="680" t="e">
        <f>'Sch-2'!#REF!</f>
        <v>#REF!</v>
      </c>
      <c r="E26" s="502" t="e">
        <f>'Sch-2'!#REF!</f>
        <v>#REF!</v>
      </c>
      <c r="F26" s="502" t="e">
        <f t="shared" si="0"/>
        <v>#REF!</v>
      </c>
      <c r="G26" s="589"/>
    </row>
    <row r="27" spans="1:7" s="586" customFormat="1" ht="21.75" customHeight="1">
      <c r="A27" s="680" t="e">
        <f>'Sch-2'!#REF!</f>
        <v>#REF!</v>
      </c>
      <c r="B27" s="680" t="e">
        <f>'Sch-2'!#REF!</f>
        <v>#REF!</v>
      </c>
      <c r="C27" s="680" t="e">
        <f>'Sch-2'!#REF!</f>
        <v>#REF!</v>
      </c>
      <c r="D27" s="680" t="e">
        <f>'Sch-2'!#REF!</f>
        <v>#REF!</v>
      </c>
      <c r="E27" s="502" t="e">
        <f>'Sch-2'!#REF!</f>
        <v>#REF!</v>
      </c>
      <c r="F27" s="502" t="e">
        <f t="shared" si="0"/>
        <v>#REF!</v>
      </c>
      <c r="G27" s="588"/>
    </row>
    <row r="28" spans="1:7" s="587" customFormat="1" ht="17.25" customHeight="1">
      <c r="A28" s="680" t="e">
        <f>'Sch-2'!#REF!</f>
        <v>#REF!</v>
      </c>
      <c r="B28" s="680" t="e">
        <f>'Sch-2'!#REF!</f>
        <v>#REF!</v>
      </c>
      <c r="C28" s="680" t="e">
        <f>'Sch-2'!#REF!</f>
        <v>#REF!</v>
      </c>
      <c r="D28" s="680" t="e">
        <f>'Sch-2'!#REF!</f>
        <v>#REF!</v>
      </c>
      <c r="E28" s="502" t="e">
        <f>'Sch-2'!#REF!</f>
        <v>#REF!</v>
      </c>
      <c r="F28" s="502" t="e">
        <f t="shared" si="0"/>
        <v>#REF!</v>
      </c>
      <c r="G28" s="589"/>
    </row>
    <row r="29" spans="1:7" s="587" customFormat="1" ht="17.25" customHeight="1">
      <c r="A29" s="680" t="e">
        <f>'Sch-2'!#REF!</f>
        <v>#REF!</v>
      </c>
      <c r="B29" s="680" t="e">
        <f>'Sch-2'!#REF!</f>
        <v>#REF!</v>
      </c>
      <c r="C29" s="680" t="e">
        <f>'Sch-2'!#REF!</f>
        <v>#REF!</v>
      </c>
      <c r="D29" s="680" t="e">
        <f>'Sch-2'!#REF!</f>
        <v>#REF!</v>
      </c>
      <c r="E29" s="502" t="e">
        <f>'Sch-2'!#REF!</f>
        <v>#REF!</v>
      </c>
      <c r="F29" s="502" t="e">
        <f t="shared" si="0"/>
        <v>#REF!</v>
      </c>
      <c r="G29" s="589"/>
    </row>
    <row r="30" spans="1:7" s="587" customFormat="1" ht="17.25" customHeight="1">
      <c r="A30" s="680" t="e">
        <f>'Sch-2'!#REF!</f>
        <v>#REF!</v>
      </c>
      <c r="B30" s="680" t="e">
        <f>'Sch-2'!#REF!</f>
        <v>#REF!</v>
      </c>
      <c r="C30" s="680" t="e">
        <f>'Sch-2'!#REF!</f>
        <v>#REF!</v>
      </c>
      <c r="D30" s="680" t="e">
        <f>'Sch-2'!#REF!</f>
        <v>#REF!</v>
      </c>
      <c r="E30" s="502" t="e">
        <f>'Sch-2'!#REF!</f>
        <v>#REF!</v>
      </c>
      <c r="F30" s="502" t="e">
        <f t="shared" si="0"/>
        <v>#REF!</v>
      </c>
      <c r="G30" s="589"/>
    </row>
    <row r="31" spans="1:7" s="587" customFormat="1" ht="17.25" customHeight="1">
      <c r="A31" s="680" t="e">
        <f>'Sch-2'!#REF!</f>
        <v>#REF!</v>
      </c>
      <c r="B31" s="680" t="e">
        <f>'Sch-2'!#REF!</f>
        <v>#REF!</v>
      </c>
      <c r="C31" s="680" t="e">
        <f>'Sch-2'!#REF!</f>
        <v>#REF!</v>
      </c>
      <c r="D31" s="680" t="e">
        <f>'Sch-2'!#REF!</f>
        <v>#REF!</v>
      </c>
      <c r="E31" s="502" t="e">
        <f>'Sch-2'!#REF!</f>
        <v>#REF!</v>
      </c>
      <c r="F31" s="502" t="e">
        <f t="shared" si="0"/>
        <v>#REF!</v>
      </c>
      <c r="G31" s="589"/>
    </row>
    <row r="32" spans="1:7" s="587" customFormat="1" ht="17.25" customHeight="1">
      <c r="A32" s="680"/>
      <c r="B32" s="680"/>
      <c r="C32" s="680"/>
      <c r="D32" s="680"/>
      <c r="E32" s="502"/>
      <c r="F32" s="502"/>
      <c r="G32" s="589"/>
    </row>
    <row r="33" spans="1:7" s="587" customFormat="1" ht="17.25" customHeight="1">
      <c r="A33" s="680" t="e">
        <f>'Sch-2'!#REF!</f>
        <v>#REF!</v>
      </c>
      <c r="B33" s="680" t="e">
        <f>'Sch-2'!#REF!</f>
        <v>#REF!</v>
      </c>
      <c r="C33" s="680"/>
      <c r="D33" s="680"/>
      <c r="E33" s="502"/>
      <c r="F33" s="502"/>
      <c r="G33" s="589"/>
    </row>
    <row r="34" spans="1:7" s="587" customFormat="1" ht="17.25" customHeight="1">
      <c r="A34" s="680" t="e">
        <f>'Sch-2'!#REF!</f>
        <v>#REF!</v>
      </c>
      <c r="B34" s="680" t="e">
        <f>'Sch-2'!#REF!</f>
        <v>#REF!</v>
      </c>
      <c r="C34" s="680" t="e">
        <f>'Sch-2'!#REF!</f>
        <v>#REF!</v>
      </c>
      <c r="D34" s="680" t="e">
        <f>'Sch-2'!#REF!</f>
        <v>#REF!</v>
      </c>
      <c r="E34" s="502" t="e">
        <f>'Sch-2'!#REF!</f>
        <v>#REF!</v>
      </c>
      <c r="F34" s="502" t="e">
        <f t="shared" si="0"/>
        <v>#REF!</v>
      </c>
      <c r="G34" s="589"/>
    </row>
    <row r="35" spans="1:7" s="587" customFormat="1" ht="17.25" customHeight="1">
      <c r="A35" s="680"/>
      <c r="B35" s="680"/>
      <c r="C35" s="680"/>
      <c r="D35" s="680"/>
      <c r="E35" s="502"/>
      <c r="F35" s="502"/>
      <c r="G35" s="589"/>
    </row>
    <row r="36" spans="1:7" s="587" customFormat="1" ht="17.25" customHeight="1">
      <c r="A36" s="680" t="e">
        <f>'Sch-2'!#REF!</f>
        <v>#REF!</v>
      </c>
      <c r="B36" s="680" t="e">
        <f>'Sch-2'!#REF!</f>
        <v>#REF!</v>
      </c>
      <c r="C36" s="680"/>
      <c r="D36" s="680"/>
      <c r="E36" s="502"/>
      <c r="F36" s="502"/>
      <c r="G36" s="589"/>
    </row>
    <row r="37" spans="1:7" s="587" customFormat="1" ht="17.25" customHeight="1">
      <c r="A37" s="680" t="e">
        <f>'Sch-2'!#REF!</f>
        <v>#REF!</v>
      </c>
      <c r="B37" s="680" t="e">
        <f>'Sch-2'!#REF!</f>
        <v>#REF!</v>
      </c>
      <c r="C37" s="680" t="e">
        <f>'Sch-2'!#REF!</f>
        <v>#REF!</v>
      </c>
      <c r="D37" s="680" t="e">
        <f>'Sch-2'!#REF!</f>
        <v>#REF!</v>
      </c>
      <c r="E37" s="502" t="e">
        <f>'Sch-2'!#REF!</f>
        <v>#REF!</v>
      </c>
      <c r="F37" s="502" t="e">
        <f t="shared" si="0"/>
        <v>#REF!</v>
      </c>
      <c r="G37" s="589"/>
    </row>
    <row r="38" spans="1:7" s="587" customFormat="1" ht="17.25" customHeight="1">
      <c r="A38" s="680" t="e">
        <f>'Sch-2'!#REF!</f>
        <v>#REF!</v>
      </c>
      <c r="B38" s="680" t="e">
        <f>'Sch-2'!#REF!</f>
        <v>#REF!</v>
      </c>
      <c r="C38" s="680" t="e">
        <f>'Sch-2'!#REF!</f>
        <v>#REF!</v>
      </c>
      <c r="D38" s="680" t="e">
        <f>'Sch-2'!#REF!</f>
        <v>#REF!</v>
      </c>
      <c r="E38" s="502" t="e">
        <f>'Sch-2'!#REF!</f>
        <v>#REF!</v>
      </c>
      <c r="F38" s="502" t="e">
        <f t="shared" si="0"/>
        <v>#REF!</v>
      </c>
      <c r="G38" s="589"/>
    </row>
    <row r="39" spans="1:7" s="587" customFormat="1" ht="17.25" customHeight="1">
      <c r="A39" s="680" t="e">
        <f>'Sch-2'!#REF!</f>
        <v>#REF!</v>
      </c>
      <c r="B39" s="680" t="e">
        <f>'Sch-2'!#REF!</f>
        <v>#REF!</v>
      </c>
      <c r="C39" s="680" t="e">
        <f>'Sch-2'!#REF!</f>
        <v>#REF!</v>
      </c>
      <c r="D39" s="680" t="e">
        <f>'Sch-2'!#REF!</f>
        <v>#REF!</v>
      </c>
      <c r="E39" s="502" t="e">
        <f>'Sch-2'!#REF!</f>
        <v>#REF!</v>
      </c>
      <c r="F39" s="502" t="e">
        <f t="shared" si="0"/>
        <v>#REF!</v>
      </c>
      <c r="G39" s="589"/>
    </row>
    <row r="40" spans="1:7" s="587" customFormat="1" ht="17.25" customHeight="1">
      <c r="A40" s="680" t="e">
        <f>'Sch-2'!#REF!</f>
        <v>#REF!</v>
      </c>
      <c r="B40" s="680" t="e">
        <f>'Sch-2'!#REF!</f>
        <v>#REF!</v>
      </c>
      <c r="C40" s="680" t="e">
        <f>'Sch-2'!#REF!</f>
        <v>#REF!</v>
      </c>
      <c r="D40" s="680" t="e">
        <f>'Sch-2'!#REF!</f>
        <v>#REF!</v>
      </c>
      <c r="E40" s="502" t="e">
        <f>'Sch-2'!#REF!</f>
        <v>#REF!</v>
      </c>
      <c r="F40" s="502" t="e">
        <f t="shared" si="0"/>
        <v>#REF!</v>
      </c>
      <c r="G40" s="589"/>
    </row>
    <row r="41" spans="1:7" s="587" customFormat="1" ht="17.25" customHeight="1">
      <c r="A41" s="680"/>
      <c r="B41" s="680"/>
      <c r="C41" s="680"/>
      <c r="D41" s="680"/>
      <c r="E41" s="502"/>
      <c r="F41" s="502"/>
      <c r="G41" s="589"/>
    </row>
    <row r="42" spans="1:7" s="587" customFormat="1" ht="17.25" customHeight="1">
      <c r="A42" s="680" t="e">
        <f>'Sch-2'!#REF!</f>
        <v>#REF!</v>
      </c>
      <c r="B42" s="680" t="e">
        <f>'Sch-2'!#REF!</f>
        <v>#REF!</v>
      </c>
      <c r="C42" s="680"/>
      <c r="D42" s="680"/>
      <c r="E42" s="502"/>
      <c r="F42" s="502"/>
      <c r="G42" s="589"/>
    </row>
    <row r="43" spans="1:7" s="587" customFormat="1" ht="17.25" customHeight="1">
      <c r="A43" s="680" t="e">
        <f>'Sch-2'!#REF!</f>
        <v>#REF!</v>
      </c>
      <c r="B43" s="680" t="e">
        <f>'Sch-2'!#REF!</f>
        <v>#REF!</v>
      </c>
      <c r="C43" s="680" t="e">
        <f>'Sch-2'!#REF!</f>
        <v>#REF!</v>
      </c>
      <c r="D43" s="680" t="e">
        <f>'Sch-2'!#REF!</f>
        <v>#REF!</v>
      </c>
      <c r="E43" s="502" t="e">
        <f>'Sch-2'!#REF!</f>
        <v>#REF!</v>
      </c>
      <c r="F43" s="502" t="e">
        <f t="shared" si="0"/>
        <v>#REF!</v>
      </c>
      <c r="G43" s="589"/>
    </row>
    <row r="44" spans="1:7" s="587" customFormat="1" ht="17.25" customHeight="1">
      <c r="A44" s="680" t="e">
        <f>'Sch-2'!#REF!</f>
        <v>#REF!</v>
      </c>
      <c r="B44" s="680" t="e">
        <f>'Sch-2'!#REF!</f>
        <v>#REF!</v>
      </c>
      <c r="C44" s="680" t="e">
        <f>'Sch-2'!#REF!</f>
        <v>#REF!</v>
      </c>
      <c r="D44" s="680" t="e">
        <f>'Sch-2'!#REF!</f>
        <v>#REF!</v>
      </c>
      <c r="E44" s="502" t="e">
        <f>'Sch-2'!#REF!</f>
        <v>#REF!</v>
      </c>
      <c r="F44" s="502" t="e">
        <f t="shared" si="0"/>
        <v>#REF!</v>
      </c>
      <c r="G44" s="589"/>
    </row>
    <row r="45" spans="1:7" s="587" customFormat="1" ht="17.25" customHeight="1">
      <c r="A45" s="680" t="e">
        <f>'Sch-2'!#REF!</f>
        <v>#REF!</v>
      </c>
      <c r="B45" s="680" t="e">
        <f>'Sch-2'!#REF!</f>
        <v>#REF!</v>
      </c>
      <c r="C45" s="680" t="e">
        <f>'Sch-2'!#REF!</f>
        <v>#REF!</v>
      </c>
      <c r="D45" s="680" t="e">
        <f>'Sch-2'!#REF!</f>
        <v>#REF!</v>
      </c>
      <c r="E45" s="502" t="e">
        <f>'Sch-2'!#REF!</f>
        <v>#REF!</v>
      </c>
      <c r="F45" s="502" t="e">
        <f t="shared" si="0"/>
        <v>#REF!</v>
      </c>
      <c r="G45" s="589"/>
    </row>
    <row r="46" spans="1:7" s="587" customFormat="1" ht="17.25" customHeight="1">
      <c r="A46" s="680" t="e">
        <f>'Sch-2'!#REF!</f>
        <v>#REF!</v>
      </c>
      <c r="B46" s="680" t="e">
        <f>'Sch-2'!#REF!</f>
        <v>#REF!</v>
      </c>
      <c r="C46" s="680" t="e">
        <f>'Sch-2'!#REF!</f>
        <v>#REF!</v>
      </c>
      <c r="D46" s="680" t="e">
        <f>'Sch-2'!#REF!</f>
        <v>#REF!</v>
      </c>
      <c r="E46" s="502" t="e">
        <f>'Sch-2'!#REF!</f>
        <v>#REF!</v>
      </c>
      <c r="F46" s="502" t="e">
        <f t="shared" si="0"/>
        <v>#REF!</v>
      </c>
      <c r="G46" s="589"/>
    </row>
    <row r="47" spans="1:7" s="587" customFormat="1" ht="17.25" customHeight="1">
      <c r="A47" s="680" t="e">
        <f>'Sch-2'!#REF!</f>
        <v>#REF!</v>
      </c>
      <c r="B47" s="680" t="e">
        <f>'Sch-2'!#REF!</f>
        <v>#REF!</v>
      </c>
      <c r="C47" s="680" t="e">
        <f>'Sch-2'!#REF!</f>
        <v>#REF!</v>
      </c>
      <c r="D47" s="680" t="e">
        <f>'Sch-2'!#REF!</f>
        <v>#REF!</v>
      </c>
      <c r="E47" s="502" t="e">
        <f>'Sch-2'!#REF!</f>
        <v>#REF!</v>
      </c>
      <c r="F47" s="502" t="e">
        <f t="shared" si="0"/>
        <v>#REF!</v>
      </c>
      <c r="G47" s="589"/>
    </row>
    <row r="48" spans="1:7" s="587" customFormat="1" ht="17.25" customHeight="1">
      <c r="A48" s="680" t="e">
        <f>'Sch-2'!#REF!</f>
        <v>#REF!</v>
      </c>
      <c r="B48" s="680" t="e">
        <f>'Sch-2'!#REF!</f>
        <v>#REF!</v>
      </c>
      <c r="C48" s="680" t="e">
        <f>'Sch-2'!#REF!</f>
        <v>#REF!</v>
      </c>
      <c r="D48" s="680" t="e">
        <f>'Sch-2'!#REF!</f>
        <v>#REF!</v>
      </c>
      <c r="E48" s="502" t="e">
        <f>'Sch-2'!#REF!</f>
        <v>#REF!</v>
      </c>
      <c r="F48" s="502" t="e">
        <f t="shared" si="0"/>
        <v>#REF!</v>
      </c>
      <c r="G48" s="589"/>
    </row>
    <row r="49" spans="1:7" s="587" customFormat="1" ht="17.25" customHeight="1">
      <c r="A49" s="680" t="e">
        <f>'Sch-2'!#REF!</f>
        <v>#REF!</v>
      </c>
      <c r="B49" s="680" t="e">
        <f>'Sch-2'!#REF!</f>
        <v>#REF!</v>
      </c>
      <c r="C49" s="680" t="e">
        <f>'Sch-2'!#REF!</f>
        <v>#REF!</v>
      </c>
      <c r="D49" s="680" t="e">
        <f>'Sch-2'!#REF!</f>
        <v>#REF!</v>
      </c>
      <c r="E49" s="502" t="e">
        <f>'Sch-2'!#REF!</f>
        <v>#REF!</v>
      </c>
      <c r="F49" s="502" t="e">
        <f t="shared" si="0"/>
        <v>#REF!</v>
      </c>
      <c r="G49" s="589"/>
    </row>
    <row r="50" spans="1:7" s="587" customFormat="1" ht="17.25" customHeight="1">
      <c r="A50" s="680" t="e">
        <f>'Sch-2'!#REF!</f>
        <v>#REF!</v>
      </c>
      <c r="B50" s="680" t="e">
        <f>'Sch-2'!#REF!</f>
        <v>#REF!</v>
      </c>
      <c r="C50" s="680" t="e">
        <f>'Sch-2'!#REF!</f>
        <v>#REF!</v>
      </c>
      <c r="D50" s="680" t="e">
        <f>'Sch-2'!#REF!</f>
        <v>#REF!</v>
      </c>
      <c r="E50" s="502" t="e">
        <f>'Sch-2'!#REF!</f>
        <v>#REF!</v>
      </c>
      <c r="F50" s="502" t="e">
        <f t="shared" si="0"/>
        <v>#REF!</v>
      </c>
      <c r="G50" s="589"/>
    </row>
    <row r="51" spans="1:7" s="587" customFormat="1" ht="17.25" customHeight="1">
      <c r="A51" s="680"/>
      <c r="B51" s="680"/>
      <c r="C51" s="680"/>
      <c r="D51" s="680"/>
      <c r="E51" s="502"/>
      <c r="F51" s="502"/>
      <c r="G51" s="589"/>
    </row>
    <row r="52" spans="1:7" s="587" customFormat="1" ht="17.25" customHeight="1">
      <c r="A52" s="680" t="e">
        <f>'Sch-2'!#REF!</f>
        <v>#REF!</v>
      </c>
      <c r="B52" s="680" t="e">
        <f>'Sch-2'!#REF!</f>
        <v>#REF!</v>
      </c>
      <c r="C52" s="680"/>
      <c r="D52" s="680"/>
      <c r="E52" s="502"/>
      <c r="F52" s="502"/>
      <c r="G52" s="589"/>
    </row>
    <row r="53" spans="1:7" s="587" customFormat="1" ht="17.25" customHeight="1">
      <c r="A53" s="680"/>
      <c r="B53" s="680" t="e">
        <f>'Sch-2'!#REF!</f>
        <v>#REF!</v>
      </c>
      <c r="C53" s="680" t="e">
        <f>'Sch-2'!#REF!</f>
        <v>#REF!</v>
      </c>
      <c r="D53" s="680" t="e">
        <f>'Sch-2'!#REF!</f>
        <v>#REF!</v>
      </c>
      <c r="E53" s="502" t="e">
        <f>'Sch-2'!#REF!</f>
        <v>#REF!</v>
      </c>
      <c r="F53" s="502" t="e">
        <f>IF(E53=0, "Included", IF(ISERROR(D53*E53), E53, D53*E53))</f>
        <v>#REF!</v>
      </c>
      <c r="G53" s="589"/>
    </row>
    <row r="54" spans="1:7" s="587" customFormat="1" ht="17.25" customHeight="1">
      <c r="A54" s="680" t="e">
        <f>'Sch-2'!#REF!</f>
        <v>#REF!</v>
      </c>
      <c r="B54" s="680" t="e">
        <f>'Sch-2'!#REF!</f>
        <v>#REF!</v>
      </c>
      <c r="C54" s="680" t="e">
        <f>'Sch-2'!#REF!</f>
        <v>#REF!</v>
      </c>
      <c r="D54" s="680" t="e">
        <f>'Sch-2'!#REF!</f>
        <v>#REF!</v>
      </c>
      <c r="E54" s="502" t="e">
        <f>'Sch-2'!#REF!</f>
        <v>#REF!</v>
      </c>
      <c r="F54" s="502" t="e">
        <f t="shared" si="0"/>
        <v>#REF!</v>
      </c>
      <c r="G54" s="589"/>
    </row>
    <row r="55" spans="1:7" s="587" customFormat="1" ht="17.25" customHeight="1">
      <c r="A55" s="680" t="e">
        <f>'Sch-2'!#REF!</f>
        <v>#REF!</v>
      </c>
      <c r="B55" s="680" t="e">
        <f>'Sch-2'!#REF!</f>
        <v>#REF!</v>
      </c>
      <c r="C55" s="680" t="e">
        <f>'Sch-2'!#REF!</f>
        <v>#REF!</v>
      </c>
      <c r="D55" s="680" t="e">
        <f>'Sch-2'!#REF!</f>
        <v>#REF!</v>
      </c>
      <c r="E55" s="502" t="e">
        <f>'Sch-2'!#REF!</f>
        <v>#REF!</v>
      </c>
      <c r="F55" s="502" t="e">
        <f>IF(E55=0, "Included", IF(ISERROR(D55*E55), E55, D55*E55))</f>
        <v>#REF!</v>
      </c>
      <c r="G55" s="589"/>
    </row>
    <row r="56" spans="1:7" ht="28" customHeight="1">
      <c r="A56" s="514"/>
      <c r="B56" s="515" t="s">
        <v>465</v>
      </c>
      <c r="C56" s="515"/>
      <c r="D56" s="515"/>
      <c r="E56" s="500"/>
      <c r="F56" s="500" t="e">
        <f>SUM(F16:F55)</f>
        <v>#REF!</v>
      </c>
      <c r="G56" s="215"/>
    </row>
    <row r="57" spans="1:7" ht="28" customHeight="1">
      <c r="A57" s="490"/>
      <c r="B57" s="491"/>
      <c r="C57" s="491"/>
      <c r="D57" s="491"/>
      <c r="E57" s="492"/>
      <c r="F57" s="492"/>
      <c r="G57" s="215"/>
    </row>
    <row r="58" spans="1:7" ht="28" customHeight="1"/>
    <row r="59" spans="1:7" ht="28" customHeight="1">
      <c r="A59" s="38" t="s">
        <v>408</v>
      </c>
      <c r="B59" s="123" t="str">
        <f>'Sch-1'!B247</f>
        <v>--</v>
      </c>
      <c r="C59" s="13"/>
      <c r="D59" s="39"/>
      <c r="E59" s="2"/>
      <c r="F59" s="2"/>
    </row>
    <row r="60" spans="1:7" ht="28" customHeight="1">
      <c r="A60" s="38" t="s">
        <v>409</v>
      </c>
      <c r="B60" s="123" t="str">
        <f>'Sch-1'!B248</f>
        <v/>
      </c>
      <c r="C60" s="2"/>
      <c r="D60" s="39" t="s">
        <v>410</v>
      </c>
      <c r="E60" s="208" t="str">
        <f>'Sch-1'!M248</f>
        <v/>
      </c>
      <c r="F60" s="2"/>
    </row>
    <row r="61" spans="1:7" ht="28" customHeight="1">
      <c r="A61" s="229"/>
      <c r="B61" s="228"/>
      <c r="C61" s="230"/>
      <c r="D61" s="39" t="s">
        <v>411</v>
      </c>
      <c r="E61" s="208" t="str">
        <f>'Sch-1'!M249</f>
        <v/>
      </c>
      <c r="F61" s="230"/>
    </row>
    <row r="62" spans="1:7" ht="28" customHeight="1">
      <c r="A62" s="38"/>
      <c r="B62" s="123"/>
      <c r="C62" s="13"/>
      <c r="D62" s="39"/>
      <c r="E62" s="2"/>
      <c r="F62" s="2"/>
    </row>
    <row r="100" spans="1:41" s="213" customFormat="1">
      <c r="A100" s="486"/>
      <c r="B100" s="486"/>
      <c r="C100" s="486"/>
      <c r="D100" s="486"/>
      <c r="E100" s="486"/>
      <c r="F100" s="486"/>
      <c r="H100" s="388"/>
      <c r="I100" s="388"/>
      <c r="J100" s="388"/>
      <c r="K100" s="477"/>
      <c r="L100" s="477"/>
      <c r="M100" s="477"/>
      <c r="N100" s="478"/>
      <c r="O100" s="477"/>
      <c r="P100" s="477"/>
      <c r="Q100" s="477"/>
      <c r="R100" s="88"/>
      <c r="S100" s="88"/>
      <c r="T100" s="88"/>
      <c r="U100" s="88"/>
      <c r="V100" s="88"/>
      <c r="W100" s="88"/>
      <c r="X100" s="88"/>
      <c r="Y100" s="88"/>
      <c r="Z100" s="88"/>
      <c r="AA100" s="214"/>
      <c r="AB100" s="214"/>
      <c r="AC100" s="214"/>
      <c r="AD100" s="214"/>
      <c r="AE100" s="214"/>
      <c r="AF100" s="214"/>
      <c r="AG100" s="214"/>
      <c r="AH100" s="214"/>
      <c r="AI100" s="214"/>
      <c r="AJ100" s="214"/>
      <c r="AK100" s="214"/>
      <c r="AL100" s="388"/>
      <c r="AM100" s="388"/>
      <c r="AN100" s="388"/>
      <c r="AO100" s="388"/>
    </row>
    <row r="101" spans="1:41" s="213" customFormat="1">
      <c r="A101" s="486"/>
      <c r="B101" s="486"/>
      <c r="C101" s="486"/>
      <c r="D101" s="486"/>
      <c r="E101" s="486"/>
      <c r="F101" s="486"/>
      <c r="H101" s="388"/>
      <c r="I101" s="388"/>
      <c r="J101" s="388"/>
      <c r="K101" s="477"/>
      <c r="L101" s="477"/>
      <c r="M101" s="477"/>
      <c r="N101" s="478"/>
      <c r="O101" s="477"/>
      <c r="P101" s="477"/>
      <c r="Q101" s="477"/>
      <c r="R101" s="88"/>
      <c r="S101" s="88"/>
      <c r="T101" s="88"/>
      <c r="U101" s="88"/>
      <c r="V101" s="88"/>
      <c r="W101" s="88"/>
      <c r="X101" s="88"/>
      <c r="Y101" s="88"/>
      <c r="Z101" s="88"/>
      <c r="AA101" s="214"/>
      <c r="AB101" s="214"/>
      <c r="AC101" s="214"/>
      <c r="AD101" s="214"/>
      <c r="AE101" s="214"/>
      <c r="AF101" s="214"/>
      <c r="AG101" s="214"/>
      <c r="AH101" s="214"/>
      <c r="AI101" s="214"/>
      <c r="AJ101" s="214"/>
      <c r="AK101" s="214"/>
      <c r="AL101" s="388"/>
      <c r="AM101" s="388"/>
      <c r="AN101" s="388"/>
      <c r="AO101" s="388"/>
    </row>
    <row r="102" spans="1:41" s="213" customFormat="1">
      <c r="A102" s="486"/>
      <c r="B102" s="486"/>
      <c r="C102" s="486"/>
      <c r="D102" s="486"/>
      <c r="E102" s="486"/>
      <c r="F102" s="486"/>
      <c r="H102" s="388"/>
      <c r="I102" s="388"/>
      <c r="J102" s="388"/>
      <c r="K102" s="477"/>
      <c r="L102" s="477"/>
      <c r="M102" s="477"/>
      <c r="N102" s="478"/>
      <c r="O102" s="477"/>
      <c r="P102" s="477"/>
      <c r="Q102" s="477"/>
      <c r="R102" s="88"/>
      <c r="S102" s="88"/>
      <c r="T102" s="88"/>
      <c r="U102" s="88"/>
      <c r="V102" s="88"/>
      <c r="W102" s="88"/>
      <c r="X102" s="88"/>
      <c r="Y102" s="88"/>
      <c r="Z102" s="88"/>
      <c r="AA102" s="214"/>
      <c r="AB102" s="214"/>
      <c r="AC102" s="214"/>
      <c r="AD102" s="214"/>
      <c r="AE102" s="214"/>
      <c r="AF102" s="214"/>
      <c r="AG102" s="214"/>
      <c r="AH102" s="214"/>
      <c r="AI102" s="214"/>
      <c r="AJ102" s="214"/>
      <c r="AK102" s="214"/>
      <c r="AL102" s="388"/>
      <c r="AM102" s="388"/>
      <c r="AN102" s="388"/>
      <c r="AO102" s="388"/>
    </row>
    <row r="103" spans="1:41" s="213" customFormat="1">
      <c r="A103" s="486"/>
      <c r="B103" s="486"/>
      <c r="C103" s="486"/>
      <c r="D103" s="486"/>
      <c r="E103" s="486"/>
      <c r="F103" s="486"/>
      <c r="H103" s="388"/>
      <c r="I103" s="388"/>
      <c r="J103" s="388"/>
      <c r="K103" s="477"/>
      <c r="L103" s="477"/>
      <c r="M103" s="477"/>
      <c r="N103" s="478"/>
      <c r="O103" s="477"/>
      <c r="P103" s="477"/>
      <c r="Q103" s="477"/>
      <c r="R103" s="88"/>
      <c r="S103" s="88"/>
      <c r="T103" s="88"/>
      <c r="U103" s="88"/>
      <c r="V103" s="88"/>
      <c r="W103" s="88"/>
      <c r="X103" s="88"/>
      <c r="Y103" s="88"/>
      <c r="Z103" s="88"/>
      <c r="AA103" s="214"/>
      <c r="AB103" s="214"/>
      <c r="AC103" s="214"/>
      <c r="AD103" s="214"/>
      <c r="AE103" s="214"/>
      <c r="AF103" s="214"/>
      <c r="AG103" s="214"/>
      <c r="AH103" s="214"/>
      <c r="AI103" s="214"/>
      <c r="AJ103" s="214"/>
      <c r="AK103" s="214"/>
      <c r="AL103" s="388"/>
      <c r="AM103" s="388"/>
      <c r="AN103" s="388"/>
      <c r="AO103" s="388"/>
    </row>
    <row r="104" spans="1:41" s="213" customFormat="1">
      <c r="A104" s="486"/>
      <c r="B104" s="486"/>
      <c r="C104" s="486"/>
      <c r="D104" s="486"/>
      <c r="E104" s="486"/>
      <c r="F104" s="486"/>
      <c r="H104" s="388"/>
      <c r="I104" s="388"/>
      <c r="J104" s="388"/>
      <c r="K104" s="477"/>
      <c r="L104" s="477"/>
      <c r="M104" s="477"/>
      <c r="N104" s="478"/>
      <c r="O104" s="477"/>
      <c r="P104" s="477"/>
      <c r="Q104" s="477"/>
      <c r="R104" s="88"/>
      <c r="S104" s="88"/>
      <c r="T104" s="88"/>
      <c r="U104" s="88"/>
      <c r="V104" s="88"/>
      <c r="W104" s="88"/>
      <c r="X104" s="88"/>
      <c r="Y104" s="88"/>
      <c r="Z104" s="88"/>
      <c r="AA104" s="214"/>
      <c r="AB104" s="214"/>
      <c r="AC104" s="214"/>
      <c r="AD104" s="214"/>
      <c r="AE104" s="214"/>
      <c r="AF104" s="214"/>
      <c r="AG104" s="214"/>
      <c r="AH104" s="214"/>
      <c r="AI104" s="214"/>
      <c r="AJ104" s="214"/>
      <c r="AK104" s="214"/>
      <c r="AL104" s="388"/>
      <c r="AM104" s="388"/>
      <c r="AN104" s="388"/>
      <c r="AO104" s="388"/>
    </row>
    <row r="105" spans="1:41" s="213" customFormat="1">
      <c r="A105" s="486"/>
      <c r="B105" s="486"/>
      <c r="C105" s="486"/>
      <c r="D105" s="486"/>
      <c r="E105" s="486"/>
      <c r="F105" s="486"/>
      <c r="H105" s="388"/>
      <c r="I105" s="388"/>
      <c r="J105" s="388"/>
      <c r="K105" s="477"/>
      <c r="L105" s="477"/>
      <c r="M105" s="477"/>
      <c r="N105" s="478"/>
      <c r="O105" s="477"/>
      <c r="P105" s="477"/>
      <c r="Q105" s="477"/>
      <c r="R105" s="88"/>
      <c r="S105" s="88"/>
      <c r="T105" s="88"/>
      <c r="U105" s="88"/>
      <c r="V105" s="88"/>
      <c r="W105" s="88"/>
      <c r="X105" s="88"/>
      <c r="Y105" s="88"/>
      <c r="Z105" s="88"/>
      <c r="AA105" s="214"/>
      <c r="AB105" s="214"/>
      <c r="AC105" s="214"/>
      <c r="AD105" s="214"/>
      <c r="AE105" s="214"/>
      <c r="AF105" s="214"/>
      <c r="AG105" s="214"/>
      <c r="AH105" s="214"/>
      <c r="AI105" s="214"/>
      <c r="AJ105" s="214"/>
      <c r="AK105" s="214"/>
      <c r="AL105" s="388"/>
      <c r="AM105" s="388"/>
      <c r="AN105" s="388"/>
      <c r="AO105" s="388"/>
    </row>
    <row r="106" spans="1:41" s="213" customFormat="1">
      <c r="A106" s="486"/>
      <c r="B106" s="486"/>
      <c r="C106" s="486"/>
      <c r="D106" s="486"/>
      <c r="E106" s="486"/>
      <c r="F106" s="486"/>
      <c r="H106" s="388"/>
      <c r="I106" s="388"/>
      <c r="J106" s="388"/>
      <c r="K106" s="477"/>
      <c r="L106" s="477"/>
      <c r="M106" s="477"/>
      <c r="N106" s="478"/>
      <c r="O106" s="477"/>
      <c r="P106" s="477"/>
      <c r="Q106" s="477"/>
      <c r="R106" s="88"/>
      <c r="S106" s="88"/>
      <c r="T106" s="88"/>
      <c r="U106" s="88"/>
      <c r="V106" s="88"/>
      <c r="W106" s="88"/>
      <c r="X106" s="88"/>
      <c r="Y106" s="88"/>
      <c r="Z106" s="88"/>
      <c r="AA106" s="214"/>
      <c r="AB106" s="214"/>
      <c r="AC106" s="214"/>
      <c r="AD106" s="214"/>
      <c r="AE106" s="214"/>
      <c r="AF106" s="214"/>
      <c r="AG106" s="214"/>
      <c r="AH106" s="214"/>
      <c r="AI106" s="214"/>
      <c r="AJ106" s="214"/>
      <c r="AK106" s="214"/>
      <c r="AL106" s="388"/>
      <c r="AM106" s="388"/>
      <c r="AN106" s="388"/>
      <c r="AO106" s="388"/>
    </row>
    <row r="107" spans="1:41" s="213" customFormat="1">
      <c r="A107" s="486"/>
      <c r="B107" s="486"/>
      <c r="C107" s="486"/>
      <c r="D107" s="486"/>
      <c r="E107" s="486"/>
      <c r="F107" s="486"/>
      <c r="H107" s="388"/>
      <c r="I107" s="388"/>
      <c r="J107" s="388"/>
      <c r="K107" s="477"/>
      <c r="L107" s="477"/>
      <c r="M107" s="477"/>
      <c r="N107" s="478"/>
      <c r="O107" s="477"/>
      <c r="P107" s="477"/>
      <c r="Q107" s="477"/>
      <c r="R107" s="88"/>
      <c r="S107" s="88"/>
      <c r="T107" s="88"/>
      <c r="U107" s="88"/>
      <c r="V107" s="88"/>
      <c r="W107" s="88"/>
      <c r="X107" s="88"/>
      <c r="Y107" s="88"/>
      <c r="Z107" s="88"/>
      <c r="AA107" s="214"/>
      <c r="AB107" s="214"/>
      <c r="AC107" s="214"/>
      <c r="AD107" s="214"/>
      <c r="AE107" s="214"/>
      <c r="AF107" s="214"/>
      <c r="AG107" s="214"/>
      <c r="AH107" s="214"/>
      <c r="AI107" s="214"/>
      <c r="AJ107" s="214"/>
      <c r="AK107" s="214"/>
      <c r="AL107" s="388"/>
      <c r="AM107" s="388"/>
      <c r="AN107" s="388"/>
      <c r="AO107" s="388"/>
    </row>
    <row r="108" spans="1:41" s="213" customFormat="1">
      <c r="A108" s="486"/>
      <c r="B108" s="486"/>
      <c r="C108" s="486"/>
      <c r="D108" s="486"/>
      <c r="E108" s="486"/>
      <c r="F108" s="486"/>
      <c r="H108" s="388"/>
      <c r="I108" s="388"/>
      <c r="J108" s="388"/>
      <c r="K108" s="477"/>
      <c r="L108" s="477"/>
      <c r="M108" s="477"/>
      <c r="N108" s="478"/>
      <c r="O108" s="477"/>
      <c r="P108" s="477"/>
      <c r="Q108" s="477"/>
      <c r="R108" s="88"/>
      <c r="S108" s="88"/>
      <c r="T108" s="88"/>
      <c r="U108" s="88"/>
      <c r="V108" s="88"/>
      <c r="W108" s="88"/>
      <c r="X108" s="88"/>
      <c r="Y108" s="88"/>
      <c r="Z108" s="88"/>
      <c r="AA108" s="214"/>
      <c r="AB108" s="214"/>
      <c r="AC108" s="214"/>
      <c r="AD108" s="214"/>
      <c r="AE108" s="214"/>
      <c r="AF108" s="214"/>
      <c r="AG108" s="214"/>
      <c r="AH108" s="214"/>
      <c r="AI108" s="214"/>
      <c r="AJ108" s="214"/>
      <c r="AK108" s="214"/>
      <c r="AL108" s="388"/>
      <c r="AM108" s="388"/>
      <c r="AN108" s="388"/>
      <c r="AO108" s="388"/>
    </row>
    <row r="109" spans="1:41" s="213" customFormat="1">
      <c r="A109" s="486"/>
      <c r="B109" s="486"/>
      <c r="C109" s="486"/>
      <c r="D109" s="486"/>
      <c r="E109" s="486"/>
      <c r="F109" s="486"/>
      <c r="H109" s="388"/>
      <c r="I109" s="388"/>
      <c r="J109" s="388"/>
      <c r="K109" s="477"/>
      <c r="L109" s="477"/>
      <c r="M109" s="477"/>
      <c r="N109" s="478"/>
      <c r="O109" s="477"/>
      <c r="P109" s="477"/>
      <c r="Q109" s="477"/>
      <c r="R109" s="88"/>
      <c r="S109" s="88"/>
      <c r="T109" s="88"/>
      <c r="U109" s="88"/>
      <c r="V109" s="88"/>
      <c r="W109" s="88"/>
      <c r="X109" s="88"/>
      <c r="Y109" s="88"/>
      <c r="Z109" s="88"/>
      <c r="AA109" s="214"/>
      <c r="AB109" s="214"/>
      <c r="AC109" s="214"/>
      <c r="AD109" s="214"/>
      <c r="AE109" s="214"/>
      <c r="AF109" s="214"/>
      <c r="AG109" s="214"/>
      <c r="AH109" s="214"/>
      <c r="AI109" s="214"/>
      <c r="AJ109" s="214"/>
      <c r="AK109" s="214"/>
      <c r="AL109" s="388"/>
      <c r="AM109" s="388"/>
      <c r="AN109" s="388"/>
      <c r="AO109" s="388"/>
    </row>
    <row r="110" spans="1:41" s="213" customFormat="1">
      <c r="A110" s="486"/>
      <c r="B110" s="486"/>
      <c r="C110" s="486"/>
      <c r="D110" s="486"/>
      <c r="E110" s="486"/>
      <c r="F110" s="486"/>
      <c r="H110" s="388"/>
      <c r="I110" s="388"/>
      <c r="J110" s="388"/>
      <c r="K110" s="477"/>
      <c r="L110" s="477"/>
      <c r="M110" s="477"/>
      <c r="N110" s="478"/>
      <c r="O110" s="477"/>
      <c r="P110" s="477"/>
      <c r="Q110" s="477"/>
      <c r="R110" s="88"/>
      <c r="S110" s="88"/>
      <c r="T110" s="88"/>
      <c r="U110" s="88"/>
      <c r="V110" s="88"/>
      <c r="W110" s="88"/>
      <c r="X110" s="88"/>
      <c r="Y110" s="88"/>
      <c r="Z110" s="88"/>
      <c r="AA110" s="214"/>
      <c r="AB110" s="214"/>
      <c r="AC110" s="214"/>
      <c r="AD110" s="214"/>
      <c r="AE110" s="214"/>
      <c r="AF110" s="214"/>
      <c r="AG110" s="214"/>
      <c r="AH110" s="214"/>
      <c r="AI110" s="214"/>
      <c r="AJ110" s="214"/>
      <c r="AK110" s="214"/>
      <c r="AL110" s="388"/>
      <c r="AM110" s="388"/>
      <c r="AN110" s="388"/>
      <c r="AO110" s="388"/>
    </row>
    <row r="111" spans="1:41" s="213" customFormat="1">
      <c r="A111" s="486"/>
      <c r="B111" s="486"/>
      <c r="C111" s="486"/>
      <c r="D111" s="486"/>
      <c r="E111" s="486"/>
      <c r="F111" s="486"/>
      <c r="H111" s="388"/>
      <c r="I111" s="388"/>
      <c r="J111" s="388"/>
      <c r="K111" s="477"/>
      <c r="L111" s="477"/>
      <c r="M111" s="477"/>
      <c r="N111" s="478"/>
      <c r="O111" s="477"/>
      <c r="P111" s="477"/>
      <c r="Q111" s="477"/>
      <c r="R111" s="88"/>
      <c r="S111" s="88"/>
      <c r="T111" s="88"/>
      <c r="U111" s="88"/>
      <c r="V111" s="88"/>
      <c r="W111" s="88"/>
      <c r="X111" s="88"/>
      <c r="Y111" s="88"/>
      <c r="Z111" s="88"/>
      <c r="AA111" s="214"/>
      <c r="AB111" s="214"/>
      <c r="AC111" s="214"/>
      <c r="AD111" s="214"/>
      <c r="AE111" s="214"/>
      <c r="AF111" s="214"/>
      <c r="AG111" s="214"/>
      <c r="AH111" s="214"/>
      <c r="AI111" s="214"/>
      <c r="AJ111" s="214"/>
      <c r="AK111" s="214"/>
      <c r="AL111" s="388"/>
      <c r="AM111" s="388"/>
      <c r="AN111" s="388"/>
      <c r="AO111" s="388"/>
    </row>
    <row r="112" spans="1:41" s="213" customFormat="1">
      <c r="A112" s="486"/>
      <c r="B112" s="486"/>
      <c r="C112" s="486"/>
      <c r="D112" s="486"/>
      <c r="E112" s="486"/>
      <c r="F112" s="486"/>
      <c r="H112" s="388"/>
      <c r="I112" s="388"/>
      <c r="J112" s="388"/>
      <c r="K112" s="477"/>
      <c r="L112" s="477"/>
      <c r="M112" s="477"/>
      <c r="N112" s="478"/>
      <c r="O112" s="477"/>
      <c r="P112" s="477"/>
      <c r="Q112" s="477"/>
      <c r="R112" s="88"/>
      <c r="S112" s="88"/>
      <c r="T112" s="88"/>
      <c r="U112" s="88"/>
      <c r="V112" s="88"/>
      <c r="W112" s="88"/>
      <c r="X112" s="88"/>
      <c r="Y112" s="88"/>
      <c r="Z112" s="88"/>
      <c r="AA112" s="214"/>
      <c r="AB112" s="214"/>
      <c r="AC112" s="214"/>
      <c r="AD112" s="214"/>
      <c r="AE112" s="214"/>
      <c r="AF112" s="214"/>
      <c r="AG112" s="214"/>
      <c r="AH112" s="214"/>
      <c r="AI112" s="214"/>
      <c r="AJ112" s="214"/>
      <c r="AK112" s="214"/>
      <c r="AL112" s="388"/>
      <c r="AM112" s="388"/>
      <c r="AN112" s="388"/>
      <c r="AO112" s="388"/>
    </row>
    <row r="113" spans="1:41" s="213" customFormat="1">
      <c r="A113" s="486"/>
      <c r="B113" s="486"/>
      <c r="C113" s="486"/>
      <c r="D113" s="486"/>
      <c r="E113" s="486"/>
      <c r="F113" s="486"/>
      <c r="H113" s="388"/>
      <c r="I113" s="388"/>
      <c r="J113" s="388"/>
      <c r="K113" s="477"/>
      <c r="L113" s="477"/>
      <c r="M113" s="477"/>
      <c r="N113" s="478"/>
      <c r="O113" s="477"/>
      <c r="P113" s="477"/>
      <c r="Q113" s="477"/>
      <c r="R113" s="88"/>
      <c r="S113" s="88"/>
      <c r="T113" s="88"/>
      <c r="U113" s="88"/>
      <c r="V113" s="88"/>
      <c r="W113" s="88"/>
      <c r="X113" s="88"/>
      <c r="Y113" s="88"/>
      <c r="Z113" s="88"/>
      <c r="AA113" s="214"/>
      <c r="AB113" s="214"/>
      <c r="AC113" s="214"/>
      <c r="AD113" s="214"/>
      <c r="AE113" s="214"/>
      <c r="AF113" s="214"/>
      <c r="AG113" s="214"/>
      <c r="AH113" s="214"/>
      <c r="AI113" s="214"/>
      <c r="AJ113" s="214"/>
      <c r="AK113" s="214"/>
      <c r="AL113" s="388"/>
      <c r="AM113" s="388"/>
      <c r="AN113" s="388"/>
      <c r="AO113" s="388"/>
    </row>
    <row r="114" spans="1:41" s="213" customFormat="1">
      <c r="A114" s="486"/>
      <c r="B114" s="486"/>
      <c r="C114" s="486"/>
      <c r="D114" s="486"/>
      <c r="E114" s="486"/>
      <c r="F114" s="486"/>
      <c r="H114" s="388"/>
      <c r="I114" s="388"/>
      <c r="J114" s="388"/>
      <c r="K114" s="477"/>
      <c r="L114" s="477"/>
      <c r="M114" s="477"/>
      <c r="N114" s="478"/>
      <c r="O114" s="477"/>
      <c r="P114" s="477"/>
      <c r="Q114" s="477"/>
      <c r="R114" s="88"/>
      <c r="S114" s="88"/>
      <c r="T114" s="88"/>
      <c r="U114" s="88"/>
      <c r="V114" s="88"/>
      <c r="W114" s="88"/>
      <c r="X114" s="88"/>
      <c r="Y114" s="88"/>
      <c r="Z114" s="88"/>
      <c r="AA114" s="214"/>
      <c r="AB114" s="214"/>
      <c r="AC114" s="214"/>
      <c r="AD114" s="214"/>
      <c r="AE114" s="214"/>
      <c r="AF114" s="214"/>
      <c r="AG114" s="214"/>
      <c r="AH114" s="214"/>
      <c r="AI114" s="214"/>
      <c r="AJ114" s="214"/>
      <c r="AK114" s="214"/>
      <c r="AL114" s="388"/>
      <c r="AM114" s="388"/>
      <c r="AN114" s="388"/>
      <c r="AO114" s="388"/>
    </row>
    <row r="115" spans="1:41" s="213" customFormat="1">
      <c r="A115" s="486"/>
      <c r="B115" s="486"/>
      <c r="C115" s="486"/>
      <c r="D115" s="486"/>
      <c r="E115" s="486"/>
      <c r="F115" s="486"/>
      <c r="H115" s="388"/>
      <c r="I115" s="388"/>
      <c r="J115" s="388"/>
      <c r="K115" s="477"/>
      <c r="L115" s="477"/>
      <c r="M115" s="477"/>
      <c r="N115" s="478"/>
      <c r="O115" s="477"/>
      <c r="P115" s="477"/>
      <c r="Q115" s="477"/>
      <c r="R115" s="88"/>
      <c r="S115" s="88"/>
      <c r="T115" s="88"/>
      <c r="U115" s="88"/>
      <c r="V115" s="88"/>
      <c r="W115" s="88"/>
      <c r="X115" s="88"/>
      <c r="Y115" s="88"/>
      <c r="Z115" s="88"/>
      <c r="AA115" s="214"/>
      <c r="AB115" s="214"/>
      <c r="AC115" s="214"/>
      <c r="AD115" s="214"/>
      <c r="AE115" s="214"/>
      <c r="AF115" s="214"/>
      <c r="AG115" s="214"/>
      <c r="AH115" s="214"/>
      <c r="AI115" s="214"/>
      <c r="AJ115" s="214"/>
      <c r="AK115" s="214"/>
      <c r="AL115" s="388"/>
      <c r="AM115" s="388"/>
      <c r="AN115" s="388"/>
      <c r="AO115" s="388"/>
    </row>
    <row r="116" spans="1:41" s="213" customFormat="1">
      <c r="A116" s="486"/>
      <c r="B116" s="486"/>
      <c r="C116" s="486"/>
      <c r="D116" s="486"/>
      <c r="E116" s="486"/>
      <c r="F116" s="486"/>
      <c r="H116" s="388"/>
      <c r="I116" s="388"/>
      <c r="J116" s="388"/>
      <c r="K116" s="477"/>
      <c r="L116" s="477"/>
      <c r="M116" s="477"/>
      <c r="N116" s="478"/>
      <c r="O116" s="477"/>
      <c r="P116" s="477"/>
      <c r="Q116" s="477"/>
      <c r="R116" s="88"/>
      <c r="S116" s="88"/>
      <c r="T116" s="88"/>
      <c r="U116" s="88"/>
      <c r="V116" s="88"/>
      <c r="W116" s="88"/>
      <c r="X116" s="88"/>
      <c r="Y116" s="88"/>
      <c r="Z116" s="88"/>
      <c r="AA116" s="214"/>
      <c r="AB116" s="214"/>
      <c r="AC116" s="214"/>
      <c r="AD116" s="214"/>
      <c r="AE116" s="214"/>
      <c r="AF116" s="214"/>
      <c r="AG116" s="214"/>
      <c r="AH116" s="214"/>
      <c r="AI116" s="214"/>
      <c r="AJ116" s="214"/>
      <c r="AK116" s="214"/>
      <c r="AL116" s="388"/>
      <c r="AM116" s="388"/>
      <c r="AN116" s="388"/>
      <c r="AO116" s="388"/>
    </row>
    <row r="117" spans="1:41" s="213" customFormat="1">
      <c r="A117" s="486"/>
      <c r="B117" s="486"/>
      <c r="C117" s="486"/>
      <c r="D117" s="486"/>
      <c r="E117" s="486"/>
      <c r="F117" s="486"/>
      <c r="H117" s="388"/>
      <c r="I117" s="388"/>
      <c r="J117" s="388"/>
      <c r="K117" s="477"/>
      <c r="L117" s="477"/>
      <c r="M117" s="477"/>
      <c r="N117" s="478"/>
      <c r="O117" s="477"/>
      <c r="P117" s="477"/>
      <c r="Q117" s="477"/>
      <c r="R117" s="88"/>
      <c r="S117" s="88"/>
      <c r="T117" s="88"/>
      <c r="U117" s="88"/>
      <c r="V117" s="88"/>
      <c r="W117" s="88"/>
      <c r="X117" s="88"/>
      <c r="Y117" s="88"/>
      <c r="Z117" s="88"/>
      <c r="AA117" s="214"/>
      <c r="AB117" s="214"/>
      <c r="AC117" s="214"/>
      <c r="AD117" s="214"/>
      <c r="AE117" s="214"/>
      <c r="AF117" s="214"/>
      <c r="AG117" s="214"/>
      <c r="AH117" s="214"/>
      <c r="AI117" s="214"/>
      <c r="AJ117" s="214"/>
      <c r="AK117" s="214"/>
      <c r="AL117" s="388"/>
      <c r="AM117" s="388"/>
      <c r="AN117" s="388"/>
      <c r="AO117" s="388"/>
    </row>
    <row r="118" spans="1:41" s="213" customFormat="1">
      <c r="A118" s="486"/>
      <c r="B118" s="486"/>
      <c r="C118" s="486"/>
      <c r="D118" s="486"/>
      <c r="E118" s="486"/>
      <c r="F118" s="486"/>
      <c r="H118" s="388"/>
      <c r="I118" s="388"/>
      <c r="J118" s="388"/>
      <c r="K118" s="477"/>
      <c r="L118" s="477"/>
      <c r="M118" s="477"/>
      <c r="N118" s="478"/>
      <c r="O118" s="477"/>
      <c r="P118" s="477"/>
      <c r="Q118" s="477"/>
      <c r="R118" s="88"/>
      <c r="S118" s="88"/>
      <c r="T118" s="88"/>
      <c r="U118" s="88"/>
      <c r="V118" s="88"/>
      <c r="W118" s="88"/>
      <c r="X118" s="88"/>
      <c r="Y118" s="88"/>
      <c r="Z118" s="88"/>
      <c r="AA118" s="214"/>
      <c r="AB118" s="214"/>
      <c r="AC118" s="214"/>
      <c r="AD118" s="214"/>
      <c r="AE118" s="214"/>
      <c r="AF118" s="214"/>
      <c r="AG118" s="214"/>
      <c r="AH118" s="214"/>
      <c r="AI118" s="214"/>
      <c r="AJ118" s="214"/>
      <c r="AK118" s="214"/>
      <c r="AL118" s="388"/>
      <c r="AM118" s="388"/>
      <c r="AN118" s="388"/>
      <c r="AO118" s="388"/>
    </row>
    <row r="119" spans="1:41" s="213" customFormat="1">
      <c r="A119" s="486"/>
      <c r="B119" s="486"/>
      <c r="C119" s="486"/>
      <c r="D119" s="486"/>
      <c r="E119" s="486"/>
      <c r="F119" s="486"/>
      <c r="H119" s="388"/>
      <c r="I119" s="388"/>
      <c r="J119" s="388"/>
      <c r="K119" s="477"/>
      <c r="L119" s="477"/>
      <c r="M119" s="477"/>
      <c r="N119" s="478"/>
      <c r="O119" s="477"/>
      <c r="P119" s="477"/>
      <c r="Q119" s="477"/>
      <c r="R119" s="88"/>
      <c r="S119" s="88"/>
      <c r="T119" s="88"/>
      <c r="U119" s="88"/>
      <c r="V119" s="88"/>
      <c r="W119" s="88"/>
      <c r="X119" s="88"/>
      <c r="Y119" s="88"/>
      <c r="Z119" s="88"/>
      <c r="AA119" s="214"/>
      <c r="AB119" s="214"/>
      <c r="AC119" s="214"/>
      <c r="AD119" s="214"/>
      <c r="AE119" s="214"/>
      <c r="AF119" s="214"/>
      <c r="AG119" s="214"/>
      <c r="AH119" s="214"/>
      <c r="AI119" s="214"/>
      <c r="AJ119" s="214"/>
      <c r="AK119" s="214"/>
      <c r="AL119" s="388"/>
      <c r="AM119" s="388"/>
      <c r="AN119" s="388"/>
      <c r="AO119" s="388"/>
    </row>
    <row r="120" spans="1:41" s="213" customFormat="1">
      <c r="A120" s="486"/>
      <c r="B120" s="486"/>
      <c r="C120" s="486"/>
      <c r="D120" s="486"/>
      <c r="E120" s="486"/>
      <c r="F120" s="486"/>
      <c r="H120" s="388"/>
      <c r="I120" s="388"/>
      <c r="J120" s="388"/>
      <c r="K120" s="477"/>
      <c r="L120" s="477"/>
      <c r="M120" s="477"/>
      <c r="N120" s="478"/>
      <c r="O120" s="477"/>
      <c r="P120" s="477"/>
      <c r="Q120" s="477"/>
      <c r="R120" s="88"/>
      <c r="S120" s="88"/>
      <c r="T120" s="88"/>
      <c r="U120" s="88"/>
      <c r="V120" s="88"/>
      <c r="W120" s="88"/>
      <c r="X120" s="88"/>
      <c r="Y120" s="88"/>
      <c r="Z120" s="88"/>
      <c r="AA120" s="214"/>
      <c r="AB120" s="214"/>
      <c r="AC120" s="214"/>
      <c r="AD120" s="214"/>
      <c r="AE120" s="214"/>
      <c r="AF120" s="214"/>
      <c r="AG120" s="214"/>
      <c r="AH120" s="214"/>
      <c r="AI120" s="214"/>
      <c r="AJ120" s="214"/>
      <c r="AK120" s="214"/>
      <c r="AL120" s="388"/>
      <c r="AM120" s="388"/>
      <c r="AN120" s="388"/>
      <c r="AO120" s="388"/>
    </row>
    <row r="121" spans="1:41" s="213" customFormat="1">
      <c r="A121" s="486"/>
      <c r="B121" s="486"/>
      <c r="C121" s="486"/>
      <c r="D121" s="486"/>
      <c r="E121" s="486"/>
      <c r="F121" s="486"/>
      <c r="H121" s="388"/>
      <c r="I121" s="388"/>
      <c r="J121" s="388"/>
      <c r="K121" s="477"/>
      <c r="L121" s="477"/>
      <c r="M121" s="477"/>
      <c r="N121" s="478"/>
      <c r="O121" s="477"/>
      <c r="P121" s="477"/>
      <c r="Q121" s="477"/>
      <c r="R121" s="88"/>
      <c r="S121" s="88"/>
      <c r="T121" s="88"/>
      <c r="U121" s="88"/>
      <c r="V121" s="88"/>
      <c r="W121" s="88"/>
      <c r="X121" s="88"/>
      <c r="Y121" s="88"/>
      <c r="Z121" s="88"/>
      <c r="AA121" s="214"/>
      <c r="AB121" s="214"/>
      <c r="AC121" s="214"/>
      <c r="AD121" s="214"/>
      <c r="AE121" s="214"/>
      <c r="AF121" s="214"/>
      <c r="AG121" s="214"/>
      <c r="AH121" s="214"/>
      <c r="AI121" s="214"/>
      <c r="AJ121" s="214"/>
      <c r="AK121" s="214"/>
      <c r="AL121" s="388"/>
      <c r="AM121" s="388"/>
      <c r="AN121" s="388"/>
      <c r="AO121" s="388"/>
    </row>
    <row r="122" spans="1:41" s="213" customFormat="1">
      <c r="A122" s="486"/>
      <c r="B122" s="486"/>
      <c r="C122" s="486"/>
      <c r="D122" s="486"/>
      <c r="E122" s="486"/>
      <c r="F122" s="486"/>
      <c r="H122" s="388"/>
      <c r="I122" s="388"/>
      <c r="J122" s="388"/>
      <c r="K122" s="477"/>
      <c r="L122" s="477"/>
      <c r="M122" s="477"/>
      <c r="N122" s="478"/>
      <c r="O122" s="477"/>
      <c r="P122" s="477"/>
      <c r="Q122" s="477"/>
      <c r="R122" s="88"/>
      <c r="S122" s="88"/>
      <c r="T122" s="88"/>
      <c r="U122" s="88"/>
      <c r="V122" s="88"/>
      <c r="W122" s="88"/>
      <c r="X122" s="88"/>
      <c r="Y122" s="88"/>
      <c r="Z122" s="88"/>
      <c r="AA122" s="214"/>
      <c r="AB122" s="214"/>
      <c r="AC122" s="214"/>
      <c r="AD122" s="214"/>
      <c r="AE122" s="214"/>
      <c r="AF122" s="214"/>
      <c r="AG122" s="214"/>
      <c r="AH122" s="214"/>
      <c r="AI122" s="214"/>
      <c r="AJ122" s="214"/>
      <c r="AK122" s="214"/>
      <c r="AL122" s="388"/>
      <c r="AM122" s="388"/>
      <c r="AN122" s="388"/>
      <c r="AO122" s="388"/>
    </row>
    <row r="123" spans="1:41" s="213" customFormat="1">
      <c r="A123" s="486"/>
      <c r="B123" s="450"/>
      <c r="C123" s="449"/>
      <c r="D123" s="449"/>
      <c r="E123" s="449"/>
      <c r="F123" s="449"/>
      <c r="H123" s="388"/>
      <c r="I123" s="388"/>
      <c r="J123" s="388"/>
      <c r="K123" s="477"/>
      <c r="L123" s="477"/>
      <c r="M123" s="477"/>
      <c r="N123" s="478"/>
      <c r="O123" s="477"/>
      <c r="P123" s="477"/>
      <c r="Q123" s="477"/>
      <c r="R123" s="88"/>
      <c r="S123" s="88"/>
      <c r="T123" s="88"/>
      <c r="U123" s="88"/>
      <c r="V123" s="88"/>
      <c r="W123" s="88"/>
      <c r="X123" s="88"/>
      <c r="Y123" s="88"/>
      <c r="Z123" s="88"/>
      <c r="AA123" s="214"/>
      <c r="AB123" s="214"/>
      <c r="AC123" s="214"/>
      <c r="AD123" s="214"/>
      <c r="AE123" s="214"/>
      <c r="AF123" s="214"/>
      <c r="AG123" s="214"/>
      <c r="AH123" s="214"/>
      <c r="AI123" s="214"/>
      <c r="AJ123" s="214"/>
      <c r="AK123" s="214"/>
      <c r="AL123" s="388"/>
      <c r="AM123" s="388"/>
      <c r="AN123" s="388"/>
      <c r="AO123" s="388"/>
    </row>
    <row r="124" spans="1:41" s="213" customFormat="1">
      <c r="A124" s="486"/>
      <c r="B124" s="450"/>
      <c r="C124" s="449"/>
      <c r="D124" s="449"/>
      <c r="E124" s="449"/>
      <c r="F124" s="449"/>
      <c r="H124" s="388"/>
      <c r="I124" s="388"/>
      <c r="J124" s="388"/>
      <c r="K124" s="477"/>
      <c r="L124" s="477"/>
      <c r="M124" s="477"/>
      <c r="N124" s="478"/>
      <c r="O124" s="477"/>
      <c r="P124" s="477"/>
      <c r="Q124" s="477"/>
      <c r="R124" s="88"/>
      <c r="S124" s="88"/>
      <c r="T124" s="88"/>
      <c r="U124" s="88"/>
      <c r="V124" s="88"/>
      <c r="W124" s="88"/>
      <c r="X124" s="88"/>
      <c r="Y124" s="88"/>
      <c r="Z124" s="88"/>
      <c r="AA124" s="214"/>
      <c r="AB124" s="214"/>
      <c r="AC124" s="214"/>
      <c r="AD124" s="214"/>
      <c r="AE124" s="214"/>
      <c r="AF124" s="214"/>
      <c r="AG124" s="214"/>
      <c r="AH124" s="214"/>
      <c r="AI124" s="214"/>
      <c r="AJ124" s="214"/>
      <c r="AK124" s="214"/>
      <c r="AL124" s="388"/>
      <c r="AM124" s="388"/>
      <c r="AN124" s="388"/>
      <c r="AO124" s="388"/>
    </row>
    <row r="125" spans="1:41" s="213" customFormat="1">
      <c r="A125" s="486"/>
      <c r="B125" s="450"/>
      <c r="C125" s="449"/>
      <c r="D125" s="449"/>
      <c r="E125" s="449"/>
      <c r="F125" s="449"/>
      <c r="H125" s="388"/>
      <c r="I125" s="388"/>
      <c r="J125" s="388"/>
      <c r="K125" s="477"/>
      <c r="L125" s="477"/>
      <c r="M125" s="477"/>
      <c r="N125" s="478"/>
      <c r="O125" s="477"/>
      <c r="P125" s="477"/>
      <c r="Q125" s="477"/>
      <c r="R125" s="88"/>
      <c r="S125" s="88"/>
      <c r="T125" s="88"/>
      <c r="U125" s="88"/>
      <c r="V125" s="88"/>
      <c r="W125" s="88"/>
      <c r="X125" s="88"/>
      <c r="Y125" s="88"/>
      <c r="Z125" s="88"/>
      <c r="AA125" s="214"/>
      <c r="AB125" s="214"/>
      <c r="AC125" s="214"/>
      <c r="AD125" s="214"/>
      <c r="AE125" s="214"/>
      <c r="AF125" s="214"/>
      <c r="AG125" s="214"/>
      <c r="AH125" s="214"/>
      <c r="AI125" s="214"/>
      <c r="AJ125" s="214"/>
      <c r="AK125" s="214"/>
      <c r="AL125" s="388"/>
      <c r="AM125" s="388"/>
      <c r="AN125" s="388"/>
      <c r="AO125" s="388"/>
    </row>
    <row r="126" spans="1:41" s="213" customFormat="1">
      <c r="A126" s="486"/>
      <c r="B126" s="450"/>
      <c r="C126" s="449"/>
      <c r="D126" s="449"/>
      <c r="E126" s="449"/>
      <c r="F126" s="449"/>
      <c r="H126" s="388"/>
      <c r="I126" s="388"/>
      <c r="J126" s="388"/>
      <c r="K126" s="477"/>
      <c r="L126" s="477"/>
      <c r="M126" s="477"/>
      <c r="N126" s="478"/>
      <c r="O126" s="477"/>
      <c r="P126" s="477"/>
      <c r="Q126" s="477"/>
      <c r="R126" s="88"/>
      <c r="S126" s="88"/>
      <c r="T126" s="88"/>
      <c r="U126" s="88"/>
      <c r="V126" s="88"/>
      <c r="W126" s="88"/>
      <c r="X126" s="88"/>
      <c r="Y126" s="88"/>
      <c r="Z126" s="88"/>
      <c r="AA126" s="214"/>
      <c r="AB126" s="214"/>
      <c r="AC126" s="214"/>
      <c r="AD126" s="214"/>
      <c r="AE126" s="214"/>
      <c r="AF126" s="214"/>
      <c r="AG126" s="214"/>
      <c r="AH126" s="214"/>
      <c r="AI126" s="214"/>
      <c r="AJ126" s="214"/>
      <c r="AK126" s="214"/>
      <c r="AL126" s="388"/>
      <c r="AM126" s="388"/>
      <c r="AN126" s="388"/>
      <c r="AO126" s="388"/>
    </row>
    <row r="127" spans="1:41" s="213" customFormat="1">
      <c r="A127" s="486"/>
      <c r="B127" s="450"/>
      <c r="C127" s="449"/>
      <c r="D127" s="449"/>
      <c r="E127" s="449"/>
      <c r="F127" s="449"/>
      <c r="H127" s="388"/>
      <c r="I127" s="388"/>
      <c r="J127" s="388"/>
      <c r="K127" s="477"/>
      <c r="L127" s="477"/>
      <c r="M127" s="477"/>
      <c r="N127" s="478"/>
      <c r="O127" s="477"/>
      <c r="P127" s="477"/>
      <c r="Q127" s="477"/>
      <c r="R127" s="88"/>
      <c r="S127" s="88"/>
      <c r="T127" s="88"/>
      <c r="U127" s="88"/>
      <c r="V127" s="88"/>
      <c r="W127" s="88"/>
      <c r="X127" s="88"/>
      <c r="Y127" s="88"/>
      <c r="Z127" s="88"/>
      <c r="AA127" s="214"/>
      <c r="AB127" s="214"/>
      <c r="AC127" s="214"/>
      <c r="AD127" s="214"/>
      <c r="AE127" s="214"/>
      <c r="AF127" s="214"/>
      <c r="AG127" s="214"/>
      <c r="AH127" s="214"/>
      <c r="AI127" s="214"/>
      <c r="AJ127" s="214"/>
      <c r="AK127" s="214"/>
      <c r="AL127" s="388"/>
      <c r="AM127" s="388"/>
      <c r="AN127" s="388"/>
      <c r="AO127" s="388"/>
    </row>
    <row r="128" spans="1:41" s="213" customFormat="1">
      <c r="A128" s="486"/>
      <c r="B128" s="450"/>
      <c r="C128" s="449"/>
      <c r="D128" s="449"/>
      <c r="E128" s="449"/>
      <c r="F128" s="449"/>
      <c r="H128" s="388"/>
      <c r="I128" s="388"/>
      <c r="J128" s="388"/>
      <c r="K128" s="477"/>
      <c r="L128" s="477"/>
      <c r="M128" s="477"/>
      <c r="N128" s="478"/>
      <c r="O128" s="477"/>
      <c r="P128" s="477"/>
      <c r="Q128" s="477"/>
      <c r="R128" s="88"/>
      <c r="S128" s="88"/>
      <c r="T128" s="88"/>
      <c r="U128" s="88"/>
      <c r="V128" s="88"/>
      <c r="W128" s="88"/>
      <c r="X128" s="88"/>
      <c r="Y128" s="88"/>
      <c r="Z128" s="88"/>
      <c r="AA128" s="214"/>
      <c r="AB128" s="214"/>
      <c r="AC128" s="214"/>
      <c r="AD128" s="214"/>
      <c r="AE128" s="214"/>
      <c r="AF128" s="214"/>
      <c r="AG128" s="214"/>
      <c r="AH128" s="214"/>
      <c r="AI128" s="214"/>
      <c r="AJ128" s="214"/>
      <c r="AK128" s="214"/>
      <c r="AL128" s="388"/>
      <c r="AM128" s="388"/>
      <c r="AN128" s="388"/>
      <c r="AO128" s="388"/>
    </row>
    <row r="129" spans="1:41" s="213" customFormat="1">
      <c r="A129" s="486"/>
      <c r="B129" s="450"/>
      <c r="C129" s="449"/>
      <c r="D129" s="449"/>
      <c r="E129" s="449"/>
      <c r="F129" s="449"/>
      <c r="H129" s="388"/>
      <c r="I129" s="388"/>
      <c r="J129" s="388"/>
      <c r="K129" s="477"/>
      <c r="L129" s="477"/>
      <c r="M129" s="477"/>
      <c r="N129" s="478"/>
      <c r="O129" s="477"/>
      <c r="P129" s="477"/>
      <c r="Q129" s="477"/>
      <c r="R129" s="88"/>
      <c r="S129" s="88"/>
      <c r="T129" s="88"/>
      <c r="U129" s="88"/>
      <c r="V129" s="88"/>
      <c r="W129" s="88"/>
      <c r="X129" s="88"/>
      <c r="Y129" s="88"/>
      <c r="Z129" s="88"/>
      <c r="AA129" s="214"/>
      <c r="AB129" s="214"/>
      <c r="AC129" s="214"/>
      <c r="AD129" s="214"/>
      <c r="AE129" s="214"/>
      <c r="AF129" s="214"/>
      <c r="AG129" s="214"/>
      <c r="AH129" s="214"/>
      <c r="AI129" s="214"/>
      <c r="AJ129" s="214"/>
      <c r="AK129" s="214"/>
      <c r="AL129" s="388"/>
      <c r="AM129" s="388"/>
      <c r="AN129" s="388"/>
      <c r="AO129" s="388"/>
    </row>
    <row r="130" spans="1:41" s="213" customFormat="1">
      <c r="A130" s="486"/>
      <c r="B130" s="450"/>
      <c r="C130" s="449"/>
      <c r="D130" s="449"/>
      <c r="E130" s="449"/>
      <c r="F130" s="449"/>
      <c r="H130" s="388"/>
      <c r="I130" s="388"/>
      <c r="J130" s="388"/>
      <c r="K130" s="477"/>
      <c r="L130" s="477"/>
      <c r="M130" s="477"/>
      <c r="N130" s="478"/>
      <c r="O130" s="477"/>
      <c r="P130" s="477"/>
      <c r="Q130" s="477"/>
      <c r="R130" s="88"/>
      <c r="S130" s="88"/>
      <c r="T130" s="88"/>
      <c r="U130" s="88"/>
      <c r="V130" s="88"/>
      <c r="W130" s="88"/>
      <c r="X130" s="88"/>
      <c r="Y130" s="88"/>
      <c r="Z130" s="88"/>
      <c r="AA130" s="214"/>
      <c r="AB130" s="214"/>
      <c r="AC130" s="214"/>
      <c r="AD130" s="214"/>
      <c r="AE130" s="214"/>
      <c r="AF130" s="214"/>
      <c r="AG130" s="214"/>
      <c r="AH130" s="214"/>
      <c r="AI130" s="214"/>
      <c r="AJ130" s="214"/>
      <c r="AK130" s="214"/>
      <c r="AL130" s="388"/>
      <c r="AM130" s="388"/>
      <c r="AN130" s="388"/>
      <c r="AO130" s="388"/>
    </row>
    <row r="131" spans="1:41" s="213" customFormat="1">
      <c r="A131" s="486"/>
      <c r="B131" s="450"/>
      <c r="C131" s="449"/>
      <c r="D131" s="449"/>
      <c r="E131" s="449"/>
      <c r="F131" s="449"/>
      <c r="H131" s="388"/>
      <c r="I131" s="388"/>
      <c r="J131" s="388"/>
      <c r="K131" s="477"/>
      <c r="L131" s="477"/>
      <c r="M131" s="477"/>
      <c r="N131" s="478"/>
      <c r="O131" s="477"/>
      <c r="P131" s="477"/>
      <c r="Q131" s="477"/>
      <c r="R131" s="88"/>
      <c r="S131" s="88"/>
      <c r="T131" s="88"/>
      <c r="U131" s="88"/>
      <c r="V131" s="88"/>
      <c r="W131" s="88"/>
      <c r="X131" s="88"/>
      <c r="Y131" s="88"/>
      <c r="Z131" s="88"/>
      <c r="AA131" s="214"/>
      <c r="AB131" s="214"/>
      <c r="AC131" s="214"/>
      <c r="AD131" s="214"/>
      <c r="AE131" s="214"/>
      <c r="AF131" s="214"/>
      <c r="AG131" s="214"/>
      <c r="AH131" s="214"/>
      <c r="AI131" s="214"/>
      <c r="AJ131" s="214"/>
      <c r="AK131" s="214"/>
      <c r="AL131" s="388"/>
      <c r="AM131" s="388"/>
      <c r="AN131" s="388"/>
      <c r="AO131" s="388"/>
    </row>
    <row r="132" spans="1:41" s="213" customFormat="1">
      <c r="A132" s="486"/>
      <c r="B132" s="450"/>
      <c r="C132" s="449"/>
      <c r="D132" s="449"/>
      <c r="E132" s="449"/>
      <c r="F132" s="449"/>
      <c r="H132" s="388"/>
      <c r="I132" s="388"/>
      <c r="J132" s="388"/>
      <c r="K132" s="477"/>
      <c r="L132" s="477"/>
      <c r="M132" s="477"/>
      <c r="N132" s="478"/>
      <c r="O132" s="477"/>
      <c r="P132" s="477"/>
      <c r="Q132" s="477"/>
      <c r="R132" s="88"/>
      <c r="S132" s="88"/>
      <c r="T132" s="88"/>
      <c r="U132" s="88"/>
      <c r="V132" s="88"/>
      <c r="W132" s="88"/>
      <c r="X132" s="88"/>
      <c r="Y132" s="88"/>
      <c r="Z132" s="88"/>
      <c r="AA132" s="214"/>
      <c r="AB132" s="214"/>
      <c r="AC132" s="214"/>
      <c r="AD132" s="214"/>
      <c r="AE132" s="214"/>
      <c r="AF132" s="214"/>
      <c r="AG132" s="214"/>
      <c r="AH132" s="214"/>
      <c r="AI132" s="214"/>
      <c r="AJ132" s="214"/>
      <c r="AK132" s="214"/>
      <c r="AL132" s="388"/>
      <c r="AM132" s="388"/>
      <c r="AN132" s="388"/>
      <c r="AO132" s="388"/>
    </row>
    <row r="133" spans="1:41" s="213" customFormat="1">
      <c r="A133" s="486"/>
      <c r="B133" s="450"/>
      <c r="C133" s="449"/>
      <c r="D133" s="449"/>
      <c r="E133" s="449"/>
      <c r="F133" s="449"/>
      <c r="H133" s="388"/>
      <c r="I133" s="388"/>
      <c r="J133" s="388"/>
      <c r="K133" s="477"/>
      <c r="L133" s="477"/>
      <c r="M133" s="477"/>
      <c r="N133" s="478"/>
      <c r="O133" s="477"/>
      <c r="P133" s="477"/>
      <c r="Q133" s="477"/>
      <c r="R133" s="88"/>
      <c r="S133" s="88"/>
      <c r="T133" s="88"/>
      <c r="U133" s="88"/>
      <c r="V133" s="88"/>
      <c r="W133" s="88"/>
      <c r="X133" s="88"/>
      <c r="Y133" s="88"/>
      <c r="Z133" s="88"/>
      <c r="AA133" s="214"/>
      <c r="AB133" s="214"/>
      <c r="AC133" s="214"/>
      <c r="AD133" s="214"/>
      <c r="AE133" s="214"/>
      <c r="AF133" s="214"/>
      <c r="AG133" s="214"/>
      <c r="AH133" s="214"/>
      <c r="AI133" s="214"/>
      <c r="AJ133" s="214"/>
      <c r="AK133" s="214"/>
      <c r="AL133" s="388"/>
      <c r="AM133" s="388"/>
      <c r="AN133" s="388"/>
      <c r="AO133" s="388"/>
    </row>
    <row r="134" spans="1:41" s="213" customFormat="1">
      <c r="A134" s="486"/>
      <c r="B134" s="450"/>
      <c r="C134" s="449"/>
      <c r="D134" s="449"/>
      <c r="E134" s="449"/>
      <c r="F134" s="449"/>
      <c r="H134" s="388"/>
      <c r="I134" s="388"/>
      <c r="J134" s="388"/>
      <c r="K134" s="477"/>
      <c r="L134" s="477"/>
      <c r="M134" s="477"/>
      <c r="N134" s="478"/>
      <c r="O134" s="477"/>
      <c r="P134" s="477"/>
      <c r="Q134" s="477"/>
      <c r="R134" s="88"/>
      <c r="S134" s="88"/>
      <c r="T134" s="88"/>
      <c r="U134" s="88"/>
      <c r="V134" s="88"/>
      <c r="W134" s="88"/>
      <c r="X134" s="88"/>
      <c r="Y134" s="88"/>
      <c r="Z134" s="88"/>
      <c r="AA134" s="214"/>
      <c r="AB134" s="214"/>
      <c r="AC134" s="214"/>
      <c r="AD134" s="214"/>
      <c r="AE134" s="214"/>
      <c r="AF134" s="214"/>
      <c r="AG134" s="214"/>
      <c r="AH134" s="214"/>
      <c r="AI134" s="214"/>
      <c r="AJ134" s="214"/>
      <c r="AK134" s="214"/>
      <c r="AL134" s="388"/>
      <c r="AM134" s="388"/>
      <c r="AN134" s="388"/>
      <c r="AO134" s="388"/>
    </row>
    <row r="135" spans="1:41" s="213" customFormat="1">
      <c r="A135" s="486"/>
      <c r="B135" s="450"/>
      <c r="C135" s="449"/>
      <c r="D135" s="449"/>
      <c r="E135" s="449"/>
      <c r="F135" s="449"/>
      <c r="H135" s="388"/>
      <c r="I135" s="388"/>
      <c r="J135" s="388"/>
      <c r="K135" s="477"/>
      <c r="L135" s="477"/>
      <c r="M135" s="477"/>
      <c r="N135" s="478"/>
      <c r="O135" s="477"/>
      <c r="P135" s="477"/>
      <c r="Q135" s="477"/>
      <c r="R135" s="88"/>
      <c r="S135" s="88"/>
      <c r="T135" s="88"/>
      <c r="U135" s="88"/>
      <c r="V135" s="88"/>
      <c r="W135" s="88"/>
      <c r="X135" s="88"/>
      <c r="Y135" s="88"/>
      <c r="Z135" s="88"/>
      <c r="AA135" s="214"/>
      <c r="AB135" s="214"/>
      <c r="AC135" s="214"/>
      <c r="AD135" s="214"/>
      <c r="AE135" s="214"/>
      <c r="AF135" s="214"/>
      <c r="AG135" s="214"/>
      <c r="AH135" s="214"/>
      <c r="AI135" s="214"/>
      <c r="AJ135" s="214"/>
      <c r="AK135" s="214"/>
      <c r="AL135" s="388"/>
      <c r="AM135" s="388"/>
      <c r="AN135" s="388"/>
      <c r="AO135" s="388"/>
    </row>
    <row r="136" spans="1:41" s="213" customFormat="1">
      <c r="A136" s="486"/>
      <c r="B136" s="450"/>
      <c r="C136" s="449"/>
      <c r="D136" s="449"/>
      <c r="E136" s="449"/>
      <c r="F136" s="449"/>
      <c r="H136" s="388"/>
      <c r="I136" s="388"/>
      <c r="J136" s="388"/>
      <c r="K136" s="477"/>
      <c r="L136" s="477"/>
      <c r="M136" s="477"/>
      <c r="N136" s="478"/>
      <c r="O136" s="477"/>
      <c r="P136" s="477"/>
      <c r="Q136" s="477"/>
      <c r="R136" s="88"/>
      <c r="S136" s="88"/>
      <c r="T136" s="88"/>
      <c r="U136" s="88"/>
      <c r="V136" s="88"/>
      <c r="W136" s="88"/>
      <c r="X136" s="88"/>
      <c r="Y136" s="88"/>
      <c r="Z136" s="88"/>
      <c r="AA136" s="214"/>
      <c r="AB136" s="214"/>
      <c r="AC136" s="214"/>
      <c r="AD136" s="214"/>
      <c r="AE136" s="214"/>
      <c r="AF136" s="214"/>
      <c r="AG136" s="214"/>
      <c r="AH136" s="214"/>
      <c r="AI136" s="214"/>
      <c r="AJ136" s="214"/>
      <c r="AK136" s="214"/>
      <c r="AL136" s="388"/>
      <c r="AM136" s="388"/>
      <c r="AN136" s="388"/>
      <c r="AO136" s="388"/>
    </row>
    <row r="137" spans="1:41" s="213" customFormat="1">
      <c r="A137" s="486"/>
      <c r="B137" s="450"/>
      <c r="C137" s="449"/>
      <c r="D137" s="449"/>
      <c r="E137" s="449"/>
      <c r="F137" s="449"/>
      <c r="H137" s="388"/>
      <c r="I137" s="388"/>
      <c r="J137" s="388"/>
      <c r="K137" s="477"/>
      <c r="L137" s="477"/>
      <c r="M137" s="477"/>
      <c r="N137" s="478"/>
      <c r="O137" s="477"/>
      <c r="P137" s="477"/>
      <c r="Q137" s="477"/>
      <c r="R137" s="88"/>
      <c r="S137" s="88"/>
      <c r="T137" s="88"/>
      <c r="U137" s="88"/>
      <c r="V137" s="88"/>
      <c r="W137" s="88"/>
      <c r="X137" s="88"/>
      <c r="Y137" s="88"/>
      <c r="Z137" s="88"/>
      <c r="AA137" s="214"/>
      <c r="AB137" s="214"/>
      <c r="AC137" s="214"/>
      <c r="AD137" s="214"/>
      <c r="AE137" s="214"/>
      <c r="AF137" s="214"/>
      <c r="AG137" s="214"/>
      <c r="AH137" s="214"/>
      <c r="AI137" s="214"/>
      <c r="AJ137" s="214"/>
      <c r="AK137" s="214"/>
      <c r="AL137" s="388"/>
      <c r="AM137" s="388"/>
      <c r="AN137" s="388"/>
      <c r="AO137" s="388"/>
    </row>
    <row r="138" spans="1:41" s="213" customFormat="1">
      <c r="A138" s="486"/>
      <c r="B138" s="450"/>
      <c r="C138" s="449"/>
      <c r="D138" s="449"/>
      <c r="E138" s="449"/>
      <c r="F138" s="449"/>
      <c r="H138" s="388"/>
      <c r="I138" s="388"/>
      <c r="J138" s="388"/>
      <c r="K138" s="477"/>
      <c r="L138" s="477"/>
      <c r="M138" s="477"/>
      <c r="N138" s="478"/>
      <c r="O138" s="477"/>
      <c r="P138" s="477"/>
      <c r="Q138" s="477"/>
      <c r="R138" s="88"/>
      <c r="S138" s="88"/>
      <c r="T138" s="88"/>
      <c r="U138" s="88"/>
      <c r="V138" s="88"/>
      <c r="W138" s="88"/>
      <c r="X138" s="88"/>
      <c r="Y138" s="88"/>
      <c r="Z138" s="88"/>
      <c r="AA138" s="214"/>
      <c r="AB138" s="214"/>
      <c r="AC138" s="214"/>
      <c r="AD138" s="214"/>
      <c r="AE138" s="214"/>
      <c r="AF138" s="214"/>
      <c r="AG138" s="214"/>
      <c r="AH138" s="214"/>
      <c r="AI138" s="214"/>
      <c r="AJ138" s="214"/>
      <c r="AK138" s="214"/>
      <c r="AL138" s="388"/>
      <c r="AM138" s="388"/>
      <c r="AN138" s="388"/>
      <c r="AO138" s="388"/>
    </row>
    <row r="139" spans="1:41" s="213" customFormat="1">
      <c r="A139" s="486"/>
      <c r="B139" s="450"/>
      <c r="C139" s="449"/>
      <c r="D139" s="449"/>
      <c r="E139" s="449"/>
      <c r="F139" s="449"/>
      <c r="H139" s="388"/>
      <c r="I139" s="388"/>
      <c r="J139" s="388"/>
      <c r="K139" s="477"/>
      <c r="L139" s="477"/>
      <c r="M139" s="477"/>
      <c r="N139" s="478"/>
      <c r="O139" s="477"/>
      <c r="P139" s="477"/>
      <c r="Q139" s="477"/>
      <c r="R139" s="88"/>
      <c r="S139" s="88"/>
      <c r="T139" s="88"/>
      <c r="U139" s="88"/>
      <c r="V139" s="88"/>
      <c r="W139" s="88"/>
      <c r="X139" s="88"/>
      <c r="Y139" s="88"/>
      <c r="Z139" s="88"/>
      <c r="AA139" s="214"/>
      <c r="AB139" s="214"/>
      <c r="AC139" s="214"/>
      <c r="AD139" s="214"/>
      <c r="AE139" s="214"/>
      <c r="AF139" s="214"/>
      <c r="AG139" s="214"/>
      <c r="AH139" s="214"/>
      <c r="AI139" s="214"/>
      <c r="AJ139" s="214"/>
      <c r="AK139" s="214"/>
      <c r="AL139" s="388"/>
      <c r="AM139" s="388"/>
      <c r="AN139" s="388"/>
      <c r="AO139" s="388"/>
    </row>
    <row r="140" spans="1:41" s="213" customFormat="1">
      <c r="A140" s="486"/>
      <c r="B140" s="450"/>
      <c r="C140" s="449"/>
      <c r="D140" s="449"/>
      <c r="E140" s="449"/>
      <c r="F140" s="449"/>
      <c r="H140" s="388"/>
      <c r="I140" s="388"/>
      <c r="J140" s="388"/>
      <c r="K140" s="477"/>
      <c r="L140" s="477"/>
      <c r="M140" s="477"/>
      <c r="N140" s="478"/>
      <c r="O140" s="477"/>
      <c r="P140" s="477"/>
      <c r="Q140" s="477"/>
      <c r="R140" s="88"/>
      <c r="S140" s="88"/>
      <c r="T140" s="88"/>
      <c r="U140" s="88"/>
      <c r="V140" s="88"/>
      <c r="W140" s="88"/>
      <c r="X140" s="88"/>
      <c r="Y140" s="88"/>
      <c r="Z140" s="88"/>
      <c r="AA140" s="214"/>
      <c r="AB140" s="214"/>
      <c r="AC140" s="214"/>
      <c r="AD140" s="214"/>
      <c r="AE140" s="214"/>
      <c r="AF140" s="214"/>
      <c r="AG140" s="214"/>
      <c r="AH140" s="214"/>
      <c r="AI140" s="214"/>
      <c r="AJ140" s="214"/>
      <c r="AK140" s="214"/>
      <c r="AL140" s="388"/>
      <c r="AM140" s="388"/>
      <c r="AN140" s="388"/>
      <c r="AO140" s="388"/>
    </row>
  </sheetData>
  <sheetProtection password="CFB5" sheet="1" objects="1" scenarios="1" formatColumns="0" formatRows="0" selectLockedCells="1"/>
  <customSheetViews>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135" priority="1" stopIfTrue="1">
      <formula>D16&gt;0</formula>
    </cfRule>
  </conditionalFormatting>
  <printOptions horizontalCentered="1"/>
  <pageMargins left="0.51181102362204722" right="0.26" top="0.4" bottom="0.44" header="0.25" footer="0.24"/>
  <pageSetup paperSize="9" orientation="portrait" horizontalDpi="300" verticalDpi="300" r:id="rId23"/>
  <headerFooter alignWithMargins="0">
    <oddFooter>&amp;R&amp;"Book Antiqua,Bold"&amp;10Schedule-2/ Page &amp;P of &amp;N</oddFooter>
  </headerFooter>
  <colBreaks count="1" manualBreakCount="1">
    <brk id="6" max="1048575" man="1"/>
  </colBreaks>
  <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325"/>
  <sheetViews>
    <sheetView view="pageBreakPreview" topLeftCell="A248" zoomScale="70" zoomScaleNormal="100" zoomScaleSheetLayoutView="70" workbookViewId="0">
      <selection activeCell="I248" sqref="I248"/>
    </sheetView>
  </sheetViews>
  <sheetFormatPr defaultColWidth="9" defaultRowHeight="15.5"/>
  <cols>
    <col min="1" max="1" width="5.26953125" style="944" customWidth="1"/>
    <col min="2" max="2" width="13" style="837" customWidth="1"/>
    <col min="3" max="3" width="7.90625" style="837" customWidth="1"/>
    <col min="4" max="4" width="7.36328125" style="837" customWidth="1"/>
    <col min="5" max="5" width="9.36328125" style="837" customWidth="1"/>
    <col min="6" max="6" width="25" style="837" customWidth="1"/>
    <col min="7" max="7" width="12.6328125" style="837" customWidth="1"/>
    <col min="8" max="8" width="12.08984375" style="887" customWidth="1"/>
    <col min="9" max="9" width="12" style="817" bestFit="1" customWidth="1"/>
    <col min="10" max="10" width="9.453125" style="837" customWidth="1"/>
    <col min="11" max="11" width="13" style="837" customWidth="1"/>
    <col min="12" max="12" width="65.453125" style="818" customWidth="1"/>
    <col min="13" max="13" width="6.453125" style="817" customWidth="1"/>
    <col min="14" max="14" width="8.6328125" style="817" customWidth="1"/>
    <col min="15" max="15" width="13.453125" style="786" customWidth="1"/>
    <col min="16" max="16" width="12.26953125" style="817" customWidth="1"/>
    <col min="17" max="17" width="13.36328125" style="1328" hidden="1" customWidth="1"/>
    <col min="18" max="18" width="13.08984375" style="809" hidden="1" customWidth="1"/>
    <col min="19" max="19" width="13.453125" style="809" hidden="1" customWidth="1"/>
    <col min="20" max="21" width="9" style="809" hidden="1" customWidth="1"/>
    <col min="22" max="28" width="9" style="809" customWidth="1"/>
    <col min="29" max="29" width="16.453125" style="811" customWidth="1"/>
    <col min="30" max="31" width="9" style="811" customWidth="1"/>
    <col min="32" max="36" width="9" style="809"/>
    <col min="37" max="37" width="9" style="811" hidden="1" customWidth="1"/>
    <col min="38" max="39" width="17.6328125" style="811" hidden="1" customWidth="1"/>
    <col min="40" max="40" width="9" style="811" hidden="1" customWidth="1"/>
    <col min="41" max="41" width="15.453125" style="811" hidden="1" customWidth="1"/>
    <col min="42" max="42" width="15.36328125" style="811" hidden="1" customWidth="1"/>
    <col min="43" max="54" width="9" style="809"/>
    <col min="55" max="16384" width="9" style="810"/>
  </cols>
  <sheetData>
    <row r="1" spans="1:54">
      <c r="A1" s="942" t="str">
        <f>Cover!B3</f>
        <v>Specification No.: 5002001880/SUB-STATION(EXCLUDIN/DOM/A02-CC CS -3</v>
      </c>
      <c r="B1" s="833"/>
      <c r="C1" s="1341"/>
      <c r="D1" s="1341"/>
      <c r="E1" s="1341"/>
      <c r="F1" s="833"/>
      <c r="G1" s="1341"/>
      <c r="H1" s="885"/>
      <c r="I1" s="805"/>
      <c r="J1" s="833"/>
      <c r="K1" s="833"/>
      <c r="L1" s="806"/>
      <c r="M1" s="807"/>
      <c r="N1" s="807"/>
      <c r="O1" s="808"/>
      <c r="P1" s="807" t="s">
        <v>428</v>
      </c>
    </row>
    <row r="2" spans="1:54">
      <c r="A2" s="943"/>
      <c r="B2" s="834"/>
      <c r="C2" s="834"/>
      <c r="D2" s="834"/>
      <c r="E2" s="834"/>
      <c r="F2" s="834"/>
      <c r="G2" s="834"/>
      <c r="H2" s="886"/>
      <c r="I2" s="796"/>
      <c r="J2" s="834"/>
      <c r="K2" s="834"/>
      <c r="L2" s="812"/>
      <c r="M2" s="796"/>
      <c r="N2" s="796"/>
      <c r="O2" s="813"/>
      <c r="P2" s="796"/>
    </row>
    <row r="3" spans="1:54" ht="57.75" customHeight="1">
      <c r="A3" s="1509" t="str">
        <f>Cover!$B$2</f>
        <v>Substation Package-SS82 for extension of NP Kunta substation, Kolar substation, Hiriyur substation, Kochi substation &amp; Tuticorin GIS substation under (a) Regional system strengthening scheme to mitigate the overloading of 400kV NP Kunta – Kolar S/C line; (b) Augmentation of transformation capacity at existing Hiriyur S/S and Kochi S/S; &amp; (c) Implementation of 1 no. of 230kV bay at Tuticorin – II GIS PS.</v>
      </c>
      <c r="B3" s="1509"/>
      <c r="C3" s="1509"/>
      <c r="D3" s="1509"/>
      <c r="E3" s="1509"/>
      <c r="F3" s="1509"/>
      <c r="G3" s="1509"/>
      <c r="H3" s="1509"/>
      <c r="I3" s="1509"/>
      <c r="J3" s="1509"/>
      <c r="K3" s="1509"/>
      <c r="L3" s="1509"/>
      <c r="M3" s="1509"/>
      <c r="N3" s="1509"/>
      <c r="O3" s="1509"/>
      <c r="P3" s="1509"/>
      <c r="Q3" s="1509"/>
      <c r="AK3" s="815" t="s">
        <v>344</v>
      </c>
      <c r="AM3" s="835">
        <f>IF(ISERROR(#REF!/('Sch-6'!D14+'Sch-6'!D16+'Sch-6'!D18)),0,#REF!/( 'Sch-6'!D14+'Sch-6'!D16+'Sch-6'!D18))</f>
        <v>0</v>
      </c>
    </row>
    <row r="4" spans="1:54">
      <c r="A4" s="1511" t="s">
        <v>24</v>
      </c>
      <c r="B4" s="1511"/>
      <c r="C4" s="1511"/>
      <c r="D4" s="1511"/>
      <c r="E4" s="1511"/>
      <c r="F4" s="1511"/>
      <c r="G4" s="1511"/>
      <c r="H4" s="1511"/>
      <c r="I4" s="1511"/>
      <c r="J4" s="1511"/>
      <c r="K4" s="1511"/>
      <c r="L4" s="1511"/>
      <c r="M4" s="1511"/>
      <c r="N4" s="1511"/>
      <c r="O4" s="1511"/>
      <c r="P4" s="1511"/>
      <c r="Q4" s="1511"/>
      <c r="AK4" s="815" t="s">
        <v>345</v>
      </c>
      <c r="AM4" s="836" t="e">
        <f>#REF!</f>
        <v>#REF!</v>
      </c>
    </row>
    <row r="5" spans="1:54">
      <c r="AK5" s="815" t="s">
        <v>350</v>
      </c>
      <c r="AM5" s="836">
        <f>IF(ISERROR(#REF!/#REF!),0,#REF! /#REF!)</f>
        <v>0</v>
      </c>
    </row>
    <row r="6" spans="1:54">
      <c r="A6" s="945" t="str">
        <f>'Sch-1'!A6</f>
        <v>Bidder’s Name and Address (Lead Partner) :</v>
      </c>
      <c r="B6" s="838"/>
      <c r="C6" s="1342"/>
      <c r="D6" s="1342"/>
      <c r="E6" s="1342"/>
      <c r="F6" s="838"/>
      <c r="G6" s="1342"/>
      <c r="H6" s="888"/>
      <c r="I6" s="880"/>
      <c r="J6" s="838"/>
      <c r="K6" s="838"/>
      <c r="L6" s="819"/>
      <c r="M6" s="876" t="s">
        <v>398</v>
      </c>
      <c r="P6" s="796"/>
      <c r="AK6" s="815" t="s">
        <v>351</v>
      </c>
      <c r="AM6" s="836" t="e">
        <f>#REF!</f>
        <v>#REF!</v>
      </c>
    </row>
    <row r="7" spans="1:54">
      <c r="A7" s="946" t="str">
        <f>'Sch-1'!A7</f>
        <v/>
      </c>
      <c r="B7" s="839"/>
      <c r="C7" s="1343"/>
      <c r="D7" s="1343"/>
      <c r="E7" s="1343"/>
      <c r="F7" s="839"/>
      <c r="G7" s="1343"/>
      <c r="H7" s="889"/>
      <c r="I7" s="839"/>
      <c r="J7" s="839"/>
      <c r="K7" s="839"/>
      <c r="L7" s="839"/>
      <c r="M7" s="1497" t="str">
        <f>'Sch-1'!M7</f>
        <v>Contracts Services, 3rd Floor</v>
      </c>
      <c r="N7" s="1497"/>
      <c r="O7" s="1497"/>
      <c r="P7" s="1497"/>
      <c r="AK7" s="815" t="s">
        <v>348</v>
      </c>
      <c r="AM7" s="835" t="e">
        <f>SUM(AM3:AM6)</f>
        <v>#REF!</v>
      </c>
    </row>
    <row r="8" spans="1:54">
      <c r="A8" s="947" t="s">
        <v>399</v>
      </c>
      <c r="B8" s="840"/>
      <c r="C8" s="844" t="str">
        <f>IF('Sch-1'!C8=0, "", 'Sch-1'!C8)</f>
        <v xml:space="preserve">…….. …….. …….. …….. …….. …….. </v>
      </c>
      <c r="D8" s="1344"/>
      <c r="E8" s="1344"/>
      <c r="F8" s="840"/>
      <c r="G8" s="1344"/>
      <c r="H8" s="890"/>
      <c r="I8" s="881"/>
      <c r="J8" s="840"/>
      <c r="K8" s="840"/>
      <c r="M8" s="1497" t="str">
        <f>'Sch-1'!M8</f>
        <v>Power Grid Corporation of India Ltd.,</v>
      </c>
      <c r="N8" s="1497"/>
      <c r="O8" s="1497"/>
      <c r="P8" s="1497"/>
    </row>
    <row r="9" spans="1:54">
      <c r="A9" s="947" t="s">
        <v>401</v>
      </c>
      <c r="B9" s="840"/>
      <c r="C9" s="844" t="str">
        <f>IF('Sch-1'!C9=0, "", 'Sch-1'!C9)</f>
        <v xml:space="preserve">…….. …….. …….. …….. …….. …….. </v>
      </c>
      <c r="D9" s="1344"/>
      <c r="E9" s="1344"/>
      <c r="F9" s="840"/>
      <c r="G9" s="1344"/>
      <c r="H9" s="890"/>
      <c r="I9" s="881"/>
      <c r="J9" s="840"/>
      <c r="K9" s="840"/>
      <c r="M9" s="1497" t="str">
        <f>'Sch-1'!M9</f>
        <v>"Saudamini", Plot No.-2</v>
      </c>
      <c r="N9" s="1497"/>
      <c r="O9" s="1497"/>
      <c r="P9" s="1497"/>
    </row>
    <row r="10" spans="1:54" ht="16.5" customHeight="1">
      <c r="A10" s="948"/>
      <c r="B10" s="841"/>
      <c r="C10" s="844" t="str">
        <f>IF('Sch-1'!C10=0, "", 'Sch-1'!C10)</f>
        <v xml:space="preserve">…….. …….. …….. …….. …….. …….. </v>
      </c>
      <c r="D10" s="842"/>
      <c r="E10" s="842"/>
      <c r="F10" s="841"/>
      <c r="G10" s="842"/>
      <c r="H10" s="891"/>
      <c r="I10" s="882"/>
      <c r="J10" s="841"/>
      <c r="K10" s="841"/>
      <c r="M10" s="1325" t="str">
        <f>'Sch-1'!M10</f>
        <v xml:space="preserve">Sector-29, </v>
      </c>
      <c r="N10" s="1325"/>
      <c r="O10" s="904"/>
      <c r="P10" s="1325"/>
      <c r="AK10" s="815" t="s">
        <v>347</v>
      </c>
      <c r="AM10" s="836">
        <f>'Sch-1'!AA10</f>
        <v>0</v>
      </c>
    </row>
    <row r="11" spans="1:54" ht="16.5" customHeight="1">
      <c r="A11" s="948"/>
      <c r="B11" s="841"/>
      <c r="C11" s="844" t="str">
        <f>IF('Sch-1'!C11=0, "", 'Sch-1'!C11)</f>
        <v xml:space="preserve">…….. …….. …….. …….. …….. …….. </v>
      </c>
      <c r="D11" s="842"/>
      <c r="E11" s="842"/>
      <c r="F11" s="841"/>
      <c r="G11" s="842"/>
      <c r="H11" s="891"/>
      <c r="I11" s="882"/>
      <c r="J11" s="841"/>
      <c r="K11" s="841"/>
      <c r="M11" s="1497" t="str">
        <f>'Sch-1'!M11</f>
        <v>Gurgaon (Haryana) - 122001</v>
      </c>
      <c r="N11" s="1497"/>
      <c r="O11" s="1497"/>
      <c r="P11" s="1497"/>
      <c r="AK11" s="815"/>
      <c r="AM11" s="836"/>
    </row>
    <row r="12" spans="1:54">
      <c r="A12" s="949"/>
      <c r="B12" s="842"/>
      <c r="C12" s="842"/>
      <c r="D12" s="842"/>
      <c r="E12" s="842"/>
      <c r="F12" s="842"/>
      <c r="G12" s="842"/>
      <c r="H12" s="891"/>
      <c r="I12" s="883"/>
      <c r="J12" s="842"/>
      <c r="K12" s="842"/>
      <c r="L12" s="843"/>
      <c r="M12" s="844"/>
      <c r="N12" s="844"/>
      <c r="O12" s="820"/>
      <c r="P12" s="796"/>
      <c r="AK12" s="815"/>
      <c r="AM12" s="836"/>
    </row>
    <row r="13" spans="1:54" s="903" customFormat="1" ht="33" customHeight="1">
      <c r="A13" s="1324"/>
      <c r="B13" s="1324"/>
      <c r="C13" s="1326"/>
      <c r="D13" s="1326"/>
      <c r="E13" s="1326"/>
      <c r="F13" s="1324"/>
      <c r="G13" s="1326"/>
      <c r="H13" s="1340" t="s">
        <v>572</v>
      </c>
      <c r="I13" s="1324"/>
      <c r="J13" s="1324"/>
      <c r="K13" s="1324"/>
      <c r="L13" s="1324"/>
      <c r="M13" s="1326"/>
      <c r="N13" s="1326"/>
      <c r="O13" s="1324"/>
      <c r="P13" s="1326"/>
      <c r="Q13" s="1329"/>
      <c r="R13" s="899"/>
      <c r="S13" s="899"/>
      <c r="T13" s="899"/>
      <c r="U13" s="899"/>
      <c r="V13" s="898"/>
      <c r="W13" s="898"/>
      <c r="X13" s="898"/>
      <c r="Y13" s="898"/>
      <c r="Z13" s="898"/>
      <c r="AA13" s="898"/>
      <c r="AB13" s="898"/>
      <c r="AC13" s="900"/>
      <c r="AD13" s="900"/>
      <c r="AE13" s="900"/>
      <c r="AF13" s="898"/>
      <c r="AG13" s="898"/>
      <c r="AH13" s="898"/>
      <c r="AI13" s="898"/>
      <c r="AJ13" s="898"/>
      <c r="AK13" s="900"/>
      <c r="AL13" s="1502" t="s">
        <v>283</v>
      </c>
      <c r="AM13" s="1502"/>
      <c r="AN13" s="902" t="s">
        <v>287</v>
      </c>
      <c r="AO13" s="1502" t="s">
        <v>284</v>
      </c>
      <c r="AP13" s="1502"/>
      <c r="AQ13" s="898"/>
      <c r="AR13" s="898"/>
      <c r="AS13" s="898"/>
      <c r="AT13" s="898"/>
      <c r="AU13" s="898"/>
      <c r="AV13" s="898"/>
      <c r="AW13" s="898"/>
      <c r="AX13" s="898"/>
      <c r="AY13" s="898"/>
      <c r="AZ13" s="898"/>
      <c r="BA13" s="898"/>
      <c r="BB13" s="898"/>
    </row>
    <row r="14" spans="1:54">
      <c r="A14" s="948"/>
      <c r="B14" s="841"/>
      <c r="C14" s="842"/>
      <c r="D14" s="842"/>
      <c r="E14" s="842"/>
      <c r="F14" s="841"/>
      <c r="G14" s="842"/>
      <c r="H14" s="891"/>
      <c r="I14" s="882"/>
      <c r="J14" s="841"/>
      <c r="K14" s="841"/>
      <c r="L14" s="841"/>
      <c r="M14" s="842"/>
      <c r="N14" s="842"/>
      <c r="O14" s="841"/>
      <c r="P14" s="842"/>
      <c r="R14" s="845"/>
      <c r="S14" s="845"/>
      <c r="T14" s="845"/>
      <c r="U14" s="845"/>
      <c r="AL14" s="846"/>
      <c r="AM14" s="846"/>
      <c r="AN14" s="816"/>
      <c r="AO14" s="846"/>
      <c r="AP14" s="846"/>
    </row>
    <row r="15" spans="1:54">
      <c r="A15" s="948"/>
      <c r="B15" s="841"/>
      <c r="C15" s="842"/>
      <c r="D15" s="842"/>
      <c r="E15" s="842"/>
      <c r="F15" s="841"/>
      <c r="G15" s="842"/>
      <c r="H15" s="891"/>
      <c r="I15" s="882"/>
      <c r="J15" s="841"/>
      <c r="K15" s="841"/>
      <c r="L15" s="841"/>
      <c r="M15" s="842"/>
      <c r="N15" s="1493" t="s">
        <v>275</v>
      </c>
      <c r="O15" s="1493"/>
      <c r="P15" s="1493"/>
      <c r="R15" s="845"/>
      <c r="S15" s="845"/>
      <c r="T15" s="845"/>
      <c r="U15" s="845"/>
      <c r="AL15" s="846"/>
      <c r="AM15" s="846"/>
      <c r="AN15" s="816"/>
      <c r="AO15" s="846"/>
      <c r="AP15" s="846"/>
    </row>
    <row r="16" spans="1:54" ht="94.5" customHeight="1">
      <c r="A16" s="1214" t="s">
        <v>363</v>
      </c>
      <c r="B16" s="1185" t="s">
        <v>516</v>
      </c>
      <c r="C16" s="1185" t="s">
        <v>517</v>
      </c>
      <c r="D16" s="1185" t="s">
        <v>523</v>
      </c>
      <c r="E16" s="1185" t="s">
        <v>524</v>
      </c>
      <c r="F16" s="1185" t="s">
        <v>518</v>
      </c>
      <c r="G16" s="1215" t="s">
        <v>525</v>
      </c>
      <c r="H16" s="973" t="s">
        <v>493</v>
      </c>
      <c r="I16" s="974" t="s">
        <v>534</v>
      </c>
      <c r="J16" s="975" t="s">
        <v>488</v>
      </c>
      <c r="K16" s="975" t="s">
        <v>514</v>
      </c>
      <c r="L16" s="1185" t="s">
        <v>370</v>
      </c>
      <c r="M16" s="1186" t="s">
        <v>355</v>
      </c>
      <c r="N16" s="1186" t="s">
        <v>356</v>
      </c>
      <c r="O16" s="1185" t="s">
        <v>656</v>
      </c>
      <c r="P16" s="1185" t="s">
        <v>657</v>
      </c>
      <c r="Q16" s="1330" t="s">
        <v>512</v>
      </c>
      <c r="R16" s="845"/>
      <c r="S16" s="845"/>
      <c r="T16" s="845"/>
      <c r="U16" s="845"/>
      <c r="AL16" s="847" t="s">
        <v>372</v>
      </c>
      <c r="AM16" s="847" t="s">
        <v>413</v>
      </c>
      <c r="AN16" s="816"/>
      <c r="AO16" s="847" t="s">
        <v>372</v>
      </c>
      <c r="AP16" s="847" t="s">
        <v>413</v>
      </c>
    </row>
    <row r="17" spans="1:54" s="903" customFormat="1">
      <c r="A17" s="1216">
        <v>1</v>
      </c>
      <c r="B17" s="1217">
        <v>2</v>
      </c>
      <c r="C17" s="1217">
        <v>3</v>
      </c>
      <c r="D17" s="1217">
        <v>4</v>
      </c>
      <c r="E17" s="1217">
        <v>5</v>
      </c>
      <c r="F17" s="1218">
        <v>6</v>
      </c>
      <c r="G17" s="1217">
        <v>7</v>
      </c>
      <c r="H17" s="980">
        <v>8</v>
      </c>
      <c r="I17" s="981">
        <v>9</v>
      </c>
      <c r="J17" s="982">
        <v>10</v>
      </c>
      <c r="K17" s="982">
        <v>11</v>
      </c>
      <c r="L17" s="1219">
        <v>12</v>
      </c>
      <c r="M17" s="1219">
        <v>13</v>
      </c>
      <c r="N17" s="1219">
        <v>14</v>
      </c>
      <c r="O17" s="1219">
        <v>15</v>
      </c>
      <c r="P17" s="1219" t="s">
        <v>526</v>
      </c>
      <c r="Q17" s="1219">
        <v>17</v>
      </c>
      <c r="R17" s="899"/>
      <c r="S17" s="899"/>
      <c r="T17" s="899"/>
      <c r="U17" s="899"/>
      <c r="V17" s="898"/>
      <c r="W17" s="898"/>
      <c r="X17" s="898"/>
      <c r="Y17" s="898"/>
      <c r="Z17" s="898"/>
      <c r="AA17" s="898"/>
      <c r="AB17" s="898"/>
      <c r="AC17" s="900"/>
      <c r="AD17" s="900"/>
      <c r="AE17" s="900"/>
      <c r="AF17" s="898"/>
      <c r="AG17" s="898"/>
      <c r="AH17" s="898"/>
      <c r="AI17" s="898"/>
      <c r="AJ17" s="898"/>
      <c r="AK17" s="900"/>
      <c r="AL17" s="901">
        <v>5</v>
      </c>
      <c r="AM17" s="901" t="s">
        <v>407</v>
      </c>
      <c r="AN17" s="902"/>
      <c r="AO17" s="901">
        <v>5</v>
      </c>
      <c r="AP17" s="901" t="s">
        <v>407</v>
      </c>
      <c r="AQ17" s="898"/>
      <c r="AR17" s="898"/>
      <c r="AS17" s="898"/>
      <c r="AT17" s="898"/>
      <c r="AU17" s="898"/>
      <c r="AV17" s="898"/>
      <c r="AW17" s="898"/>
      <c r="AX17" s="898"/>
      <c r="AY17" s="898"/>
      <c r="AZ17" s="898"/>
      <c r="BA17" s="898"/>
      <c r="BB17" s="898"/>
    </row>
    <row r="18" spans="1:54" s="903" customFormat="1" ht="38.25" hidden="1" customHeight="1">
      <c r="A18" s="1279"/>
      <c r="B18" s="1506" t="s">
        <v>576</v>
      </c>
      <c r="C18" s="1507"/>
      <c r="D18" s="1507"/>
      <c r="E18" s="1507"/>
      <c r="F18" s="1507"/>
      <c r="G18" s="1507"/>
      <c r="H18" s="1507"/>
      <c r="I18" s="1507"/>
      <c r="J18" s="1507"/>
      <c r="K18" s="1507"/>
      <c r="L18" s="1508"/>
      <c r="M18" s="1280"/>
      <c r="N18" s="1280"/>
      <c r="O18" s="1280"/>
      <c r="P18" s="1280"/>
      <c r="Q18" s="1280"/>
      <c r="R18" s="899"/>
      <c r="S18" s="899"/>
      <c r="T18" s="899"/>
      <c r="U18" s="899"/>
      <c r="V18" s="898"/>
      <c r="W18" s="898"/>
      <c r="X18" s="898"/>
      <c r="Y18" s="898"/>
      <c r="Z18" s="898"/>
      <c r="AA18" s="898"/>
      <c r="AB18" s="898"/>
      <c r="AC18" s="900"/>
      <c r="AD18" s="900"/>
      <c r="AE18" s="900"/>
      <c r="AF18" s="898"/>
      <c r="AG18" s="898"/>
      <c r="AH18" s="898"/>
      <c r="AI18" s="898"/>
      <c r="AJ18" s="898"/>
      <c r="AK18" s="900"/>
      <c r="AL18" s="901"/>
      <c r="AM18" s="901"/>
      <c r="AN18" s="902"/>
      <c r="AO18" s="901"/>
      <c r="AP18" s="901"/>
      <c r="AQ18" s="898"/>
      <c r="AR18" s="898"/>
      <c r="AS18" s="898"/>
      <c r="AT18" s="898"/>
      <c r="AU18" s="898"/>
      <c r="AV18" s="898"/>
      <c r="AW18" s="898"/>
      <c r="AX18" s="898"/>
      <c r="AY18" s="898"/>
      <c r="AZ18" s="898"/>
      <c r="BA18" s="898"/>
      <c r="BB18" s="898"/>
    </row>
    <row r="19" spans="1:54" s="799" customFormat="1" ht="23.25" customHeight="1">
      <c r="A19" s="950" t="s">
        <v>342</v>
      </c>
      <c r="B19" s="1273" t="str">
        <f>'Sch-1'!B21</f>
        <v xml:space="preserve">Bay Works at Kolar SS               </v>
      </c>
      <c r="C19" s="1285"/>
      <c r="D19" s="1285"/>
      <c r="E19" s="1285"/>
      <c r="F19" s="1271"/>
      <c r="G19" s="1285"/>
      <c r="H19" s="1285"/>
      <c r="I19" s="1271"/>
      <c r="J19" s="1271"/>
      <c r="K19" s="1271"/>
      <c r="L19" s="1272"/>
      <c r="M19" s="878"/>
      <c r="N19" s="878"/>
      <c r="O19" s="878"/>
      <c r="P19" s="878"/>
      <c r="Q19" s="878"/>
      <c r="R19" s="924" t="s">
        <v>495</v>
      </c>
      <c r="S19" s="923" t="s">
        <v>496</v>
      </c>
      <c r="T19" s="800"/>
      <c r="U19" s="800"/>
      <c r="AD19" s="934"/>
    </row>
    <row r="20" spans="1:54" s="786" customFormat="1" ht="47.25" customHeight="1">
      <c r="A20" s="1256">
        <v>1</v>
      </c>
      <c r="B20" s="1281">
        <v>7000015628</v>
      </c>
      <c r="C20" s="1284">
        <v>90</v>
      </c>
      <c r="D20" s="1284">
        <v>15</v>
      </c>
      <c r="E20" s="1284">
        <v>30</v>
      </c>
      <c r="F20" s="1281" t="s">
        <v>689</v>
      </c>
      <c r="G20" s="1284">
        <v>100000262</v>
      </c>
      <c r="H20" s="1284">
        <v>998736</v>
      </c>
      <c r="I20" s="1257"/>
      <c r="J20" s="1284">
        <v>18</v>
      </c>
      <c r="K20" s="1258"/>
      <c r="L20" s="1281" t="s">
        <v>592</v>
      </c>
      <c r="M20" s="1284" t="s">
        <v>582</v>
      </c>
      <c r="N20" s="1284">
        <v>1</v>
      </c>
      <c r="O20" s="1257"/>
      <c r="P20" s="1331" t="str">
        <f>IF(O20=0, "Included", IF(ISERROR(N20*O20), O20, N20*O20))</f>
        <v>Included</v>
      </c>
      <c r="Q20" s="1331">
        <f>S20</f>
        <v>0</v>
      </c>
      <c r="R20" s="786">
        <f>IF(P20="Included",0,P20)</f>
        <v>0</v>
      </c>
      <c r="S20" s="786">
        <f>IF(K20="",(R20*J20/100),(R20*K20/100))</f>
        <v>0</v>
      </c>
      <c r="T20" s="787"/>
      <c r="U20" s="787"/>
      <c r="AD20" s="935"/>
    </row>
    <row r="21" spans="1:54" s="786" customFormat="1" ht="47.25" customHeight="1">
      <c r="A21" s="1256">
        <v>2</v>
      </c>
      <c r="B21" s="1281">
        <v>7000015628</v>
      </c>
      <c r="C21" s="1284">
        <v>90</v>
      </c>
      <c r="D21" s="1284">
        <v>15</v>
      </c>
      <c r="E21" s="1284">
        <v>40</v>
      </c>
      <c r="F21" s="1281" t="s">
        <v>689</v>
      </c>
      <c r="G21" s="1284">
        <v>100000263</v>
      </c>
      <c r="H21" s="1284">
        <v>998736</v>
      </c>
      <c r="I21" s="1257"/>
      <c r="J21" s="1284">
        <v>18</v>
      </c>
      <c r="K21" s="1258"/>
      <c r="L21" s="1281" t="s">
        <v>593</v>
      </c>
      <c r="M21" s="1284" t="s">
        <v>582</v>
      </c>
      <c r="N21" s="1284">
        <v>1</v>
      </c>
      <c r="O21" s="1257"/>
      <c r="P21" s="1331" t="str">
        <f>IF(O21=0, "Included", IF(ISERROR(N21*O21), O21, N21*O21))</f>
        <v>Included</v>
      </c>
      <c r="Q21" s="1331">
        <f>S21</f>
        <v>0</v>
      </c>
      <c r="R21" s="786">
        <f>IF(P21="Included",0,P21)</f>
        <v>0</v>
      </c>
      <c r="S21" s="786">
        <f t="shared" ref="S21:S88" si="0">IF(K21="",(R21*J21/100),(R21*K21/100))</f>
        <v>0</v>
      </c>
      <c r="T21" s="787"/>
      <c r="U21" s="787"/>
      <c r="AD21" s="935"/>
    </row>
    <row r="22" spans="1:54" s="786" customFormat="1" ht="47.25" customHeight="1">
      <c r="A22" s="1256">
        <f>A21+1</f>
        <v>3</v>
      </c>
      <c r="B22" s="1281">
        <v>7000015628</v>
      </c>
      <c r="C22" s="1284">
        <v>90</v>
      </c>
      <c r="D22" s="1284">
        <v>15</v>
      </c>
      <c r="E22" s="1284">
        <v>50</v>
      </c>
      <c r="F22" s="1281" t="s">
        <v>689</v>
      </c>
      <c r="G22" s="1284">
        <v>100000271</v>
      </c>
      <c r="H22" s="1284">
        <v>998736</v>
      </c>
      <c r="I22" s="1257"/>
      <c r="J22" s="1284">
        <v>18</v>
      </c>
      <c r="K22" s="1258"/>
      <c r="L22" s="1281" t="s">
        <v>594</v>
      </c>
      <c r="M22" s="1284" t="s">
        <v>582</v>
      </c>
      <c r="N22" s="1284">
        <v>6</v>
      </c>
      <c r="O22" s="1257"/>
      <c r="P22" s="1331" t="str">
        <f>IF(O22=0, "Included", IF(ISERROR(N22*O22), O22, N22*O22))</f>
        <v>Included</v>
      </c>
      <c r="Q22" s="1331">
        <f>S22</f>
        <v>0</v>
      </c>
      <c r="R22" s="786">
        <f>IF(P22="Included",0,P22)</f>
        <v>0</v>
      </c>
      <c r="S22" s="786">
        <f t="shared" si="0"/>
        <v>0</v>
      </c>
      <c r="T22" s="787"/>
      <c r="U22" s="787"/>
      <c r="AD22" s="935"/>
    </row>
    <row r="23" spans="1:54" s="786" customFormat="1" ht="47.25" customHeight="1">
      <c r="A23" s="1256">
        <f t="shared" ref="A23:A88" si="1">A22+1</f>
        <v>4</v>
      </c>
      <c r="B23" s="1281">
        <v>7000015628</v>
      </c>
      <c r="C23" s="1284">
        <v>90</v>
      </c>
      <c r="D23" s="1284">
        <v>15</v>
      </c>
      <c r="E23" s="1284">
        <v>60</v>
      </c>
      <c r="F23" s="1281" t="s">
        <v>689</v>
      </c>
      <c r="G23" s="1284">
        <v>100000281</v>
      </c>
      <c r="H23" s="1284">
        <v>998736</v>
      </c>
      <c r="I23" s="1257"/>
      <c r="J23" s="1284">
        <v>18</v>
      </c>
      <c r="K23" s="1258"/>
      <c r="L23" s="1281" t="s">
        <v>595</v>
      </c>
      <c r="M23" s="1284" t="s">
        <v>582</v>
      </c>
      <c r="N23" s="1284">
        <v>6</v>
      </c>
      <c r="O23" s="1257"/>
      <c r="P23" s="1331" t="str">
        <f>IF(O23=0, "Included", IF(ISERROR(N23*O23), O23, N23*O23))</f>
        <v>Included</v>
      </c>
      <c r="Q23" s="1331">
        <f>S23</f>
        <v>0</v>
      </c>
      <c r="R23" s="786">
        <f>IF(P23="Included",0,P23)</f>
        <v>0</v>
      </c>
      <c r="S23" s="786">
        <f t="shared" si="0"/>
        <v>0</v>
      </c>
      <c r="T23" s="787"/>
      <c r="U23" s="787"/>
      <c r="AD23" s="935"/>
    </row>
    <row r="24" spans="1:54" s="786" customFormat="1" ht="60" customHeight="1">
      <c r="A24" s="1256">
        <f t="shared" si="1"/>
        <v>5</v>
      </c>
      <c r="B24" s="1281">
        <v>7000015628</v>
      </c>
      <c r="C24" s="1284">
        <v>90</v>
      </c>
      <c r="D24" s="1284">
        <v>15</v>
      </c>
      <c r="E24" s="1284">
        <v>70</v>
      </c>
      <c r="F24" s="1281" t="s">
        <v>689</v>
      </c>
      <c r="G24" s="1284">
        <v>100000328</v>
      </c>
      <c r="H24" s="1284">
        <v>998736</v>
      </c>
      <c r="I24" s="1257"/>
      <c r="J24" s="1284">
        <v>18</v>
      </c>
      <c r="K24" s="1258"/>
      <c r="L24" s="1281" t="s">
        <v>583</v>
      </c>
      <c r="M24" s="1284" t="s">
        <v>582</v>
      </c>
      <c r="N24" s="1284">
        <v>3</v>
      </c>
      <c r="O24" s="1257"/>
      <c r="P24" s="1331" t="str">
        <f t="shared" ref="P24:P88" si="2">IF(O24=0, "Included", IF(ISERROR(N24*O24), O24, N24*O24))</f>
        <v>Included</v>
      </c>
      <c r="Q24" s="1331">
        <f t="shared" ref="Q24:Q88" si="3">S24</f>
        <v>0</v>
      </c>
      <c r="R24" s="786">
        <f t="shared" ref="R24:R88" si="4">IF(P24="Included",0,P24)</f>
        <v>0</v>
      </c>
      <c r="S24" s="786">
        <f t="shared" si="0"/>
        <v>0</v>
      </c>
      <c r="T24" s="787"/>
      <c r="U24" s="787"/>
      <c r="AD24" s="935"/>
    </row>
    <row r="25" spans="1:54" s="786" customFormat="1" ht="47.25" customHeight="1">
      <c r="A25" s="1256">
        <f t="shared" si="1"/>
        <v>6</v>
      </c>
      <c r="B25" s="1281">
        <v>7000015628</v>
      </c>
      <c r="C25" s="1284">
        <v>90</v>
      </c>
      <c r="D25" s="1284">
        <v>15</v>
      </c>
      <c r="E25" s="1284">
        <v>80</v>
      </c>
      <c r="F25" s="1281" t="s">
        <v>689</v>
      </c>
      <c r="G25" s="1284">
        <v>100001559</v>
      </c>
      <c r="H25" s="1284">
        <v>995429</v>
      </c>
      <c r="I25" s="1257"/>
      <c r="J25" s="1284">
        <v>18</v>
      </c>
      <c r="K25" s="1258"/>
      <c r="L25" s="1281" t="s">
        <v>676</v>
      </c>
      <c r="M25" s="1284" t="s">
        <v>582</v>
      </c>
      <c r="N25" s="1284">
        <v>2</v>
      </c>
      <c r="O25" s="1257"/>
      <c r="P25" s="1331" t="str">
        <f t="shared" si="2"/>
        <v>Included</v>
      </c>
      <c r="Q25" s="1331">
        <f t="shared" si="3"/>
        <v>0</v>
      </c>
      <c r="R25" s="786">
        <f t="shared" si="4"/>
        <v>0</v>
      </c>
      <c r="S25" s="786">
        <f t="shared" si="0"/>
        <v>0</v>
      </c>
      <c r="T25" s="787"/>
      <c r="U25" s="787"/>
      <c r="AD25" s="935"/>
    </row>
    <row r="26" spans="1:54" s="786" customFormat="1" ht="47.25" customHeight="1">
      <c r="A26" s="1256">
        <f t="shared" si="1"/>
        <v>7</v>
      </c>
      <c r="B26" s="1281">
        <v>7000015628</v>
      </c>
      <c r="C26" s="1284">
        <v>90</v>
      </c>
      <c r="D26" s="1284">
        <v>15</v>
      </c>
      <c r="E26" s="1284">
        <v>90</v>
      </c>
      <c r="F26" s="1281" t="s">
        <v>689</v>
      </c>
      <c r="G26" s="1284">
        <v>100001560</v>
      </c>
      <c r="H26" s="1284">
        <v>995429</v>
      </c>
      <c r="I26" s="1257"/>
      <c r="J26" s="1284">
        <v>18</v>
      </c>
      <c r="K26" s="1258"/>
      <c r="L26" s="1281" t="s">
        <v>677</v>
      </c>
      <c r="M26" s="1284" t="s">
        <v>582</v>
      </c>
      <c r="N26" s="1284">
        <v>6</v>
      </c>
      <c r="O26" s="1257"/>
      <c r="P26" s="1331" t="str">
        <f t="shared" si="2"/>
        <v>Included</v>
      </c>
      <c r="Q26" s="1331">
        <f t="shared" si="3"/>
        <v>0</v>
      </c>
      <c r="R26" s="786">
        <f t="shared" si="4"/>
        <v>0</v>
      </c>
      <c r="S26" s="786">
        <f t="shared" si="0"/>
        <v>0</v>
      </c>
      <c r="T26" s="787"/>
      <c r="U26" s="787"/>
      <c r="AD26" s="935"/>
    </row>
    <row r="27" spans="1:54" s="786" customFormat="1" ht="47.25" customHeight="1">
      <c r="A27" s="1256">
        <f t="shared" si="1"/>
        <v>8</v>
      </c>
      <c r="B27" s="1281">
        <v>7000015628</v>
      </c>
      <c r="C27" s="1284">
        <v>90</v>
      </c>
      <c r="D27" s="1284">
        <v>15</v>
      </c>
      <c r="E27" s="1284">
        <v>100</v>
      </c>
      <c r="F27" s="1281" t="s">
        <v>689</v>
      </c>
      <c r="G27" s="1284">
        <v>100001562</v>
      </c>
      <c r="H27" s="1284">
        <v>995429</v>
      </c>
      <c r="I27" s="1257"/>
      <c r="J27" s="1284">
        <v>18</v>
      </c>
      <c r="K27" s="1258"/>
      <c r="L27" s="1281" t="s">
        <v>679</v>
      </c>
      <c r="M27" s="1284" t="s">
        <v>582</v>
      </c>
      <c r="N27" s="1284">
        <v>6</v>
      </c>
      <c r="O27" s="1257"/>
      <c r="P27" s="1331" t="str">
        <f t="shared" si="2"/>
        <v>Included</v>
      </c>
      <c r="Q27" s="1331">
        <f t="shared" si="3"/>
        <v>0</v>
      </c>
      <c r="R27" s="786">
        <f t="shared" si="4"/>
        <v>0</v>
      </c>
      <c r="S27" s="786">
        <f t="shared" si="0"/>
        <v>0</v>
      </c>
      <c r="T27" s="787"/>
      <c r="U27" s="787"/>
      <c r="AD27" s="935"/>
    </row>
    <row r="28" spans="1:54" s="786" customFormat="1" ht="47.25" customHeight="1">
      <c r="A28" s="1256">
        <f t="shared" si="1"/>
        <v>9</v>
      </c>
      <c r="B28" s="1281">
        <v>7000015628</v>
      </c>
      <c r="C28" s="1284">
        <v>90</v>
      </c>
      <c r="D28" s="1284">
        <v>15</v>
      </c>
      <c r="E28" s="1284">
        <v>110</v>
      </c>
      <c r="F28" s="1281" t="s">
        <v>689</v>
      </c>
      <c r="G28" s="1284">
        <v>100001563</v>
      </c>
      <c r="H28" s="1284">
        <v>995429</v>
      </c>
      <c r="I28" s="1257"/>
      <c r="J28" s="1284">
        <v>18</v>
      </c>
      <c r="K28" s="1258"/>
      <c r="L28" s="1281" t="s">
        <v>678</v>
      </c>
      <c r="M28" s="1284" t="s">
        <v>582</v>
      </c>
      <c r="N28" s="1284">
        <v>3</v>
      </c>
      <c r="O28" s="1257"/>
      <c r="P28" s="1331" t="str">
        <f t="shared" si="2"/>
        <v>Included</v>
      </c>
      <c r="Q28" s="1331">
        <f t="shared" si="3"/>
        <v>0</v>
      </c>
      <c r="R28" s="786">
        <f t="shared" si="4"/>
        <v>0</v>
      </c>
      <c r="S28" s="786">
        <f t="shared" si="0"/>
        <v>0</v>
      </c>
      <c r="T28" s="787"/>
      <c r="U28" s="787"/>
      <c r="AD28" s="935"/>
    </row>
    <row r="29" spans="1:54" s="786" customFormat="1" ht="47.25" customHeight="1">
      <c r="A29" s="1256">
        <f t="shared" si="1"/>
        <v>10</v>
      </c>
      <c r="B29" s="1281">
        <v>7000015628</v>
      </c>
      <c r="C29" s="1284">
        <v>30</v>
      </c>
      <c r="D29" s="1284">
        <v>40</v>
      </c>
      <c r="E29" s="1284">
        <v>110</v>
      </c>
      <c r="F29" s="1281" t="s">
        <v>690</v>
      </c>
      <c r="G29" s="1284">
        <v>100000341</v>
      </c>
      <c r="H29" s="1284">
        <v>998731</v>
      </c>
      <c r="I29" s="1257"/>
      <c r="J29" s="1284">
        <v>18</v>
      </c>
      <c r="K29" s="1258"/>
      <c r="L29" s="1281" t="s">
        <v>675</v>
      </c>
      <c r="M29" s="1284" t="s">
        <v>588</v>
      </c>
      <c r="N29" s="1284">
        <v>1</v>
      </c>
      <c r="O29" s="1257"/>
      <c r="P29" s="1331" t="str">
        <f t="shared" si="2"/>
        <v>Included</v>
      </c>
      <c r="Q29" s="1331">
        <f t="shared" si="3"/>
        <v>0</v>
      </c>
      <c r="R29" s="786">
        <f t="shared" si="4"/>
        <v>0</v>
      </c>
      <c r="S29" s="786">
        <f t="shared" si="0"/>
        <v>0</v>
      </c>
      <c r="T29" s="787"/>
      <c r="U29" s="787"/>
      <c r="AD29" s="935"/>
    </row>
    <row r="30" spans="1:54" s="786" customFormat="1" ht="47.25" customHeight="1">
      <c r="A30" s="1256">
        <f t="shared" si="1"/>
        <v>11</v>
      </c>
      <c r="B30" s="1281">
        <v>7000015628</v>
      </c>
      <c r="C30" s="1284">
        <v>30</v>
      </c>
      <c r="D30" s="1284">
        <v>40</v>
      </c>
      <c r="E30" s="1284">
        <v>120</v>
      </c>
      <c r="F30" s="1281" t="s">
        <v>690</v>
      </c>
      <c r="G30" s="1284">
        <v>100000347</v>
      </c>
      <c r="H30" s="1284">
        <v>998731</v>
      </c>
      <c r="I30" s="1257"/>
      <c r="J30" s="1284">
        <v>18</v>
      </c>
      <c r="K30" s="1258"/>
      <c r="L30" s="1281" t="s">
        <v>817</v>
      </c>
      <c r="M30" s="1284" t="s">
        <v>588</v>
      </c>
      <c r="N30" s="1284">
        <v>1</v>
      </c>
      <c r="O30" s="1257"/>
      <c r="P30" s="1331" t="str">
        <f t="shared" si="2"/>
        <v>Included</v>
      </c>
      <c r="Q30" s="1331">
        <f t="shared" si="3"/>
        <v>0</v>
      </c>
      <c r="R30" s="786">
        <f t="shared" si="4"/>
        <v>0</v>
      </c>
      <c r="S30" s="786">
        <f t="shared" si="0"/>
        <v>0</v>
      </c>
      <c r="T30" s="787"/>
      <c r="U30" s="787"/>
      <c r="AD30" s="935"/>
    </row>
    <row r="31" spans="1:54" s="786" customFormat="1" ht="47.25" customHeight="1">
      <c r="A31" s="1256">
        <f t="shared" si="1"/>
        <v>12</v>
      </c>
      <c r="B31" s="1281">
        <v>7000015628</v>
      </c>
      <c r="C31" s="1284">
        <v>130</v>
      </c>
      <c r="D31" s="1284">
        <v>80</v>
      </c>
      <c r="E31" s="1284">
        <v>20</v>
      </c>
      <c r="F31" s="1281" t="s">
        <v>691</v>
      </c>
      <c r="G31" s="1284">
        <v>100001212</v>
      </c>
      <c r="H31" s="1284">
        <v>995455</v>
      </c>
      <c r="I31" s="1257"/>
      <c r="J31" s="1284">
        <v>18</v>
      </c>
      <c r="K31" s="1258"/>
      <c r="L31" s="1281" t="s">
        <v>641</v>
      </c>
      <c r="M31" s="1284" t="s">
        <v>582</v>
      </c>
      <c r="N31" s="1284">
        <v>6</v>
      </c>
      <c r="O31" s="1257"/>
      <c r="P31" s="1331" t="str">
        <f>IF(O31=0, "Included", IF(ISERROR(N31*O31), O31, N31*O31))</f>
        <v>Included</v>
      </c>
      <c r="Q31" s="1331">
        <f>S31</f>
        <v>0</v>
      </c>
      <c r="R31" s="786">
        <f>IF(P31="Included",0,P31)</f>
        <v>0</v>
      </c>
      <c r="S31" s="786">
        <f t="shared" si="0"/>
        <v>0</v>
      </c>
      <c r="T31" s="787"/>
      <c r="U31" s="787"/>
      <c r="AD31" s="935"/>
    </row>
    <row r="32" spans="1:54" s="786" customFormat="1" ht="47.25" customHeight="1">
      <c r="A32" s="1256">
        <f t="shared" si="1"/>
        <v>13</v>
      </c>
      <c r="B32" s="1281">
        <v>7000015628</v>
      </c>
      <c r="C32" s="1284">
        <v>130</v>
      </c>
      <c r="D32" s="1284">
        <v>80</v>
      </c>
      <c r="E32" s="1284">
        <v>30</v>
      </c>
      <c r="F32" s="1281" t="s">
        <v>691</v>
      </c>
      <c r="G32" s="1284">
        <v>100001214</v>
      </c>
      <c r="H32" s="1284">
        <v>995455</v>
      </c>
      <c r="I32" s="1257"/>
      <c r="J32" s="1284">
        <v>18</v>
      </c>
      <c r="K32" s="1258"/>
      <c r="L32" s="1281" t="s">
        <v>624</v>
      </c>
      <c r="M32" s="1284" t="s">
        <v>582</v>
      </c>
      <c r="N32" s="1284">
        <v>6</v>
      </c>
      <c r="O32" s="1257"/>
      <c r="P32" s="1331" t="str">
        <f>IF(O32=0, "Included", IF(ISERROR(N32*O32), O32, N32*O32))</f>
        <v>Included</v>
      </c>
      <c r="Q32" s="1331">
        <f>S32</f>
        <v>0</v>
      </c>
      <c r="R32" s="786">
        <f>IF(P32="Included",0,P32)</f>
        <v>0</v>
      </c>
      <c r="S32" s="786">
        <f t="shared" si="0"/>
        <v>0</v>
      </c>
      <c r="T32" s="787"/>
      <c r="U32" s="787"/>
      <c r="AD32" s="935"/>
    </row>
    <row r="33" spans="1:30" s="786" customFormat="1" ht="47.25" customHeight="1">
      <c r="A33" s="1256">
        <f t="shared" si="1"/>
        <v>14</v>
      </c>
      <c r="B33" s="1281">
        <v>7000015628</v>
      </c>
      <c r="C33" s="1284">
        <v>130</v>
      </c>
      <c r="D33" s="1284">
        <v>80</v>
      </c>
      <c r="E33" s="1284">
        <v>40</v>
      </c>
      <c r="F33" s="1281" t="s">
        <v>691</v>
      </c>
      <c r="G33" s="1284">
        <v>100001216</v>
      </c>
      <c r="H33" s="1284">
        <v>995455</v>
      </c>
      <c r="I33" s="1257"/>
      <c r="J33" s="1284">
        <v>18</v>
      </c>
      <c r="K33" s="1258"/>
      <c r="L33" s="1281" t="s">
        <v>625</v>
      </c>
      <c r="M33" s="1284" t="s">
        <v>582</v>
      </c>
      <c r="N33" s="1284">
        <v>3</v>
      </c>
      <c r="O33" s="1257"/>
      <c r="P33" s="1331" t="str">
        <f>IF(O33=0, "Included", IF(ISERROR(N33*O33), O33, N33*O33))</f>
        <v>Included</v>
      </c>
      <c r="Q33" s="1331">
        <f>S33</f>
        <v>0</v>
      </c>
      <c r="R33" s="786">
        <f>IF(P33="Included",0,P33)</f>
        <v>0</v>
      </c>
      <c r="S33" s="786">
        <f t="shared" si="0"/>
        <v>0</v>
      </c>
      <c r="T33" s="787"/>
      <c r="U33" s="787"/>
      <c r="AD33" s="935"/>
    </row>
    <row r="34" spans="1:30" s="786" customFormat="1" ht="47.25" customHeight="1">
      <c r="A34" s="1256">
        <f t="shared" si="1"/>
        <v>15</v>
      </c>
      <c r="B34" s="1281">
        <v>7000015628</v>
      </c>
      <c r="C34" s="1284">
        <v>190</v>
      </c>
      <c r="D34" s="1284">
        <v>110</v>
      </c>
      <c r="E34" s="1284">
        <v>10</v>
      </c>
      <c r="F34" s="1281" t="s">
        <v>814</v>
      </c>
      <c r="G34" s="1284">
        <v>100000871</v>
      </c>
      <c r="H34" s="1284">
        <v>998734</v>
      </c>
      <c r="I34" s="1257"/>
      <c r="J34" s="1284">
        <v>18</v>
      </c>
      <c r="K34" s="1258"/>
      <c r="L34" s="1281" t="s">
        <v>660</v>
      </c>
      <c r="M34" s="1284" t="s">
        <v>582</v>
      </c>
      <c r="N34" s="1284">
        <v>2</v>
      </c>
      <c r="O34" s="1257"/>
      <c r="P34" s="1331" t="str">
        <f t="shared" si="2"/>
        <v>Included</v>
      </c>
      <c r="Q34" s="1331">
        <f t="shared" si="3"/>
        <v>0</v>
      </c>
      <c r="R34" s="786">
        <f t="shared" si="4"/>
        <v>0</v>
      </c>
      <c r="S34" s="786">
        <f t="shared" si="0"/>
        <v>0</v>
      </c>
      <c r="T34" s="787"/>
      <c r="U34" s="787"/>
      <c r="AD34" s="935"/>
    </row>
    <row r="35" spans="1:30" s="786" customFormat="1" ht="47.25" customHeight="1">
      <c r="A35" s="1256">
        <f t="shared" si="1"/>
        <v>16</v>
      </c>
      <c r="B35" s="1281">
        <v>7000015628</v>
      </c>
      <c r="C35" s="1284">
        <v>190</v>
      </c>
      <c r="D35" s="1284">
        <v>110</v>
      </c>
      <c r="E35" s="1284">
        <v>20</v>
      </c>
      <c r="F35" s="1281" t="s">
        <v>814</v>
      </c>
      <c r="G35" s="1284">
        <v>100004454</v>
      </c>
      <c r="H35" s="1284">
        <v>995429</v>
      </c>
      <c r="I35" s="1257"/>
      <c r="J35" s="1284">
        <v>18</v>
      </c>
      <c r="K35" s="1258"/>
      <c r="L35" s="1281" t="s">
        <v>680</v>
      </c>
      <c r="M35" s="1284" t="s">
        <v>588</v>
      </c>
      <c r="N35" s="1284">
        <v>2</v>
      </c>
      <c r="O35" s="1257"/>
      <c r="P35" s="1331" t="str">
        <f t="shared" si="2"/>
        <v>Included</v>
      </c>
      <c r="Q35" s="1331">
        <f t="shared" si="3"/>
        <v>0</v>
      </c>
      <c r="R35" s="786">
        <f t="shared" si="4"/>
        <v>0</v>
      </c>
      <c r="S35" s="786">
        <f t="shared" si="0"/>
        <v>0</v>
      </c>
      <c r="T35" s="787"/>
      <c r="U35" s="787"/>
      <c r="AD35" s="935"/>
    </row>
    <row r="36" spans="1:30" s="786" customFormat="1" ht="47.25" customHeight="1">
      <c r="A36" s="1256">
        <f t="shared" si="1"/>
        <v>17</v>
      </c>
      <c r="B36" s="1281">
        <v>7000015628</v>
      </c>
      <c r="C36" s="1284">
        <v>210</v>
      </c>
      <c r="D36" s="1284">
        <v>130</v>
      </c>
      <c r="E36" s="1284">
        <v>10</v>
      </c>
      <c r="F36" s="1281" t="s">
        <v>815</v>
      </c>
      <c r="G36" s="1284">
        <v>100001674</v>
      </c>
      <c r="H36" s="1284">
        <v>995455</v>
      </c>
      <c r="I36" s="1257"/>
      <c r="J36" s="1284">
        <v>18</v>
      </c>
      <c r="K36" s="1258"/>
      <c r="L36" s="1281" t="s">
        <v>642</v>
      </c>
      <c r="M36" s="1284" t="s">
        <v>582</v>
      </c>
      <c r="N36" s="1284">
        <v>216</v>
      </c>
      <c r="O36" s="1257"/>
      <c r="P36" s="1331" t="str">
        <f t="shared" si="2"/>
        <v>Included</v>
      </c>
      <c r="Q36" s="1331">
        <f t="shared" si="3"/>
        <v>0</v>
      </c>
      <c r="R36" s="786">
        <f t="shared" si="4"/>
        <v>0</v>
      </c>
      <c r="S36" s="786">
        <f t="shared" si="0"/>
        <v>0</v>
      </c>
      <c r="T36" s="787"/>
      <c r="U36" s="787"/>
      <c r="AD36" s="935"/>
    </row>
    <row r="37" spans="1:30" s="786" customFormat="1" ht="60.75" customHeight="1">
      <c r="A37" s="1256">
        <f t="shared" si="1"/>
        <v>18</v>
      </c>
      <c r="B37" s="1281">
        <v>7000015628</v>
      </c>
      <c r="C37" s="1284">
        <v>220</v>
      </c>
      <c r="D37" s="1284">
        <v>140</v>
      </c>
      <c r="E37" s="1284">
        <v>10</v>
      </c>
      <c r="F37" s="1281" t="s">
        <v>621</v>
      </c>
      <c r="G37" s="1284">
        <v>100004518</v>
      </c>
      <c r="H37" s="1284">
        <v>995433</v>
      </c>
      <c r="I37" s="1257"/>
      <c r="J37" s="1284">
        <v>18</v>
      </c>
      <c r="K37" s="1258"/>
      <c r="L37" s="1281" t="s">
        <v>626</v>
      </c>
      <c r="M37" s="1284" t="s">
        <v>627</v>
      </c>
      <c r="N37" s="1284">
        <v>337</v>
      </c>
      <c r="O37" s="1257"/>
      <c r="P37" s="1331" t="str">
        <f t="shared" si="2"/>
        <v>Included</v>
      </c>
      <c r="Q37" s="1331">
        <f t="shared" si="3"/>
        <v>0</v>
      </c>
      <c r="R37" s="786">
        <f t="shared" si="4"/>
        <v>0</v>
      </c>
      <c r="S37" s="786">
        <f t="shared" si="0"/>
        <v>0</v>
      </c>
      <c r="T37" s="787"/>
      <c r="U37" s="787"/>
      <c r="AD37" s="935"/>
    </row>
    <row r="38" spans="1:30" s="786" customFormat="1" ht="45.75" customHeight="1">
      <c r="A38" s="1256">
        <f t="shared" si="1"/>
        <v>19</v>
      </c>
      <c r="B38" s="1281">
        <v>7000015628</v>
      </c>
      <c r="C38" s="1284">
        <v>220</v>
      </c>
      <c r="D38" s="1284">
        <v>140</v>
      </c>
      <c r="E38" s="1284">
        <v>20</v>
      </c>
      <c r="F38" s="1281" t="s">
        <v>621</v>
      </c>
      <c r="G38" s="1284">
        <v>100001325</v>
      </c>
      <c r="H38" s="1284">
        <v>995454</v>
      </c>
      <c r="I38" s="1257"/>
      <c r="J38" s="1284">
        <v>18</v>
      </c>
      <c r="K38" s="1258"/>
      <c r="L38" s="1281" t="s">
        <v>628</v>
      </c>
      <c r="M38" s="1284" t="s">
        <v>627</v>
      </c>
      <c r="N38" s="1284">
        <v>17</v>
      </c>
      <c r="O38" s="1257"/>
      <c r="P38" s="1331" t="str">
        <f t="shared" si="2"/>
        <v>Included</v>
      </c>
      <c r="Q38" s="1331">
        <f t="shared" si="3"/>
        <v>0</v>
      </c>
      <c r="R38" s="786">
        <f t="shared" si="4"/>
        <v>0</v>
      </c>
      <c r="S38" s="786">
        <f t="shared" si="0"/>
        <v>0</v>
      </c>
      <c r="T38" s="787"/>
      <c r="U38" s="787"/>
      <c r="AD38" s="935"/>
    </row>
    <row r="39" spans="1:30" s="786" customFormat="1" ht="66" customHeight="1">
      <c r="A39" s="1256">
        <f t="shared" si="1"/>
        <v>20</v>
      </c>
      <c r="B39" s="1281">
        <v>7000015628</v>
      </c>
      <c r="C39" s="1284">
        <v>220</v>
      </c>
      <c r="D39" s="1284">
        <v>140</v>
      </c>
      <c r="E39" s="1284">
        <v>30</v>
      </c>
      <c r="F39" s="1281" t="s">
        <v>621</v>
      </c>
      <c r="G39" s="1284">
        <v>100001327</v>
      </c>
      <c r="H39" s="1284">
        <v>995454</v>
      </c>
      <c r="I39" s="1257"/>
      <c r="J39" s="1284">
        <v>18</v>
      </c>
      <c r="K39" s="1258"/>
      <c r="L39" s="1281" t="s">
        <v>645</v>
      </c>
      <c r="M39" s="1284" t="s">
        <v>627</v>
      </c>
      <c r="N39" s="1284">
        <v>107</v>
      </c>
      <c r="O39" s="1257"/>
      <c r="P39" s="1331" t="str">
        <f t="shared" si="2"/>
        <v>Included</v>
      </c>
      <c r="Q39" s="1331">
        <f t="shared" si="3"/>
        <v>0</v>
      </c>
      <c r="R39" s="786">
        <f t="shared" si="4"/>
        <v>0</v>
      </c>
      <c r="S39" s="786">
        <f t="shared" si="0"/>
        <v>0</v>
      </c>
      <c r="T39" s="787"/>
      <c r="U39" s="787"/>
      <c r="AD39" s="935"/>
    </row>
    <row r="40" spans="1:30" s="786" customFormat="1" ht="56.25" customHeight="1">
      <c r="A40" s="1256">
        <f t="shared" si="1"/>
        <v>21</v>
      </c>
      <c r="B40" s="1281">
        <v>7000015628</v>
      </c>
      <c r="C40" s="1284">
        <v>220</v>
      </c>
      <c r="D40" s="1284">
        <v>140</v>
      </c>
      <c r="E40" s="1284">
        <v>40</v>
      </c>
      <c r="F40" s="1281" t="s">
        <v>621</v>
      </c>
      <c r="G40" s="1284">
        <v>100001328</v>
      </c>
      <c r="H40" s="1284">
        <v>995454</v>
      </c>
      <c r="I40" s="1257"/>
      <c r="J40" s="1284">
        <v>18</v>
      </c>
      <c r="K40" s="1258"/>
      <c r="L40" s="1281" t="s">
        <v>629</v>
      </c>
      <c r="M40" s="1284" t="s">
        <v>627</v>
      </c>
      <c r="N40" s="1284">
        <v>498</v>
      </c>
      <c r="O40" s="1257"/>
      <c r="P40" s="1331" t="str">
        <f t="shared" si="2"/>
        <v>Included</v>
      </c>
      <c r="Q40" s="1331">
        <f t="shared" si="3"/>
        <v>0</v>
      </c>
      <c r="R40" s="786">
        <f t="shared" si="4"/>
        <v>0</v>
      </c>
      <c r="S40" s="786">
        <f t="shared" si="0"/>
        <v>0</v>
      </c>
      <c r="T40" s="787"/>
      <c r="U40" s="787"/>
      <c r="AD40" s="935"/>
    </row>
    <row r="41" spans="1:30" s="786" customFormat="1" ht="48.75" customHeight="1">
      <c r="A41" s="1256">
        <f t="shared" si="1"/>
        <v>22</v>
      </c>
      <c r="B41" s="1281">
        <v>7000015628</v>
      </c>
      <c r="C41" s="1284">
        <v>220</v>
      </c>
      <c r="D41" s="1284">
        <v>140</v>
      </c>
      <c r="E41" s="1284">
        <v>50</v>
      </c>
      <c r="F41" s="1281" t="s">
        <v>621</v>
      </c>
      <c r="G41" s="1284">
        <v>100001329</v>
      </c>
      <c r="H41" s="1284">
        <v>995454</v>
      </c>
      <c r="I41" s="1257"/>
      <c r="J41" s="1284">
        <v>18</v>
      </c>
      <c r="K41" s="1258"/>
      <c r="L41" s="1281" t="s">
        <v>630</v>
      </c>
      <c r="M41" s="1284" t="s">
        <v>617</v>
      </c>
      <c r="N41" s="1284">
        <v>3</v>
      </c>
      <c r="O41" s="1257"/>
      <c r="P41" s="1331" t="str">
        <f t="shared" si="2"/>
        <v>Included</v>
      </c>
      <c r="Q41" s="1331">
        <f t="shared" si="3"/>
        <v>0</v>
      </c>
      <c r="R41" s="786">
        <f t="shared" si="4"/>
        <v>0</v>
      </c>
      <c r="S41" s="786">
        <f t="shared" si="0"/>
        <v>0</v>
      </c>
      <c r="T41" s="787"/>
      <c r="U41" s="787"/>
      <c r="AD41" s="935"/>
    </row>
    <row r="42" spans="1:30" s="786" customFormat="1" ht="62.25" customHeight="1">
      <c r="A42" s="1256">
        <f t="shared" si="1"/>
        <v>23</v>
      </c>
      <c r="B42" s="1281">
        <v>7000015628</v>
      </c>
      <c r="C42" s="1284">
        <v>220</v>
      </c>
      <c r="D42" s="1284">
        <v>140</v>
      </c>
      <c r="E42" s="1284">
        <v>60</v>
      </c>
      <c r="F42" s="1281" t="s">
        <v>621</v>
      </c>
      <c r="G42" s="1284">
        <v>100001376</v>
      </c>
      <c r="H42" s="1284">
        <v>995428</v>
      </c>
      <c r="I42" s="1257"/>
      <c r="J42" s="1284">
        <v>18</v>
      </c>
      <c r="K42" s="1258"/>
      <c r="L42" s="1281" t="s">
        <v>818</v>
      </c>
      <c r="M42" s="1284" t="s">
        <v>634</v>
      </c>
      <c r="N42" s="1284">
        <v>6500</v>
      </c>
      <c r="O42" s="1257"/>
      <c r="P42" s="1331" t="str">
        <f t="shared" si="2"/>
        <v>Included</v>
      </c>
      <c r="Q42" s="1331">
        <f t="shared" si="3"/>
        <v>0</v>
      </c>
      <c r="R42" s="786">
        <f t="shared" si="4"/>
        <v>0</v>
      </c>
      <c r="S42" s="786">
        <f t="shared" si="0"/>
        <v>0</v>
      </c>
      <c r="T42" s="787"/>
      <c r="U42" s="787"/>
      <c r="AD42" s="935"/>
    </row>
    <row r="43" spans="1:30" s="786" customFormat="1" ht="66" customHeight="1">
      <c r="A43" s="1256">
        <f t="shared" si="1"/>
        <v>24</v>
      </c>
      <c r="B43" s="1281">
        <v>7000015628</v>
      </c>
      <c r="C43" s="1284">
        <v>220</v>
      </c>
      <c r="D43" s="1284">
        <v>140</v>
      </c>
      <c r="E43" s="1284">
        <v>70</v>
      </c>
      <c r="F43" s="1281" t="s">
        <v>621</v>
      </c>
      <c r="G43" s="1284">
        <v>100001720</v>
      </c>
      <c r="H43" s="1284">
        <v>995428</v>
      </c>
      <c r="I43" s="1257"/>
      <c r="J43" s="1284">
        <v>18</v>
      </c>
      <c r="K43" s="1258"/>
      <c r="L43" s="1281" t="s">
        <v>819</v>
      </c>
      <c r="M43" s="1284" t="s">
        <v>627</v>
      </c>
      <c r="N43" s="1284">
        <v>68</v>
      </c>
      <c r="O43" s="1257"/>
      <c r="P43" s="1331" t="str">
        <f t="shared" si="2"/>
        <v>Included</v>
      </c>
      <c r="Q43" s="1331">
        <f t="shared" si="3"/>
        <v>0</v>
      </c>
      <c r="R43" s="786">
        <f t="shared" si="4"/>
        <v>0</v>
      </c>
      <c r="S43" s="786">
        <f t="shared" si="0"/>
        <v>0</v>
      </c>
      <c r="T43" s="787"/>
      <c r="U43" s="787"/>
      <c r="AD43" s="935"/>
    </row>
    <row r="44" spans="1:30" s="786" customFormat="1" ht="48.75" customHeight="1">
      <c r="A44" s="1256">
        <f t="shared" si="1"/>
        <v>25</v>
      </c>
      <c r="B44" s="1281">
        <v>7000015628</v>
      </c>
      <c r="C44" s="1284">
        <v>220</v>
      </c>
      <c r="D44" s="1284">
        <v>140</v>
      </c>
      <c r="E44" s="1284">
        <v>80</v>
      </c>
      <c r="F44" s="1281" t="s">
        <v>621</v>
      </c>
      <c r="G44" s="1284">
        <v>100001454</v>
      </c>
      <c r="H44" s="1284">
        <v>995429</v>
      </c>
      <c r="I44" s="1257"/>
      <c r="J44" s="1284">
        <v>18</v>
      </c>
      <c r="K44" s="1258"/>
      <c r="L44" s="1281" t="s">
        <v>820</v>
      </c>
      <c r="M44" s="1284" t="s">
        <v>627</v>
      </c>
      <c r="N44" s="1284">
        <v>103</v>
      </c>
      <c r="O44" s="1257"/>
      <c r="P44" s="1331" t="str">
        <f t="shared" si="2"/>
        <v>Included</v>
      </c>
      <c r="Q44" s="1331">
        <f t="shared" si="3"/>
        <v>0</v>
      </c>
      <c r="R44" s="786">
        <f t="shared" si="4"/>
        <v>0</v>
      </c>
      <c r="S44" s="786">
        <f t="shared" si="0"/>
        <v>0</v>
      </c>
      <c r="T44" s="787"/>
      <c r="U44" s="787"/>
      <c r="AD44" s="935"/>
    </row>
    <row r="45" spans="1:30" s="786" customFormat="1" ht="48.75" customHeight="1">
      <c r="A45" s="1256">
        <f t="shared" si="1"/>
        <v>26</v>
      </c>
      <c r="B45" s="1281">
        <v>7000015628</v>
      </c>
      <c r="C45" s="1284">
        <v>250</v>
      </c>
      <c r="D45" s="1284">
        <v>180</v>
      </c>
      <c r="E45" s="1284">
        <v>20</v>
      </c>
      <c r="F45" s="1281" t="s">
        <v>816</v>
      </c>
      <c r="G45" s="1284">
        <v>100002181</v>
      </c>
      <c r="H45" s="1284">
        <v>998736</v>
      </c>
      <c r="I45" s="1257"/>
      <c r="J45" s="1284">
        <v>18</v>
      </c>
      <c r="K45" s="1258"/>
      <c r="L45" s="1281" t="s">
        <v>586</v>
      </c>
      <c r="M45" s="1284" t="s">
        <v>585</v>
      </c>
      <c r="N45" s="1284">
        <v>1</v>
      </c>
      <c r="O45" s="1257"/>
      <c r="P45" s="1331" t="str">
        <f t="shared" si="2"/>
        <v>Included</v>
      </c>
      <c r="Q45" s="1331">
        <f t="shared" si="3"/>
        <v>0</v>
      </c>
      <c r="R45" s="786">
        <f t="shared" si="4"/>
        <v>0</v>
      </c>
      <c r="S45" s="786">
        <f t="shared" si="0"/>
        <v>0</v>
      </c>
      <c r="T45" s="787"/>
      <c r="U45" s="787"/>
      <c r="AD45" s="935"/>
    </row>
    <row r="46" spans="1:30" s="786" customFormat="1" ht="48.75" customHeight="1">
      <c r="A46" s="1256">
        <f t="shared" si="1"/>
        <v>27</v>
      </c>
      <c r="B46" s="1281">
        <v>7000015628</v>
      </c>
      <c r="C46" s="1284">
        <v>250</v>
      </c>
      <c r="D46" s="1284">
        <v>180</v>
      </c>
      <c r="E46" s="1284">
        <v>30</v>
      </c>
      <c r="F46" s="1281" t="s">
        <v>816</v>
      </c>
      <c r="G46" s="1284">
        <v>100002182</v>
      </c>
      <c r="H46" s="1284">
        <v>998736</v>
      </c>
      <c r="I46" s="1257"/>
      <c r="J46" s="1284">
        <v>18</v>
      </c>
      <c r="K46" s="1258"/>
      <c r="L46" s="1281" t="s">
        <v>587</v>
      </c>
      <c r="M46" s="1284" t="s">
        <v>585</v>
      </c>
      <c r="N46" s="1284">
        <v>1</v>
      </c>
      <c r="O46" s="1257"/>
      <c r="P46" s="1331" t="str">
        <f t="shared" si="2"/>
        <v>Included</v>
      </c>
      <c r="Q46" s="1331">
        <f t="shared" si="3"/>
        <v>0</v>
      </c>
      <c r="R46" s="786">
        <f t="shared" si="4"/>
        <v>0</v>
      </c>
      <c r="S46" s="786">
        <f t="shared" si="0"/>
        <v>0</v>
      </c>
      <c r="T46" s="787"/>
      <c r="U46" s="787"/>
      <c r="AD46" s="935"/>
    </row>
    <row r="47" spans="1:30" s="1355" customFormat="1" ht="39" customHeight="1">
      <c r="A47" s="1346" t="s">
        <v>343</v>
      </c>
      <c r="B47" s="1347" t="s">
        <v>821</v>
      </c>
      <c r="C47" s="1348"/>
      <c r="D47" s="1348"/>
      <c r="E47" s="1348"/>
      <c r="F47" s="1349"/>
      <c r="G47" s="1348"/>
      <c r="H47" s="1348"/>
      <c r="I47" s="1349"/>
      <c r="J47" s="1349"/>
      <c r="K47" s="1349"/>
      <c r="L47" s="1350"/>
      <c r="M47" s="1351"/>
      <c r="N47" s="1351"/>
      <c r="O47" s="1351"/>
      <c r="P47" s="1351"/>
      <c r="Q47" s="1351"/>
      <c r="R47" s="1352"/>
      <c r="S47" s="1353"/>
      <c r="T47" s="1354"/>
      <c r="U47" s="1354"/>
      <c r="AD47" s="1356"/>
    </row>
    <row r="48" spans="1:30" s="786" customFormat="1" ht="45" customHeight="1">
      <c r="A48" s="1256">
        <f>A46+1</f>
        <v>28</v>
      </c>
      <c r="B48" s="1281">
        <v>7000015628</v>
      </c>
      <c r="C48" s="1284">
        <v>300</v>
      </c>
      <c r="D48" s="1284">
        <v>15</v>
      </c>
      <c r="E48" s="1284">
        <v>20</v>
      </c>
      <c r="F48" s="1281" t="s">
        <v>689</v>
      </c>
      <c r="G48" s="1284">
        <v>100000307</v>
      </c>
      <c r="H48" s="1284">
        <v>998736</v>
      </c>
      <c r="I48" s="1257"/>
      <c r="J48" s="1284">
        <v>18</v>
      </c>
      <c r="K48" s="1258"/>
      <c r="L48" s="1281" t="s">
        <v>702</v>
      </c>
      <c r="M48" s="1284" t="s">
        <v>582</v>
      </c>
      <c r="N48" s="1284">
        <v>7</v>
      </c>
      <c r="O48" s="1257"/>
      <c r="P48" s="1331" t="str">
        <f t="shared" si="2"/>
        <v>Included</v>
      </c>
      <c r="Q48" s="1331">
        <f t="shared" si="3"/>
        <v>0</v>
      </c>
      <c r="R48" s="786">
        <f t="shared" si="4"/>
        <v>0</v>
      </c>
      <c r="S48" s="786">
        <f t="shared" si="0"/>
        <v>0</v>
      </c>
      <c r="T48" s="787"/>
      <c r="U48" s="787"/>
      <c r="AD48" s="935"/>
    </row>
    <row r="49" spans="1:30" s="786" customFormat="1" ht="45" customHeight="1">
      <c r="A49" s="1256">
        <f t="shared" si="1"/>
        <v>29</v>
      </c>
      <c r="B49" s="1281">
        <v>7000015628</v>
      </c>
      <c r="C49" s="1284">
        <v>300</v>
      </c>
      <c r="D49" s="1284">
        <v>15</v>
      </c>
      <c r="E49" s="1284">
        <v>30</v>
      </c>
      <c r="F49" s="1281" t="s">
        <v>689</v>
      </c>
      <c r="G49" s="1284">
        <v>100001562</v>
      </c>
      <c r="H49" s="1284">
        <v>995429</v>
      </c>
      <c r="I49" s="1257"/>
      <c r="J49" s="1284">
        <v>18</v>
      </c>
      <c r="K49" s="1258"/>
      <c r="L49" s="1281" t="s">
        <v>679</v>
      </c>
      <c r="M49" s="1284" t="s">
        <v>582</v>
      </c>
      <c r="N49" s="1284">
        <v>7</v>
      </c>
      <c r="O49" s="1257"/>
      <c r="P49" s="1331" t="str">
        <f t="shared" si="2"/>
        <v>Included</v>
      </c>
      <c r="Q49" s="1331">
        <f t="shared" si="3"/>
        <v>0</v>
      </c>
      <c r="R49" s="786">
        <f t="shared" si="4"/>
        <v>0</v>
      </c>
      <c r="S49" s="786">
        <f t="shared" si="0"/>
        <v>0</v>
      </c>
      <c r="T49" s="787"/>
      <c r="U49" s="787"/>
      <c r="AD49" s="935"/>
    </row>
    <row r="50" spans="1:30" s="786" customFormat="1" ht="42" customHeight="1">
      <c r="A50" s="1256">
        <f t="shared" si="1"/>
        <v>30</v>
      </c>
      <c r="B50" s="1281">
        <v>7000015628</v>
      </c>
      <c r="C50" s="1284">
        <v>280</v>
      </c>
      <c r="D50" s="1284">
        <v>40</v>
      </c>
      <c r="E50" s="1284">
        <v>20</v>
      </c>
      <c r="F50" s="1281" t="s">
        <v>690</v>
      </c>
      <c r="G50" s="1284">
        <v>100000329</v>
      </c>
      <c r="H50" s="1284">
        <v>998731</v>
      </c>
      <c r="I50" s="1257"/>
      <c r="J50" s="1284">
        <v>18</v>
      </c>
      <c r="K50" s="1258"/>
      <c r="L50" s="1281" t="s">
        <v>681</v>
      </c>
      <c r="M50" s="1284" t="s">
        <v>588</v>
      </c>
      <c r="N50" s="1284">
        <v>1</v>
      </c>
      <c r="O50" s="1257"/>
      <c r="P50" s="1331" t="str">
        <f t="shared" si="2"/>
        <v>Included</v>
      </c>
      <c r="Q50" s="1331">
        <f t="shared" si="3"/>
        <v>0</v>
      </c>
      <c r="R50" s="786">
        <f t="shared" si="4"/>
        <v>0</v>
      </c>
      <c r="S50" s="786">
        <f t="shared" si="0"/>
        <v>0</v>
      </c>
      <c r="T50" s="787"/>
      <c r="U50" s="787"/>
      <c r="AD50" s="935"/>
    </row>
    <row r="51" spans="1:30" s="786" customFormat="1" ht="45.75" customHeight="1">
      <c r="A51" s="1256">
        <f t="shared" si="1"/>
        <v>31</v>
      </c>
      <c r="B51" s="1281">
        <v>7000015628</v>
      </c>
      <c r="C51" s="1284">
        <v>280</v>
      </c>
      <c r="D51" s="1284">
        <v>40</v>
      </c>
      <c r="E51" s="1284">
        <v>30</v>
      </c>
      <c r="F51" s="1281" t="s">
        <v>690</v>
      </c>
      <c r="G51" s="1284">
        <v>100000331</v>
      </c>
      <c r="H51" s="1284">
        <v>998731</v>
      </c>
      <c r="I51" s="1257"/>
      <c r="J51" s="1284">
        <v>18</v>
      </c>
      <c r="K51" s="1258"/>
      <c r="L51" s="1281" t="s">
        <v>822</v>
      </c>
      <c r="M51" s="1284" t="s">
        <v>588</v>
      </c>
      <c r="N51" s="1284">
        <v>1</v>
      </c>
      <c r="O51" s="1257"/>
      <c r="P51" s="1331" t="str">
        <f t="shared" si="2"/>
        <v>Included</v>
      </c>
      <c r="Q51" s="1331">
        <f t="shared" si="3"/>
        <v>0</v>
      </c>
      <c r="R51" s="786">
        <f t="shared" si="4"/>
        <v>0</v>
      </c>
      <c r="S51" s="786">
        <f t="shared" si="0"/>
        <v>0</v>
      </c>
      <c r="T51" s="787"/>
      <c r="U51" s="787"/>
      <c r="AD51" s="935"/>
    </row>
    <row r="52" spans="1:30" s="786" customFormat="1" ht="60.75" customHeight="1">
      <c r="A52" s="1256">
        <f t="shared" si="1"/>
        <v>32</v>
      </c>
      <c r="B52" s="1281">
        <v>7000015628</v>
      </c>
      <c r="C52" s="1284">
        <v>320</v>
      </c>
      <c r="D52" s="1284">
        <v>80</v>
      </c>
      <c r="E52" s="1284">
        <v>10</v>
      </c>
      <c r="F52" s="1281" t="s">
        <v>691</v>
      </c>
      <c r="G52" s="1284">
        <v>100001214</v>
      </c>
      <c r="H52" s="1284">
        <v>995455</v>
      </c>
      <c r="I52" s="1257"/>
      <c r="J52" s="1284">
        <v>18</v>
      </c>
      <c r="K52" s="1258"/>
      <c r="L52" s="1281" t="s">
        <v>624</v>
      </c>
      <c r="M52" s="1284" t="s">
        <v>582</v>
      </c>
      <c r="N52" s="1284">
        <v>7</v>
      </c>
      <c r="O52" s="1257"/>
      <c r="P52" s="1331" t="str">
        <f t="shared" si="2"/>
        <v>Included</v>
      </c>
      <c r="Q52" s="1331">
        <f t="shared" si="3"/>
        <v>0</v>
      </c>
      <c r="R52" s="786">
        <f t="shared" si="4"/>
        <v>0</v>
      </c>
      <c r="S52" s="786">
        <f t="shared" si="0"/>
        <v>0</v>
      </c>
      <c r="T52" s="787"/>
      <c r="U52" s="787"/>
      <c r="AD52" s="935"/>
    </row>
    <row r="53" spans="1:30" s="786" customFormat="1" ht="45.75" customHeight="1">
      <c r="A53" s="1256">
        <f t="shared" si="1"/>
        <v>33</v>
      </c>
      <c r="B53" s="1281">
        <v>7000015628</v>
      </c>
      <c r="C53" s="1284">
        <v>350</v>
      </c>
      <c r="D53" s="1284">
        <v>110</v>
      </c>
      <c r="E53" s="1284">
        <v>10</v>
      </c>
      <c r="F53" s="1281" t="s">
        <v>692</v>
      </c>
      <c r="G53" s="1284">
        <v>100000874</v>
      </c>
      <c r="H53" s="1284">
        <v>998734</v>
      </c>
      <c r="I53" s="1257"/>
      <c r="J53" s="1284">
        <v>18</v>
      </c>
      <c r="K53" s="1258"/>
      <c r="L53" s="1281" t="s">
        <v>704</v>
      </c>
      <c r="M53" s="1284" t="s">
        <v>582</v>
      </c>
      <c r="N53" s="1284">
        <v>2</v>
      </c>
      <c r="O53" s="1257"/>
      <c r="P53" s="1331" t="str">
        <f t="shared" si="2"/>
        <v>Included</v>
      </c>
      <c r="Q53" s="1331">
        <f t="shared" si="3"/>
        <v>0</v>
      </c>
      <c r="R53" s="786">
        <f t="shared" si="4"/>
        <v>0</v>
      </c>
      <c r="S53" s="786">
        <f t="shared" si="0"/>
        <v>0</v>
      </c>
      <c r="T53" s="787"/>
      <c r="U53" s="787"/>
      <c r="AD53" s="935"/>
    </row>
    <row r="54" spans="1:30" s="786" customFormat="1" ht="42.75" customHeight="1">
      <c r="A54" s="1256">
        <f t="shared" si="1"/>
        <v>34</v>
      </c>
      <c r="B54" s="1281">
        <v>7000015628</v>
      </c>
      <c r="C54" s="1284">
        <v>350</v>
      </c>
      <c r="D54" s="1284">
        <v>110</v>
      </c>
      <c r="E54" s="1284">
        <v>20</v>
      </c>
      <c r="F54" s="1281" t="s">
        <v>692</v>
      </c>
      <c r="G54" s="1284">
        <v>100004454</v>
      </c>
      <c r="H54" s="1284">
        <v>995429</v>
      </c>
      <c r="I54" s="1257"/>
      <c r="J54" s="1284">
        <v>18</v>
      </c>
      <c r="K54" s="1258"/>
      <c r="L54" s="1281" t="s">
        <v>680</v>
      </c>
      <c r="M54" s="1284" t="s">
        <v>588</v>
      </c>
      <c r="N54" s="1284">
        <v>2</v>
      </c>
      <c r="O54" s="1257"/>
      <c r="P54" s="1331" t="str">
        <f t="shared" si="2"/>
        <v>Included</v>
      </c>
      <c r="Q54" s="1331">
        <f t="shared" si="3"/>
        <v>0</v>
      </c>
      <c r="R54" s="786">
        <f t="shared" si="4"/>
        <v>0</v>
      </c>
      <c r="S54" s="786">
        <f t="shared" si="0"/>
        <v>0</v>
      </c>
      <c r="T54" s="787"/>
      <c r="U54" s="787"/>
      <c r="AD54" s="935"/>
    </row>
    <row r="55" spans="1:30" s="786" customFormat="1" ht="45.75" customHeight="1">
      <c r="A55" s="1256">
        <f t="shared" si="1"/>
        <v>35</v>
      </c>
      <c r="B55" s="1281">
        <v>7000015628</v>
      </c>
      <c r="C55" s="1284">
        <v>370</v>
      </c>
      <c r="D55" s="1284">
        <v>130</v>
      </c>
      <c r="E55" s="1284">
        <v>10</v>
      </c>
      <c r="F55" s="1281" t="s">
        <v>815</v>
      </c>
      <c r="G55" s="1284">
        <v>100001674</v>
      </c>
      <c r="H55" s="1284">
        <v>995455</v>
      </c>
      <c r="I55" s="1257"/>
      <c r="J55" s="1284">
        <v>18</v>
      </c>
      <c r="K55" s="1258"/>
      <c r="L55" s="1281" t="s">
        <v>642</v>
      </c>
      <c r="M55" s="1284" t="s">
        <v>582</v>
      </c>
      <c r="N55" s="1284">
        <v>204</v>
      </c>
      <c r="O55" s="1257"/>
      <c r="P55" s="1331" t="str">
        <f>IF(O55=0, "Included", IF(ISERROR(N55*O55), O55, N55*O55))</f>
        <v>Included</v>
      </c>
      <c r="Q55" s="1331">
        <f>S55</f>
        <v>0</v>
      </c>
      <c r="R55" s="786">
        <f>IF(P55="Included",0,P55)</f>
        <v>0</v>
      </c>
      <c r="S55" s="786">
        <f t="shared" ref="S55:S87" si="5">IF(K55="",(R55*J55/100),(R55*K55/100))</f>
        <v>0</v>
      </c>
      <c r="T55" s="787"/>
      <c r="U55" s="787"/>
      <c r="AD55" s="935"/>
    </row>
    <row r="56" spans="1:30" s="786" customFormat="1" ht="57.75" customHeight="1">
      <c r="A56" s="1256">
        <f t="shared" si="1"/>
        <v>36</v>
      </c>
      <c r="B56" s="1281">
        <v>7000015628</v>
      </c>
      <c r="C56" s="1284">
        <v>380</v>
      </c>
      <c r="D56" s="1284">
        <v>140</v>
      </c>
      <c r="E56" s="1284">
        <v>10</v>
      </c>
      <c r="F56" s="1281" t="s">
        <v>621</v>
      </c>
      <c r="G56" s="1284">
        <v>100004518</v>
      </c>
      <c r="H56" s="1284">
        <v>995433</v>
      </c>
      <c r="I56" s="1257"/>
      <c r="J56" s="1284">
        <v>18</v>
      </c>
      <c r="K56" s="1258"/>
      <c r="L56" s="1281" t="s">
        <v>626</v>
      </c>
      <c r="M56" s="1284" t="s">
        <v>627</v>
      </c>
      <c r="N56" s="1284">
        <v>145</v>
      </c>
      <c r="O56" s="1257"/>
      <c r="P56" s="1331" t="str">
        <f>IF(O56=0, "Included", IF(ISERROR(N56*O56), O56, N56*O56))</f>
        <v>Included</v>
      </c>
      <c r="Q56" s="1331">
        <f>S56</f>
        <v>0</v>
      </c>
      <c r="R56" s="786">
        <f>IF(P56="Included",0,P56)</f>
        <v>0</v>
      </c>
      <c r="S56" s="786">
        <f t="shared" si="5"/>
        <v>0</v>
      </c>
      <c r="T56" s="787"/>
      <c r="U56" s="787"/>
      <c r="AD56" s="935"/>
    </row>
    <row r="57" spans="1:30" s="786" customFormat="1" ht="45.75" customHeight="1">
      <c r="A57" s="1256">
        <f t="shared" si="1"/>
        <v>37</v>
      </c>
      <c r="B57" s="1281">
        <v>7000015628</v>
      </c>
      <c r="C57" s="1284">
        <v>380</v>
      </c>
      <c r="D57" s="1284">
        <v>140</v>
      </c>
      <c r="E57" s="1284">
        <v>20</v>
      </c>
      <c r="F57" s="1281" t="s">
        <v>621</v>
      </c>
      <c r="G57" s="1284">
        <v>100001325</v>
      </c>
      <c r="H57" s="1284">
        <v>995454</v>
      </c>
      <c r="I57" s="1257"/>
      <c r="J57" s="1284">
        <v>18</v>
      </c>
      <c r="K57" s="1258"/>
      <c r="L57" s="1281" t="s">
        <v>628</v>
      </c>
      <c r="M57" s="1284" t="s">
        <v>627</v>
      </c>
      <c r="N57" s="1284">
        <v>13</v>
      </c>
      <c r="O57" s="1257"/>
      <c r="P57" s="1331" t="str">
        <f>IF(O57=0, "Included", IF(ISERROR(N57*O57), O57, N57*O57))</f>
        <v>Included</v>
      </c>
      <c r="Q57" s="1331">
        <f>S57</f>
        <v>0</v>
      </c>
      <c r="R57" s="786">
        <f>IF(P57="Included",0,P57)</f>
        <v>0</v>
      </c>
      <c r="S57" s="786">
        <f t="shared" si="5"/>
        <v>0</v>
      </c>
      <c r="T57" s="787"/>
      <c r="U57" s="787"/>
      <c r="AD57" s="935"/>
    </row>
    <row r="58" spans="1:30" s="786" customFormat="1" ht="57.75" customHeight="1">
      <c r="A58" s="1256">
        <f t="shared" si="1"/>
        <v>38</v>
      </c>
      <c r="B58" s="1281">
        <v>7000015628</v>
      </c>
      <c r="C58" s="1284">
        <v>380</v>
      </c>
      <c r="D58" s="1284">
        <v>140</v>
      </c>
      <c r="E58" s="1284">
        <v>30</v>
      </c>
      <c r="F58" s="1281" t="s">
        <v>621</v>
      </c>
      <c r="G58" s="1284">
        <v>100001327</v>
      </c>
      <c r="H58" s="1284">
        <v>995454</v>
      </c>
      <c r="I58" s="1257"/>
      <c r="J58" s="1284">
        <v>18</v>
      </c>
      <c r="K58" s="1258"/>
      <c r="L58" s="1281" t="s">
        <v>645</v>
      </c>
      <c r="M58" s="1284" t="s">
        <v>627</v>
      </c>
      <c r="N58" s="1284">
        <v>65</v>
      </c>
      <c r="O58" s="1257"/>
      <c r="P58" s="1331" t="str">
        <f t="shared" ref="P58:P65" si="6">IF(O58=0, "Included", IF(ISERROR(N58*O58), O58, N58*O58))</f>
        <v>Included</v>
      </c>
      <c r="Q58" s="1331">
        <f t="shared" ref="Q58:Q65" si="7">S58</f>
        <v>0</v>
      </c>
      <c r="R58" s="786">
        <f t="shared" ref="R58:R65" si="8">IF(P58="Included",0,P58)</f>
        <v>0</v>
      </c>
      <c r="S58" s="786">
        <f t="shared" si="5"/>
        <v>0</v>
      </c>
      <c r="T58" s="787"/>
      <c r="U58" s="787"/>
      <c r="AD58" s="935"/>
    </row>
    <row r="59" spans="1:30" s="786" customFormat="1" ht="42.75" customHeight="1">
      <c r="A59" s="1256">
        <f t="shared" si="1"/>
        <v>39</v>
      </c>
      <c r="B59" s="1281">
        <v>7000015628</v>
      </c>
      <c r="C59" s="1284">
        <v>380</v>
      </c>
      <c r="D59" s="1284">
        <v>140</v>
      </c>
      <c r="E59" s="1284">
        <v>40</v>
      </c>
      <c r="F59" s="1281" t="s">
        <v>621</v>
      </c>
      <c r="G59" s="1284">
        <v>100001328</v>
      </c>
      <c r="H59" s="1284">
        <v>995454</v>
      </c>
      <c r="I59" s="1257"/>
      <c r="J59" s="1284">
        <v>18</v>
      </c>
      <c r="K59" s="1258"/>
      <c r="L59" s="1281" t="s">
        <v>629</v>
      </c>
      <c r="M59" s="1284" t="s">
        <v>627</v>
      </c>
      <c r="N59" s="1284">
        <v>153</v>
      </c>
      <c r="O59" s="1257"/>
      <c r="P59" s="1331" t="str">
        <f t="shared" si="6"/>
        <v>Included</v>
      </c>
      <c r="Q59" s="1331">
        <f t="shared" si="7"/>
        <v>0</v>
      </c>
      <c r="R59" s="786">
        <f t="shared" si="8"/>
        <v>0</v>
      </c>
      <c r="S59" s="786">
        <f t="shared" si="5"/>
        <v>0</v>
      </c>
      <c r="T59" s="787"/>
      <c r="U59" s="787"/>
      <c r="AD59" s="935"/>
    </row>
    <row r="60" spans="1:30" s="786" customFormat="1" ht="42.75" customHeight="1">
      <c r="A60" s="1256">
        <f t="shared" si="1"/>
        <v>40</v>
      </c>
      <c r="B60" s="1281">
        <v>7000015628</v>
      </c>
      <c r="C60" s="1284">
        <v>380</v>
      </c>
      <c r="D60" s="1284">
        <v>140</v>
      </c>
      <c r="E60" s="1284">
        <v>50</v>
      </c>
      <c r="F60" s="1281" t="s">
        <v>621</v>
      </c>
      <c r="G60" s="1284">
        <v>100001329</v>
      </c>
      <c r="H60" s="1284">
        <v>995454</v>
      </c>
      <c r="I60" s="1257"/>
      <c r="J60" s="1284">
        <v>18</v>
      </c>
      <c r="K60" s="1258"/>
      <c r="L60" s="1281" t="s">
        <v>630</v>
      </c>
      <c r="M60" s="1284" t="s">
        <v>617</v>
      </c>
      <c r="N60" s="1284">
        <v>1</v>
      </c>
      <c r="O60" s="1257"/>
      <c r="P60" s="1331" t="str">
        <f t="shared" si="6"/>
        <v>Included</v>
      </c>
      <c r="Q60" s="1331">
        <f t="shared" si="7"/>
        <v>0</v>
      </c>
      <c r="R60" s="786">
        <f t="shared" si="8"/>
        <v>0</v>
      </c>
      <c r="S60" s="786">
        <f t="shared" si="5"/>
        <v>0</v>
      </c>
      <c r="T60" s="787"/>
      <c r="U60" s="787"/>
      <c r="AD60" s="935"/>
    </row>
    <row r="61" spans="1:30" s="786" customFormat="1" ht="42.75" customHeight="1">
      <c r="A61" s="1256">
        <f t="shared" si="1"/>
        <v>41</v>
      </c>
      <c r="B61" s="1281">
        <v>7000015628</v>
      </c>
      <c r="C61" s="1284">
        <v>380</v>
      </c>
      <c r="D61" s="1284">
        <v>140</v>
      </c>
      <c r="E61" s="1284">
        <v>70</v>
      </c>
      <c r="F61" s="1281" t="s">
        <v>621</v>
      </c>
      <c r="G61" s="1284">
        <v>100001376</v>
      </c>
      <c r="H61" s="1284">
        <v>995428</v>
      </c>
      <c r="I61" s="1257"/>
      <c r="J61" s="1284">
        <v>18</v>
      </c>
      <c r="K61" s="1258"/>
      <c r="L61" s="1281" t="s">
        <v>818</v>
      </c>
      <c r="M61" s="1284" t="s">
        <v>634</v>
      </c>
      <c r="N61" s="1284">
        <v>2000</v>
      </c>
      <c r="O61" s="1257"/>
      <c r="P61" s="1331" t="str">
        <f t="shared" si="6"/>
        <v>Included</v>
      </c>
      <c r="Q61" s="1331">
        <f t="shared" si="7"/>
        <v>0</v>
      </c>
      <c r="R61" s="786">
        <f t="shared" si="8"/>
        <v>0</v>
      </c>
      <c r="S61" s="786">
        <f t="shared" si="5"/>
        <v>0</v>
      </c>
      <c r="T61" s="787"/>
      <c r="U61" s="787"/>
      <c r="AD61" s="935"/>
    </row>
    <row r="62" spans="1:30" s="786" customFormat="1" ht="59.25" customHeight="1">
      <c r="A62" s="1256">
        <f t="shared" si="1"/>
        <v>42</v>
      </c>
      <c r="B62" s="1281">
        <v>7000015628</v>
      </c>
      <c r="C62" s="1284">
        <v>380</v>
      </c>
      <c r="D62" s="1284">
        <v>140</v>
      </c>
      <c r="E62" s="1284">
        <v>80</v>
      </c>
      <c r="F62" s="1281" t="s">
        <v>621</v>
      </c>
      <c r="G62" s="1284">
        <v>100001720</v>
      </c>
      <c r="H62" s="1284">
        <v>995428</v>
      </c>
      <c r="I62" s="1257"/>
      <c r="J62" s="1284">
        <v>18</v>
      </c>
      <c r="K62" s="1258"/>
      <c r="L62" s="1281" t="s">
        <v>819</v>
      </c>
      <c r="M62" s="1284" t="s">
        <v>627</v>
      </c>
      <c r="N62" s="1284">
        <v>52</v>
      </c>
      <c r="O62" s="1257"/>
      <c r="P62" s="1331" t="str">
        <f t="shared" si="6"/>
        <v>Included</v>
      </c>
      <c r="Q62" s="1331">
        <f t="shared" si="7"/>
        <v>0</v>
      </c>
      <c r="R62" s="786">
        <f t="shared" si="8"/>
        <v>0</v>
      </c>
      <c r="S62" s="786">
        <f t="shared" si="5"/>
        <v>0</v>
      </c>
      <c r="T62" s="787"/>
      <c r="U62" s="787"/>
      <c r="AD62" s="935"/>
    </row>
    <row r="63" spans="1:30" s="786" customFormat="1" ht="49.5" customHeight="1">
      <c r="A63" s="1256">
        <f t="shared" si="1"/>
        <v>43</v>
      </c>
      <c r="B63" s="1281">
        <v>7000015628</v>
      </c>
      <c r="C63" s="1284">
        <v>380</v>
      </c>
      <c r="D63" s="1284">
        <v>140</v>
      </c>
      <c r="E63" s="1284">
        <v>90</v>
      </c>
      <c r="F63" s="1281" t="s">
        <v>621</v>
      </c>
      <c r="G63" s="1284">
        <v>100001454</v>
      </c>
      <c r="H63" s="1284">
        <v>995429</v>
      </c>
      <c r="I63" s="1257"/>
      <c r="J63" s="1284">
        <v>18</v>
      </c>
      <c r="K63" s="1258"/>
      <c r="L63" s="1281" t="s">
        <v>820</v>
      </c>
      <c r="M63" s="1284" t="s">
        <v>627</v>
      </c>
      <c r="N63" s="1284">
        <v>65</v>
      </c>
      <c r="O63" s="1257"/>
      <c r="P63" s="1331" t="str">
        <f t="shared" si="6"/>
        <v>Included</v>
      </c>
      <c r="Q63" s="1331">
        <f t="shared" si="7"/>
        <v>0</v>
      </c>
      <c r="R63" s="786">
        <f t="shared" si="8"/>
        <v>0</v>
      </c>
      <c r="S63" s="786">
        <f t="shared" si="5"/>
        <v>0</v>
      </c>
      <c r="T63" s="787"/>
      <c r="U63" s="787"/>
      <c r="AD63" s="935"/>
    </row>
    <row r="64" spans="1:30" s="1355" customFormat="1" ht="39" customHeight="1">
      <c r="A64" s="1346" t="s">
        <v>664</v>
      </c>
      <c r="B64" s="1347" t="s">
        <v>823</v>
      </c>
      <c r="C64" s="1348"/>
      <c r="D64" s="1348"/>
      <c r="E64" s="1348"/>
      <c r="F64" s="1349"/>
      <c r="G64" s="1348"/>
      <c r="H64" s="1348"/>
      <c r="I64" s="1349"/>
      <c r="J64" s="1349"/>
      <c r="K64" s="1349"/>
      <c r="L64" s="1350"/>
      <c r="M64" s="1351"/>
      <c r="N64" s="1351"/>
      <c r="O64" s="1351"/>
      <c r="P64" s="1351"/>
      <c r="Q64" s="1351"/>
      <c r="R64" s="1352"/>
      <c r="S64" s="1353"/>
      <c r="T64" s="1354"/>
      <c r="U64" s="1354"/>
      <c r="AD64" s="1356"/>
    </row>
    <row r="65" spans="1:30" s="786" customFormat="1" ht="45.75" customHeight="1">
      <c r="A65" s="1256">
        <f>A63+1</f>
        <v>44</v>
      </c>
      <c r="B65" s="1281">
        <v>7000014957</v>
      </c>
      <c r="C65" s="1284">
        <v>870</v>
      </c>
      <c r="D65" s="1284">
        <v>1</v>
      </c>
      <c r="E65" s="1284">
        <v>10</v>
      </c>
      <c r="F65" s="1281" t="s">
        <v>577</v>
      </c>
      <c r="G65" s="1284">
        <v>100000262</v>
      </c>
      <c r="H65" s="1284">
        <v>998736</v>
      </c>
      <c r="I65" s="1257"/>
      <c r="J65" s="1284">
        <v>18</v>
      </c>
      <c r="K65" s="1258"/>
      <c r="L65" s="1281" t="s">
        <v>592</v>
      </c>
      <c r="M65" s="1284" t="s">
        <v>582</v>
      </c>
      <c r="N65" s="1284">
        <v>1</v>
      </c>
      <c r="O65" s="1257"/>
      <c r="P65" s="1331" t="str">
        <f t="shared" si="6"/>
        <v>Included</v>
      </c>
      <c r="Q65" s="1331">
        <f t="shared" si="7"/>
        <v>0</v>
      </c>
      <c r="R65" s="786">
        <f t="shared" si="8"/>
        <v>0</v>
      </c>
      <c r="S65" s="786">
        <f t="shared" si="5"/>
        <v>0</v>
      </c>
      <c r="T65" s="787"/>
      <c r="U65" s="787"/>
      <c r="AD65" s="935"/>
    </row>
    <row r="66" spans="1:30" s="786" customFormat="1" ht="45.75" customHeight="1">
      <c r="A66" s="1256">
        <f t="shared" si="1"/>
        <v>45</v>
      </c>
      <c r="B66" s="1281">
        <v>7000014957</v>
      </c>
      <c r="C66" s="1284">
        <v>870</v>
      </c>
      <c r="D66" s="1284">
        <v>1</v>
      </c>
      <c r="E66" s="1284">
        <v>20</v>
      </c>
      <c r="F66" s="1281" t="s">
        <v>577</v>
      </c>
      <c r="G66" s="1284">
        <v>100000263</v>
      </c>
      <c r="H66" s="1284">
        <v>998736</v>
      </c>
      <c r="I66" s="1257"/>
      <c r="J66" s="1284">
        <v>18</v>
      </c>
      <c r="K66" s="1258"/>
      <c r="L66" s="1281" t="s">
        <v>593</v>
      </c>
      <c r="M66" s="1284" t="s">
        <v>582</v>
      </c>
      <c r="N66" s="1284">
        <v>1</v>
      </c>
      <c r="O66" s="1257"/>
      <c r="P66" s="1331" t="str">
        <f>IF(O66=0, "Included", IF(ISERROR(N66*O66), O66, N66*O66))</f>
        <v>Included</v>
      </c>
      <c r="Q66" s="1331">
        <f>S66</f>
        <v>0</v>
      </c>
      <c r="R66" s="786">
        <f>IF(P66="Included",0,P66)</f>
        <v>0</v>
      </c>
      <c r="S66" s="786">
        <f t="shared" si="5"/>
        <v>0</v>
      </c>
      <c r="T66" s="787"/>
      <c r="U66" s="787"/>
      <c r="AD66" s="935"/>
    </row>
    <row r="67" spans="1:30" s="786" customFormat="1" ht="45.75" customHeight="1">
      <c r="A67" s="1256">
        <f t="shared" si="1"/>
        <v>46</v>
      </c>
      <c r="B67" s="1281">
        <v>7000014957</v>
      </c>
      <c r="C67" s="1284">
        <v>870</v>
      </c>
      <c r="D67" s="1284">
        <v>1</v>
      </c>
      <c r="E67" s="1284">
        <v>30</v>
      </c>
      <c r="F67" s="1281" t="s">
        <v>577</v>
      </c>
      <c r="G67" s="1284">
        <v>100000271</v>
      </c>
      <c r="H67" s="1284">
        <v>998736</v>
      </c>
      <c r="I67" s="1257"/>
      <c r="J67" s="1284">
        <v>18</v>
      </c>
      <c r="K67" s="1258"/>
      <c r="L67" s="1281" t="s">
        <v>594</v>
      </c>
      <c r="M67" s="1284" t="s">
        <v>582</v>
      </c>
      <c r="N67" s="1284">
        <v>6</v>
      </c>
      <c r="O67" s="1257"/>
      <c r="P67" s="1331" t="str">
        <f>IF(O67=0, "Included", IF(ISERROR(N67*O67), O67, N67*O67))</f>
        <v>Included</v>
      </c>
      <c r="Q67" s="1331">
        <f>S67</f>
        <v>0</v>
      </c>
      <c r="R67" s="786">
        <f>IF(P67="Included",0,P67)</f>
        <v>0</v>
      </c>
      <c r="S67" s="786">
        <f t="shared" si="5"/>
        <v>0</v>
      </c>
      <c r="T67" s="787"/>
      <c r="U67" s="787"/>
      <c r="AD67" s="935"/>
    </row>
    <row r="68" spans="1:30" s="786" customFormat="1" ht="45.75" customHeight="1">
      <c r="A68" s="1256">
        <f t="shared" si="1"/>
        <v>47</v>
      </c>
      <c r="B68" s="1281">
        <v>7000014957</v>
      </c>
      <c r="C68" s="1284">
        <v>870</v>
      </c>
      <c r="D68" s="1284">
        <v>1</v>
      </c>
      <c r="E68" s="1284">
        <v>40</v>
      </c>
      <c r="F68" s="1281" t="s">
        <v>577</v>
      </c>
      <c r="G68" s="1284">
        <v>100000281</v>
      </c>
      <c r="H68" s="1284">
        <v>998736</v>
      </c>
      <c r="I68" s="1257"/>
      <c r="J68" s="1284">
        <v>18</v>
      </c>
      <c r="K68" s="1258"/>
      <c r="L68" s="1281" t="s">
        <v>595</v>
      </c>
      <c r="M68" s="1284" t="s">
        <v>582</v>
      </c>
      <c r="N68" s="1284">
        <v>6</v>
      </c>
      <c r="O68" s="1257"/>
      <c r="P68" s="1331" t="str">
        <f>IF(O68=0, "Included", IF(ISERROR(N68*O68), O68, N68*O68))</f>
        <v>Included</v>
      </c>
      <c r="Q68" s="1331">
        <f>S68</f>
        <v>0</v>
      </c>
      <c r="R68" s="786">
        <f>IF(P68="Included",0,P68)</f>
        <v>0</v>
      </c>
      <c r="S68" s="786">
        <f t="shared" si="5"/>
        <v>0</v>
      </c>
      <c r="T68" s="787"/>
      <c r="U68" s="787"/>
      <c r="AD68" s="935"/>
    </row>
    <row r="69" spans="1:30" s="786" customFormat="1" ht="39.75" customHeight="1">
      <c r="A69" s="1256">
        <f t="shared" si="1"/>
        <v>48</v>
      </c>
      <c r="B69" s="1281">
        <v>7000014957</v>
      </c>
      <c r="C69" s="1284">
        <v>870</v>
      </c>
      <c r="D69" s="1284">
        <v>1</v>
      </c>
      <c r="E69" s="1284">
        <v>50</v>
      </c>
      <c r="F69" s="1281" t="s">
        <v>577</v>
      </c>
      <c r="G69" s="1284">
        <v>100000328</v>
      </c>
      <c r="H69" s="1284">
        <v>998736</v>
      </c>
      <c r="I69" s="1257"/>
      <c r="J69" s="1284">
        <v>18</v>
      </c>
      <c r="K69" s="1258"/>
      <c r="L69" s="1281" t="s">
        <v>583</v>
      </c>
      <c r="M69" s="1284" t="s">
        <v>582</v>
      </c>
      <c r="N69" s="1284">
        <v>3</v>
      </c>
      <c r="O69" s="1257"/>
      <c r="P69" s="1331" t="str">
        <f t="shared" ref="P69:P87" si="9">IF(O69=0, "Included", IF(ISERROR(N69*O69), O69, N69*O69))</f>
        <v>Included</v>
      </c>
      <c r="Q69" s="1331">
        <f t="shared" ref="Q69:Q87" si="10">S69</f>
        <v>0</v>
      </c>
      <c r="R69" s="786">
        <f t="shared" ref="R69:R87" si="11">IF(P69="Included",0,P69)</f>
        <v>0</v>
      </c>
      <c r="S69" s="786">
        <f t="shared" si="5"/>
        <v>0</v>
      </c>
      <c r="T69" s="787"/>
      <c r="U69" s="787"/>
      <c r="AD69" s="935"/>
    </row>
    <row r="70" spans="1:30" s="786" customFormat="1" ht="39.75" customHeight="1">
      <c r="A70" s="1256">
        <f t="shared" si="1"/>
        <v>49</v>
      </c>
      <c r="B70" s="1281">
        <v>7000014957</v>
      </c>
      <c r="C70" s="1284">
        <v>870</v>
      </c>
      <c r="D70" s="1284">
        <v>1</v>
      </c>
      <c r="E70" s="1284">
        <v>60</v>
      </c>
      <c r="F70" s="1281" t="s">
        <v>577</v>
      </c>
      <c r="G70" s="1284">
        <v>100005443</v>
      </c>
      <c r="H70" s="1284">
        <v>998734</v>
      </c>
      <c r="I70" s="1257"/>
      <c r="J70" s="1284">
        <v>18</v>
      </c>
      <c r="K70" s="1258"/>
      <c r="L70" s="1281" t="s">
        <v>622</v>
      </c>
      <c r="M70" s="1284" t="s">
        <v>582</v>
      </c>
      <c r="N70" s="1284">
        <v>12</v>
      </c>
      <c r="O70" s="1257"/>
      <c r="P70" s="1331" t="str">
        <f t="shared" si="9"/>
        <v>Included</v>
      </c>
      <c r="Q70" s="1331">
        <f t="shared" si="10"/>
        <v>0</v>
      </c>
      <c r="R70" s="786">
        <f t="shared" si="11"/>
        <v>0</v>
      </c>
      <c r="S70" s="786">
        <f t="shared" si="5"/>
        <v>0</v>
      </c>
      <c r="T70" s="787"/>
      <c r="U70" s="787"/>
      <c r="AD70" s="935"/>
    </row>
    <row r="71" spans="1:30" s="786" customFormat="1" ht="39.75" customHeight="1">
      <c r="A71" s="1256">
        <f t="shared" si="1"/>
        <v>50</v>
      </c>
      <c r="B71" s="1281">
        <v>7000014957</v>
      </c>
      <c r="C71" s="1284">
        <v>880</v>
      </c>
      <c r="D71" s="1284">
        <v>1350</v>
      </c>
      <c r="E71" s="1284">
        <v>10</v>
      </c>
      <c r="F71" s="1281" t="s">
        <v>706</v>
      </c>
      <c r="G71" s="1284">
        <v>100000435</v>
      </c>
      <c r="H71" s="1284">
        <v>998736</v>
      </c>
      <c r="I71" s="1257"/>
      <c r="J71" s="1284">
        <v>18</v>
      </c>
      <c r="K71" s="1258"/>
      <c r="L71" s="1281" t="s">
        <v>724</v>
      </c>
      <c r="M71" s="1284" t="s">
        <v>582</v>
      </c>
      <c r="N71" s="1284">
        <v>2</v>
      </c>
      <c r="O71" s="1257"/>
      <c r="P71" s="1331" t="str">
        <f t="shared" si="9"/>
        <v>Included</v>
      </c>
      <c r="Q71" s="1331">
        <f t="shared" si="10"/>
        <v>0</v>
      </c>
      <c r="R71" s="786">
        <f t="shared" si="11"/>
        <v>0</v>
      </c>
      <c r="S71" s="786">
        <f t="shared" si="5"/>
        <v>0</v>
      </c>
      <c r="T71" s="787"/>
      <c r="U71" s="787"/>
      <c r="AD71" s="935"/>
    </row>
    <row r="72" spans="1:30" s="786" customFormat="1" ht="39.75" customHeight="1">
      <c r="A72" s="1256">
        <f t="shared" si="1"/>
        <v>51</v>
      </c>
      <c r="B72" s="1281">
        <v>7000014957</v>
      </c>
      <c r="C72" s="1284">
        <v>880</v>
      </c>
      <c r="D72" s="1284">
        <v>1350</v>
      </c>
      <c r="E72" s="1284">
        <v>20</v>
      </c>
      <c r="F72" s="1281" t="s">
        <v>706</v>
      </c>
      <c r="G72" s="1284">
        <v>100000461</v>
      </c>
      <c r="H72" s="1284">
        <v>998736</v>
      </c>
      <c r="I72" s="1257"/>
      <c r="J72" s="1284">
        <v>18</v>
      </c>
      <c r="K72" s="1258"/>
      <c r="L72" s="1281" t="s">
        <v>725</v>
      </c>
      <c r="M72" s="1284" t="s">
        <v>582</v>
      </c>
      <c r="N72" s="1284">
        <v>4</v>
      </c>
      <c r="O72" s="1257"/>
      <c r="P72" s="1331" t="str">
        <f t="shared" si="9"/>
        <v>Included</v>
      </c>
      <c r="Q72" s="1331">
        <f t="shared" si="10"/>
        <v>0</v>
      </c>
      <c r="R72" s="786">
        <f t="shared" si="11"/>
        <v>0</v>
      </c>
      <c r="S72" s="786">
        <f t="shared" si="5"/>
        <v>0</v>
      </c>
      <c r="T72" s="787"/>
      <c r="U72" s="787"/>
      <c r="AD72" s="935"/>
    </row>
    <row r="73" spans="1:30" s="786" customFormat="1" ht="39.75" customHeight="1">
      <c r="A73" s="1256">
        <f t="shared" si="1"/>
        <v>52</v>
      </c>
      <c r="B73" s="1281">
        <v>7000014957</v>
      </c>
      <c r="C73" s="1284">
        <v>880</v>
      </c>
      <c r="D73" s="1284">
        <v>1350</v>
      </c>
      <c r="E73" s="1284">
        <v>30</v>
      </c>
      <c r="F73" s="1281" t="s">
        <v>706</v>
      </c>
      <c r="G73" s="1284">
        <v>100000443</v>
      </c>
      <c r="H73" s="1284">
        <v>998736</v>
      </c>
      <c r="I73" s="1257"/>
      <c r="J73" s="1284">
        <v>18</v>
      </c>
      <c r="K73" s="1258"/>
      <c r="L73" s="1281" t="s">
        <v>726</v>
      </c>
      <c r="M73" s="1284" t="s">
        <v>582</v>
      </c>
      <c r="N73" s="1284">
        <v>6</v>
      </c>
      <c r="O73" s="1257"/>
      <c r="P73" s="1331" t="str">
        <f t="shared" si="9"/>
        <v>Included</v>
      </c>
      <c r="Q73" s="1331">
        <f t="shared" si="10"/>
        <v>0</v>
      </c>
      <c r="R73" s="786">
        <f t="shared" si="11"/>
        <v>0</v>
      </c>
      <c r="S73" s="786">
        <f t="shared" si="5"/>
        <v>0</v>
      </c>
      <c r="T73" s="787"/>
      <c r="U73" s="787"/>
      <c r="AD73" s="935"/>
    </row>
    <row r="74" spans="1:30" s="786" customFormat="1" ht="40.5" customHeight="1">
      <c r="A74" s="1256">
        <f t="shared" si="1"/>
        <v>53</v>
      </c>
      <c r="B74" s="1281">
        <v>7000014957</v>
      </c>
      <c r="C74" s="1284">
        <v>880</v>
      </c>
      <c r="D74" s="1284">
        <v>1350</v>
      </c>
      <c r="E74" s="1284">
        <v>40</v>
      </c>
      <c r="F74" s="1281" t="s">
        <v>706</v>
      </c>
      <c r="G74" s="1284">
        <v>100000484</v>
      </c>
      <c r="H74" s="1284">
        <v>998736</v>
      </c>
      <c r="I74" s="1257"/>
      <c r="J74" s="1284">
        <v>18</v>
      </c>
      <c r="K74" s="1258"/>
      <c r="L74" s="1281" t="s">
        <v>727</v>
      </c>
      <c r="M74" s="1284" t="s">
        <v>582</v>
      </c>
      <c r="N74" s="1284">
        <v>6</v>
      </c>
      <c r="O74" s="1257"/>
      <c r="P74" s="1331" t="str">
        <f t="shared" si="9"/>
        <v>Included</v>
      </c>
      <c r="Q74" s="1331">
        <f t="shared" si="10"/>
        <v>0</v>
      </c>
      <c r="R74" s="786">
        <f t="shared" si="11"/>
        <v>0</v>
      </c>
      <c r="S74" s="786">
        <f t="shared" si="5"/>
        <v>0</v>
      </c>
      <c r="T74" s="787"/>
      <c r="U74" s="787"/>
      <c r="AD74" s="935"/>
    </row>
    <row r="75" spans="1:30" s="786" customFormat="1" ht="40.5" customHeight="1">
      <c r="A75" s="1256">
        <f t="shared" si="1"/>
        <v>54</v>
      </c>
      <c r="B75" s="1281">
        <v>7000014957</v>
      </c>
      <c r="C75" s="1284">
        <v>880</v>
      </c>
      <c r="D75" s="1284">
        <v>1350</v>
      </c>
      <c r="E75" s="1284">
        <v>50</v>
      </c>
      <c r="F75" s="1281" t="s">
        <v>706</v>
      </c>
      <c r="G75" s="1284">
        <v>100001907</v>
      </c>
      <c r="H75" s="1284">
        <v>998736</v>
      </c>
      <c r="I75" s="1257"/>
      <c r="J75" s="1284">
        <v>18</v>
      </c>
      <c r="K75" s="1258"/>
      <c r="L75" s="1281" t="s">
        <v>826</v>
      </c>
      <c r="M75" s="1284" t="s">
        <v>582</v>
      </c>
      <c r="N75" s="1284">
        <v>31</v>
      </c>
      <c r="O75" s="1257"/>
      <c r="P75" s="1331" t="str">
        <f t="shared" si="9"/>
        <v>Included</v>
      </c>
      <c r="Q75" s="1331">
        <f t="shared" si="10"/>
        <v>0</v>
      </c>
      <c r="R75" s="786">
        <f t="shared" si="11"/>
        <v>0</v>
      </c>
      <c r="S75" s="786">
        <f t="shared" si="5"/>
        <v>0</v>
      </c>
      <c r="T75" s="787"/>
      <c r="U75" s="787"/>
      <c r="AD75" s="935"/>
    </row>
    <row r="76" spans="1:30" s="786" customFormat="1" ht="39" customHeight="1">
      <c r="A76" s="1256">
        <f t="shared" si="1"/>
        <v>55</v>
      </c>
      <c r="B76" s="1281">
        <v>7000014957</v>
      </c>
      <c r="C76" s="1284">
        <v>890</v>
      </c>
      <c r="D76" s="1284">
        <v>1410</v>
      </c>
      <c r="E76" s="1284">
        <v>10</v>
      </c>
      <c r="F76" s="1281" t="s">
        <v>707</v>
      </c>
      <c r="G76" s="1284">
        <v>100000335</v>
      </c>
      <c r="H76" s="1284">
        <v>998731</v>
      </c>
      <c r="I76" s="1257"/>
      <c r="J76" s="1284">
        <v>18</v>
      </c>
      <c r="K76" s="1258"/>
      <c r="L76" s="1281" t="s">
        <v>635</v>
      </c>
      <c r="M76" s="1284" t="s">
        <v>588</v>
      </c>
      <c r="N76" s="1284">
        <v>1</v>
      </c>
      <c r="O76" s="1257"/>
      <c r="P76" s="1331" t="str">
        <f t="shared" si="9"/>
        <v>Included</v>
      </c>
      <c r="Q76" s="1331">
        <f t="shared" si="10"/>
        <v>0</v>
      </c>
      <c r="R76" s="786">
        <f t="shared" si="11"/>
        <v>0</v>
      </c>
      <c r="S76" s="786">
        <f t="shared" si="5"/>
        <v>0</v>
      </c>
      <c r="T76" s="787"/>
      <c r="U76" s="787"/>
      <c r="AD76" s="935"/>
    </row>
    <row r="77" spans="1:30" s="786" customFormat="1" ht="39" customHeight="1">
      <c r="A77" s="1256">
        <f t="shared" si="1"/>
        <v>56</v>
      </c>
      <c r="B77" s="1281">
        <v>7000014957</v>
      </c>
      <c r="C77" s="1284">
        <v>890</v>
      </c>
      <c r="D77" s="1284">
        <v>1410</v>
      </c>
      <c r="E77" s="1284">
        <v>20</v>
      </c>
      <c r="F77" s="1281" t="s">
        <v>707</v>
      </c>
      <c r="G77" s="1284">
        <v>100000330</v>
      </c>
      <c r="H77" s="1284">
        <v>998731</v>
      </c>
      <c r="I77" s="1257"/>
      <c r="J77" s="1284">
        <v>18</v>
      </c>
      <c r="K77" s="1258"/>
      <c r="L77" s="1281" t="s">
        <v>827</v>
      </c>
      <c r="M77" s="1284" t="s">
        <v>588</v>
      </c>
      <c r="N77" s="1284">
        <v>1</v>
      </c>
      <c r="O77" s="1257"/>
      <c r="P77" s="1331" t="str">
        <f t="shared" si="9"/>
        <v>Included</v>
      </c>
      <c r="Q77" s="1331">
        <f t="shared" si="10"/>
        <v>0</v>
      </c>
      <c r="R77" s="786">
        <f t="shared" si="11"/>
        <v>0</v>
      </c>
      <c r="S77" s="786">
        <f t="shared" si="5"/>
        <v>0</v>
      </c>
      <c r="T77" s="787"/>
      <c r="U77" s="787"/>
      <c r="AD77" s="935"/>
    </row>
    <row r="78" spans="1:30" s="786" customFormat="1" ht="47.25" customHeight="1">
      <c r="A78" s="1256">
        <f t="shared" si="1"/>
        <v>57</v>
      </c>
      <c r="B78" s="1281">
        <v>7000014957</v>
      </c>
      <c r="C78" s="1284">
        <v>890</v>
      </c>
      <c r="D78" s="1284">
        <v>1410</v>
      </c>
      <c r="E78" s="1284">
        <v>30</v>
      </c>
      <c r="F78" s="1281" t="s">
        <v>707</v>
      </c>
      <c r="G78" s="1284">
        <v>100000338</v>
      </c>
      <c r="H78" s="1284">
        <v>998731</v>
      </c>
      <c r="I78" s="1257"/>
      <c r="J78" s="1284">
        <v>18</v>
      </c>
      <c r="K78" s="1258"/>
      <c r="L78" s="1281" t="s">
        <v>828</v>
      </c>
      <c r="M78" s="1284" t="s">
        <v>588</v>
      </c>
      <c r="N78" s="1284">
        <v>1</v>
      </c>
      <c r="O78" s="1257"/>
      <c r="P78" s="1331" t="str">
        <f t="shared" si="9"/>
        <v>Included</v>
      </c>
      <c r="Q78" s="1331">
        <f t="shared" si="10"/>
        <v>0</v>
      </c>
      <c r="R78" s="786">
        <f t="shared" si="11"/>
        <v>0</v>
      </c>
      <c r="S78" s="786">
        <f t="shared" si="5"/>
        <v>0</v>
      </c>
      <c r="T78" s="787"/>
      <c r="U78" s="787"/>
      <c r="AD78" s="935"/>
    </row>
    <row r="79" spans="1:30" s="786" customFormat="1" ht="49.5" customHeight="1">
      <c r="A79" s="1256">
        <f t="shared" si="1"/>
        <v>58</v>
      </c>
      <c r="B79" s="1281">
        <v>7000014957</v>
      </c>
      <c r="C79" s="1284">
        <v>890</v>
      </c>
      <c r="D79" s="1284">
        <v>1410</v>
      </c>
      <c r="E79" s="1284">
        <v>50</v>
      </c>
      <c r="F79" s="1281" t="s">
        <v>707</v>
      </c>
      <c r="G79" s="1284">
        <v>100003787</v>
      </c>
      <c r="H79" s="1284">
        <v>998731</v>
      </c>
      <c r="I79" s="1257"/>
      <c r="J79" s="1284">
        <v>18</v>
      </c>
      <c r="K79" s="1258"/>
      <c r="L79" s="1281" t="s">
        <v>829</v>
      </c>
      <c r="M79" s="1284" t="s">
        <v>588</v>
      </c>
      <c r="N79" s="1284">
        <v>1</v>
      </c>
      <c r="O79" s="1257"/>
      <c r="P79" s="1331" t="str">
        <f t="shared" si="9"/>
        <v>Included</v>
      </c>
      <c r="Q79" s="1331">
        <f t="shared" si="10"/>
        <v>0</v>
      </c>
      <c r="R79" s="786">
        <f t="shared" si="11"/>
        <v>0</v>
      </c>
      <c r="S79" s="786">
        <f t="shared" si="5"/>
        <v>0</v>
      </c>
      <c r="T79" s="787"/>
      <c r="U79" s="787"/>
      <c r="AD79" s="935"/>
    </row>
    <row r="80" spans="1:30" s="786" customFormat="1" ht="49.5" customHeight="1">
      <c r="A80" s="1256">
        <f t="shared" si="1"/>
        <v>59</v>
      </c>
      <c r="B80" s="1281">
        <v>7000014957</v>
      </c>
      <c r="C80" s="1284">
        <v>890</v>
      </c>
      <c r="D80" s="1284">
        <v>1410</v>
      </c>
      <c r="E80" s="1284">
        <v>60</v>
      </c>
      <c r="F80" s="1281" t="s">
        <v>707</v>
      </c>
      <c r="G80" s="1284">
        <v>100003788</v>
      </c>
      <c r="H80" s="1284">
        <v>998731</v>
      </c>
      <c r="I80" s="1257"/>
      <c r="J80" s="1284">
        <v>18</v>
      </c>
      <c r="K80" s="1258"/>
      <c r="L80" s="1281" t="s">
        <v>830</v>
      </c>
      <c r="M80" s="1284" t="s">
        <v>588</v>
      </c>
      <c r="N80" s="1284">
        <v>1</v>
      </c>
      <c r="O80" s="1257"/>
      <c r="P80" s="1331" t="str">
        <f t="shared" si="9"/>
        <v>Included</v>
      </c>
      <c r="Q80" s="1331">
        <f t="shared" si="10"/>
        <v>0</v>
      </c>
      <c r="R80" s="786">
        <f t="shared" si="11"/>
        <v>0</v>
      </c>
      <c r="S80" s="786">
        <f t="shared" si="5"/>
        <v>0</v>
      </c>
      <c r="T80" s="787"/>
      <c r="U80" s="787"/>
      <c r="AD80" s="935"/>
    </row>
    <row r="81" spans="1:30" s="786" customFormat="1" ht="47.25" customHeight="1">
      <c r="A81" s="1256">
        <f>A80+1</f>
        <v>60</v>
      </c>
      <c r="B81" s="1281">
        <v>7000014957</v>
      </c>
      <c r="C81" s="1284">
        <v>900</v>
      </c>
      <c r="D81" s="1284">
        <v>1451</v>
      </c>
      <c r="E81" s="1284">
        <v>10</v>
      </c>
      <c r="F81" s="1281" t="s">
        <v>708</v>
      </c>
      <c r="G81" s="1284">
        <v>100003103</v>
      </c>
      <c r="H81" s="1284">
        <v>998731</v>
      </c>
      <c r="I81" s="1257"/>
      <c r="J81" s="1284">
        <v>18</v>
      </c>
      <c r="K81" s="1258"/>
      <c r="L81" s="1281" t="s">
        <v>651</v>
      </c>
      <c r="M81" s="1284" t="s">
        <v>614</v>
      </c>
      <c r="N81" s="1284">
        <v>1.5</v>
      </c>
      <c r="O81" s="1257"/>
      <c r="P81" s="1331" t="str">
        <f t="shared" si="9"/>
        <v>Included</v>
      </c>
      <c r="Q81" s="1331">
        <f t="shared" si="10"/>
        <v>0</v>
      </c>
      <c r="R81" s="786">
        <f t="shared" si="11"/>
        <v>0</v>
      </c>
      <c r="S81" s="786">
        <f t="shared" si="5"/>
        <v>0</v>
      </c>
      <c r="T81" s="787"/>
      <c r="U81" s="787"/>
      <c r="AD81" s="935"/>
    </row>
    <row r="82" spans="1:30" s="786" customFormat="1" ht="47.25" customHeight="1">
      <c r="A82" s="1256">
        <f t="shared" si="1"/>
        <v>61</v>
      </c>
      <c r="B82" s="1281">
        <v>7000014957</v>
      </c>
      <c r="C82" s="1284">
        <v>910</v>
      </c>
      <c r="D82" s="1284">
        <v>1480</v>
      </c>
      <c r="E82" s="1284">
        <v>10</v>
      </c>
      <c r="F82" s="1281" t="s">
        <v>824</v>
      </c>
      <c r="G82" s="1284">
        <v>100016775</v>
      </c>
      <c r="H82" s="1284">
        <v>998736</v>
      </c>
      <c r="I82" s="1257"/>
      <c r="J82" s="1284">
        <v>18</v>
      </c>
      <c r="K82" s="1258"/>
      <c r="L82" s="1281" t="s">
        <v>831</v>
      </c>
      <c r="M82" s="1284" t="s">
        <v>582</v>
      </c>
      <c r="N82" s="1284">
        <v>2</v>
      </c>
      <c r="O82" s="1257"/>
      <c r="P82" s="1331" t="str">
        <f t="shared" si="9"/>
        <v>Included</v>
      </c>
      <c r="Q82" s="1331">
        <f t="shared" si="10"/>
        <v>0</v>
      </c>
      <c r="R82" s="786">
        <f t="shared" si="11"/>
        <v>0</v>
      </c>
      <c r="S82" s="786">
        <f t="shared" si="5"/>
        <v>0</v>
      </c>
      <c r="T82" s="787"/>
      <c r="U82" s="787"/>
      <c r="AD82" s="935"/>
    </row>
    <row r="83" spans="1:30" s="786" customFormat="1" ht="47.25" customHeight="1">
      <c r="A83" s="1256">
        <f t="shared" si="1"/>
        <v>62</v>
      </c>
      <c r="B83" s="1281">
        <v>7000014957</v>
      </c>
      <c r="C83" s="1284">
        <v>910</v>
      </c>
      <c r="D83" s="1284">
        <v>1480</v>
      </c>
      <c r="E83" s="1284">
        <v>20</v>
      </c>
      <c r="F83" s="1281" t="s">
        <v>824</v>
      </c>
      <c r="G83" s="1284">
        <v>100000793</v>
      </c>
      <c r="H83" s="1284">
        <v>998736</v>
      </c>
      <c r="I83" s="1257"/>
      <c r="J83" s="1284">
        <v>18</v>
      </c>
      <c r="K83" s="1258"/>
      <c r="L83" s="1281" t="s">
        <v>733</v>
      </c>
      <c r="M83" s="1284" t="s">
        <v>582</v>
      </c>
      <c r="N83" s="1284">
        <v>1</v>
      </c>
      <c r="O83" s="1257"/>
      <c r="P83" s="1331" t="str">
        <f t="shared" si="9"/>
        <v>Included</v>
      </c>
      <c r="Q83" s="1331">
        <f t="shared" si="10"/>
        <v>0</v>
      </c>
      <c r="R83" s="786">
        <f t="shared" si="11"/>
        <v>0</v>
      </c>
      <c r="S83" s="786">
        <f t="shared" si="5"/>
        <v>0</v>
      </c>
      <c r="T83" s="787"/>
      <c r="U83" s="787"/>
      <c r="AD83" s="935"/>
    </row>
    <row r="84" spans="1:30" s="786" customFormat="1" ht="47.25" customHeight="1">
      <c r="A84" s="1256">
        <f t="shared" si="1"/>
        <v>63</v>
      </c>
      <c r="B84" s="1281">
        <v>7000014957</v>
      </c>
      <c r="C84" s="1284">
        <v>910</v>
      </c>
      <c r="D84" s="1284">
        <v>1480</v>
      </c>
      <c r="E84" s="1284">
        <v>30</v>
      </c>
      <c r="F84" s="1281" t="s">
        <v>824</v>
      </c>
      <c r="G84" s="1284">
        <v>100000796</v>
      </c>
      <c r="H84" s="1284">
        <v>998736</v>
      </c>
      <c r="I84" s="1257"/>
      <c r="J84" s="1284">
        <v>18</v>
      </c>
      <c r="K84" s="1258"/>
      <c r="L84" s="1281" t="s">
        <v>682</v>
      </c>
      <c r="M84" s="1284" t="s">
        <v>588</v>
      </c>
      <c r="N84" s="1284">
        <v>1</v>
      </c>
      <c r="O84" s="1257"/>
      <c r="P84" s="1331" t="str">
        <f t="shared" si="9"/>
        <v>Included</v>
      </c>
      <c r="Q84" s="1331">
        <f t="shared" si="10"/>
        <v>0</v>
      </c>
      <c r="R84" s="786">
        <f t="shared" si="11"/>
        <v>0</v>
      </c>
      <c r="S84" s="786">
        <f t="shared" si="5"/>
        <v>0</v>
      </c>
      <c r="T84" s="787"/>
      <c r="U84" s="787"/>
      <c r="AD84" s="935"/>
    </row>
    <row r="85" spans="1:30" s="786" customFormat="1" ht="47.25" customHeight="1">
      <c r="A85" s="1256">
        <f t="shared" si="1"/>
        <v>64</v>
      </c>
      <c r="B85" s="1281">
        <v>7000014957</v>
      </c>
      <c r="C85" s="1284">
        <v>910</v>
      </c>
      <c r="D85" s="1284">
        <v>1480</v>
      </c>
      <c r="E85" s="1284">
        <v>40</v>
      </c>
      <c r="F85" s="1281" t="s">
        <v>824</v>
      </c>
      <c r="G85" s="1284">
        <v>100000808</v>
      </c>
      <c r="H85" s="1284">
        <v>998736</v>
      </c>
      <c r="I85" s="1257"/>
      <c r="J85" s="1284">
        <v>18</v>
      </c>
      <c r="K85" s="1258"/>
      <c r="L85" s="1281" t="s">
        <v>735</v>
      </c>
      <c r="M85" s="1284" t="s">
        <v>588</v>
      </c>
      <c r="N85" s="1284">
        <v>1</v>
      </c>
      <c r="O85" s="1257"/>
      <c r="P85" s="1331" t="str">
        <f t="shared" si="9"/>
        <v>Included</v>
      </c>
      <c r="Q85" s="1331">
        <f t="shared" si="10"/>
        <v>0</v>
      </c>
      <c r="R85" s="786">
        <f t="shared" si="11"/>
        <v>0</v>
      </c>
      <c r="S85" s="786">
        <f t="shared" si="5"/>
        <v>0</v>
      </c>
      <c r="T85" s="787"/>
      <c r="U85" s="787"/>
      <c r="AD85" s="935"/>
    </row>
    <row r="86" spans="1:30" s="786" customFormat="1" ht="47.25" customHeight="1">
      <c r="A86" s="1256">
        <f t="shared" si="1"/>
        <v>65</v>
      </c>
      <c r="B86" s="1281">
        <v>7000014957</v>
      </c>
      <c r="C86" s="1284">
        <v>910</v>
      </c>
      <c r="D86" s="1284">
        <v>1480</v>
      </c>
      <c r="E86" s="1284">
        <v>60</v>
      </c>
      <c r="F86" s="1281" t="s">
        <v>824</v>
      </c>
      <c r="G86" s="1284">
        <v>100016774</v>
      </c>
      <c r="H86" s="1284">
        <v>998736</v>
      </c>
      <c r="I86" s="1257"/>
      <c r="J86" s="1284">
        <v>18</v>
      </c>
      <c r="K86" s="1258"/>
      <c r="L86" s="1281" t="s">
        <v>832</v>
      </c>
      <c r="M86" s="1284" t="s">
        <v>582</v>
      </c>
      <c r="N86" s="1284">
        <v>2</v>
      </c>
      <c r="O86" s="1257"/>
      <c r="P86" s="1331" t="str">
        <f t="shared" si="9"/>
        <v>Included</v>
      </c>
      <c r="Q86" s="1331">
        <f t="shared" si="10"/>
        <v>0</v>
      </c>
      <c r="R86" s="786">
        <f t="shared" si="11"/>
        <v>0</v>
      </c>
      <c r="S86" s="786">
        <f t="shared" si="5"/>
        <v>0</v>
      </c>
      <c r="T86" s="787"/>
      <c r="U86" s="787"/>
      <c r="AD86" s="935"/>
    </row>
    <row r="87" spans="1:30" s="786" customFormat="1" ht="47.25" customHeight="1">
      <c r="A87" s="1256">
        <f t="shared" si="1"/>
        <v>66</v>
      </c>
      <c r="B87" s="1281">
        <v>7000014957</v>
      </c>
      <c r="C87" s="1284">
        <v>920</v>
      </c>
      <c r="D87" s="1284">
        <v>1580</v>
      </c>
      <c r="E87" s="1284">
        <v>10</v>
      </c>
      <c r="F87" s="1281" t="s">
        <v>710</v>
      </c>
      <c r="G87" s="1284">
        <v>100003359</v>
      </c>
      <c r="H87" s="1284">
        <v>998736</v>
      </c>
      <c r="I87" s="1257"/>
      <c r="J87" s="1284">
        <v>18</v>
      </c>
      <c r="K87" s="1258"/>
      <c r="L87" s="1281" t="s">
        <v>833</v>
      </c>
      <c r="M87" s="1284" t="s">
        <v>582</v>
      </c>
      <c r="N87" s="1284">
        <v>8</v>
      </c>
      <c r="O87" s="1257"/>
      <c r="P87" s="1331" t="str">
        <f t="shared" si="9"/>
        <v>Included</v>
      </c>
      <c r="Q87" s="1331">
        <f t="shared" si="10"/>
        <v>0</v>
      </c>
      <c r="R87" s="786">
        <f t="shared" si="11"/>
        <v>0</v>
      </c>
      <c r="S87" s="786">
        <f t="shared" si="5"/>
        <v>0</v>
      </c>
      <c r="T87" s="787"/>
      <c r="U87" s="787"/>
      <c r="AD87" s="935"/>
    </row>
    <row r="88" spans="1:30" s="786" customFormat="1" ht="47.25" customHeight="1">
      <c r="A88" s="1256">
        <f t="shared" si="1"/>
        <v>67</v>
      </c>
      <c r="B88" s="1281">
        <v>7000014957</v>
      </c>
      <c r="C88" s="1284">
        <v>920</v>
      </c>
      <c r="D88" s="1284">
        <v>1580</v>
      </c>
      <c r="E88" s="1284">
        <v>20</v>
      </c>
      <c r="F88" s="1281" t="s">
        <v>710</v>
      </c>
      <c r="G88" s="1284">
        <v>100003013</v>
      </c>
      <c r="H88" s="1284">
        <v>998736</v>
      </c>
      <c r="I88" s="1257"/>
      <c r="J88" s="1284">
        <v>18</v>
      </c>
      <c r="K88" s="1258"/>
      <c r="L88" s="1281" t="s">
        <v>834</v>
      </c>
      <c r="M88" s="1284" t="s">
        <v>614</v>
      </c>
      <c r="N88" s="1284">
        <v>1.2</v>
      </c>
      <c r="O88" s="1257"/>
      <c r="P88" s="1331" t="str">
        <f t="shared" si="2"/>
        <v>Included</v>
      </c>
      <c r="Q88" s="1331">
        <f t="shared" si="3"/>
        <v>0</v>
      </c>
      <c r="R88" s="786">
        <f t="shared" si="4"/>
        <v>0</v>
      </c>
      <c r="S88" s="786">
        <f t="shared" si="0"/>
        <v>0</v>
      </c>
      <c r="T88" s="787"/>
      <c r="U88" s="787"/>
      <c r="AD88" s="935"/>
    </row>
    <row r="89" spans="1:30" s="786" customFormat="1" ht="64.5" customHeight="1">
      <c r="A89" s="1256">
        <f t="shared" ref="A89:A152" si="12">A88+1</f>
        <v>68</v>
      </c>
      <c r="B89" s="1281">
        <v>7000014957</v>
      </c>
      <c r="C89" s="1284">
        <v>920</v>
      </c>
      <c r="D89" s="1284">
        <v>1580</v>
      </c>
      <c r="E89" s="1284">
        <v>30</v>
      </c>
      <c r="F89" s="1281" t="s">
        <v>710</v>
      </c>
      <c r="G89" s="1284">
        <v>100003969</v>
      </c>
      <c r="H89" s="1284">
        <v>995423</v>
      </c>
      <c r="I89" s="1257"/>
      <c r="J89" s="1284">
        <v>18</v>
      </c>
      <c r="K89" s="1258"/>
      <c r="L89" s="1281" t="s">
        <v>835</v>
      </c>
      <c r="M89" s="1284" t="s">
        <v>614</v>
      </c>
      <c r="N89" s="1284">
        <v>0.3</v>
      </c>
      <c r="O89" s="1257"/>
      <c r="P89" s="1331" t="str">
        <f>IF(O89=0, "Included", IF(ISERROR(N89*O89), O89, N89*O89))</f>
        <v>Included</v>
      </c>
      <c r="Q89" s="1331">
        <f>S89</f>
        <v>0</v>
      </c>
      <c r="R89" s="786">
        <f>IF(P89="Included",0,P89)</f>
        <v>0</v>
      </c>
      <c r="S89" s="786">
        <f t="shared" ref="S89:S152" si="13">IF(K89="",(R89*J89/100),(R89*K89/100))</f>
        <v>0</v>
      </c>
      <c r="T89" s="787"/>
      <c r="U89" s="787"/>
      <c r="AD89" s="935"/>
    </row>
    <row r="90" spans="1:30" s="786" customFormat="1" ht="47.25" customHeight="1">
      <c r="A90" s="1256">
        <f t="shared" si="12"/>
        <v>69</v>
      </c>
      <c r="B90" s="1281">
        <v>7000014957</v>
      </c>
      <c r="C90" s="1284">
        <v>930</v>
      </c>
      <c r="D90" s="1284">
        <v>1600</v>
      </c>
      <c r="E90" s="1284">
        <v>10</v>
      </c>
      <c r="F90" s="1281" t="s">
        <v>711</v>
      </c>
      <c r="G90" s="1284">
        <v>100001882</v>
      </c>
      <c r="H90" s="1284">
        <v>995463</v>
      </c>
      <c r="I90" s="1257"/>
      <c r="J90" s="1284">
        <v>18</v>
      </c>
      <c r="K90" s="1258"/>
      <c r="L90" s="1281" t="s">
        <v>602</v>
      </c>
      <c r="M90" s="1284" t="s">
        <v>588</v>
      </c>
      <c r="N90" s="1284">
        <v>2</v>
      </c>
      <c r="O90" s="1257"/>
      <c r="P90" s="1331" t="str">
        <f>IF(O90=0, "Included", IF(ISERROR(N90*O90), O90, N90*O90))</f>
        <v>Included</v>
      </c>
      <c r="Q90" s="1331">
        <f>S90</f>
        <v>0</v>
      </c>
      <c r="R90" s="786">
        <f>IF(P90="Included",0,P90)</f>
        <v>0</v>
      </c>
      <c r="S90" s="786">
        <f t="shared" si="13"/>
        <v>0</v>
      </c>
      <c r="T90" s="787"/>
      <c r="U90" s="787"/>
      <c r="AD90" s="935"/>
    </row>
    <row r="91" spans="1:30" s="786" customFormat="1" ht="47.25" customHeight="1">
      <c r="A91" s="1256">
        <f t="shared" si="12"/>
        <v>70</v>
      </c>
      <c r="B91" s="1281">
        <v>7000014957</v>
      </c>
      <c r="C91" s="1284">
        <v>940</v>
      </c>
      <c r="D91" s="1284">
        <v>1610</v>
      </c>
      <c r="E91" s="1284">
        <v>20</v>
      </c>
      <c r="F91" s="1281" t="s">
        <v>712</v>
      </c>
      <c r="G91" s="1284">
        <v>100000975</v>
      </c>
      <c r="H91" s="1284">
        <v>995461</v>
      </c>
      <c r="I91" s="1257"/>
      <c r="J91" s="1284">
        <v>18</v>
      </c>
      <c r="K91" s="1258"/>
      <c r="L91" s="1281" t="s">
        <v>603</v>
      </c>
      <c r="M91" s="1284" t="s">
        <v>582</v>
      </c>
      <c r="N91" s="1284">
        <v>2</v>
      </c>
      <c r="O91" s="1257"/>
      <c r="P91" s="1331" t="str">
        <f>IF(O91=0, "Included", IF(ISERROR(N91*O91), O91, N91*O91))</f>
        <v>Included</v>
      </c>
      <c r="Q91" s="1331">
        <f>S91</f>
        <v>0</v>
      </c>
      <c r="R91" s="786">
        <f>IF(P91="Included",0,P91)</f>
        <v>0</v>
      </c>
      <c r="S91" s="786">
        <f t="shared" si="13"/>
        <v>0</v>
      </c>
      <c r="T91" s="787"/>
      <c r="U91" s="787"/>
      <c r="AD91" s="935"/>
    </row>
    <row r="92" spans="1:30" s="786" customFormat="1" ht="47.25" customHeight="1">
      <c r="A92" s="1256">
        <f t="shared" si="12"/>
        <v>71</v>
      </c>
      <c r="B92" s="1281">
        <v>7000014957</v>
      </c>
      <c r="C92" s="1284">
        <v>940</v>
      </c>
      <c r="D92" s="1284">
        <v>1610</v>
      </c>
      <c r="E92" s="1284">
        <v>30</v>
      </c>
      <c r="F92" s="1281" t="s">
        <v>712</v>
      </c>
      <c r="G92" s="1284">
        <v>100002062</v>
      </c>
      <c r="H92" s="1284">
        <v>995461</v>
      </c>
      <c r="I92" s="1257"/>
      <c r="J92" s="1284">
        <v>18</v>
      </c>
      <c r="K92" s="1258"/>
      <c r="L92" s="1281" t="s">
        <v>639</v>
      </c>
      <c r="M92" s="1284" t="s">
        <v>588</v>
      </c>
      <c r="N92" s="1284">
        <v>2</v>
      </c>
      <c r="O92" s="1257"/>
      <c r="P92" s="1331" t="str">
        <f t="shared" ref="P92:P98" si="14">IF(O92=0, "Included", IF(ISERROR(N92*O92), O92, N92*O92))</f>
        <v>Included</v>
      </c>
      <c r="Q92" s="1331">
        <f t="shared" ref="Q92:Q98" si="15">S92</f>
        <v>0</v>
      </c>
      <c r="R92" s="786">
        <f t="shared" ref="R92:R98" si="16">IF(P92="Included",0,P92)</f>
        <v>0</v>
      </c>
      <c r="S92" s="786">
        <f t="shared" si="13"/>
        <v>0</v>
      </c>
      <c r="T92" s="787"/>
      <c r="U92" s="787"/>
      <c r="AD92" s="935"/>
    </row>
    <row r="93" spans="1:30" s="786" customFormat="1" ht="63" customHeight="1">
      <c r="A93" s="1256">
        <f t="shared" si="12"/>
        <v>72</v>
      </c>
      <c r="B93" s="1281">
        <v>7000014957</v>
      </c>
      <c r="C93" s="1284">
        <v>940</v>
      </c>
      <c r="D93" s="1284">
        <v>1610</v>
      </c>
      <c r="E93" s="1284">
        <v>40</v>
      </c>
      <c r="F93" s="1281" t="s">
        <v>712</v>
      </c>
      <c r="G93" s="1284">
        <v>100000983</v>
      </c>
      <c r="H93" s="1284">
        <v>998736</v>
      </c>
      <c r="I93" s="1257"/>
      <c r="J93" s="1284">
        <v>18</v>
      </c>
      <c r="K93" s="1258"/>
      <c r="L93" s="1281" t="s">
        <v>836</v>
      </c>
      <c r="M93" s="1284" t="s">
        <v>588</v>
      </c>
      <c r="N93" s="1284">
        <v>1</v>
      </c>
      <c r="O93" s="1257"/>
      <c r="P93" s="1331" t="str">
        <f t="shared" si="14"/>
        <v>Included</v>
      </c>
      <c r="Q93" s="1331">
        <f t="shared" si="15"/>
        <v>0</v>
      </c>
      <c r="R93" s="786">
        <f t="shared" si="16"/>
        <v>0</v>
      </c>
      <c r="S93" s="786">
        <f t="shared" si="13"/>
        <v>0</v>
      </c>
      <c r="T93" s="787"/>
      <c r="U93" s="787"/>
      <c r="AD93" s="935"/>
    </row>
    <row r="94" spans="1:30" s="786" customFormat="1" ht="47.25" customHeight="1">
      <c r="A94" s="1256">
        <f>A93+1</f>
        <v>73</v>
      </c>
      <c r="B94" s="1281">
        <v>7000014957</v>
      </c>
      <c r="C94" s="1284">
        <v>950</v>
      </c>
      <c r="D94" s="1284">
        <v>1620</v>
      </c>
      <c r="E94" s="1284">
        <v>10</v>
      </c>
      <c r="F94" s="1281" t="s">
        <v>580</v>
      </c>
      <c r="G94" s="1284">
        <v>100001021</v>
      </c>
      <c r="H94" s="1284">
        <v>995461</v>
      </c>
      <c r="I94" s="1257"/>
      <c r="J94" s="1284">
        <v>18</v>
      </c>
      <c r="K94" s="1258"/>
      <c r="L94" s="1281" t="s">
        <v>605</v>
      </c>
      <c r="M94" s="1284" t="s">
        <v>582</v>
      </c>
      <c r="N94" s="1284">
        <v>2</v>
      </c>
      <c r="O94" s="1257"/>
      <c r="P94" s="1331" t="str">
        <f t="shared" si="14"/>
        <v>Included</v>
      </c>
      <c r="Q94" s="1331">
        <f t="shared" si="15"/>
        <v>0</v>
      </c>
      <c r="R94" s="786">
        <f t="shared" si="16"/>
        <v>0</v>
      </c>
      <c r="S94" s="786">
        <f t="shared" si="13"/>
        <v>0</v>
      </c>
      <c r="T94" s="787"/>
      <c r="U94" s="787"/>
      <c r="AD94" s="935"/>
    </row>
    <row r="95" spans="1:30" s="786" customFormat="1" ht="47.25" customHeight="1">
      <c r="A95" s="1256">
        <f t="shared" si="12"/>
        <v>74</v>
      </c>
      <c r="B95" s="1281">
        <v>7000014957</v>
      </c>
      <c r="C95" s="1284">
        <v>950</v>
      </c>
      <c r="D95" s="1284">
        <v>1620</v>
      </c>
      <c r="E95" s="1284">
        <v>20</v>
      </c>
      <c r="F95" s="1281" t="s">
        <v>580</v>
      </c>
      <c r="G95" s="1284">
        <v>100001052</v>
      </c>
      <c r="H95" s="1284">
        <v>998731</v>
      </c>
      <c r="I95" s="1257"/>
      <c r="J95" s="1284">
        <v>18</v>
      </c>
      <c r="K95" s="1258"/>
      <c r="L95" s="1281" t="s">
        <v>640</v>
      </c>
      <c r="M95" s="1284" t="s">
        <v>582</v>
      </c>
      <c r="N95" s="1284">
        <v>2</v>
      </c>
      <c r="O95" s="1257"/>
      <c r="P95" s="1331" t="str">
        <f t="shared" si="14"/>
        <v>Included</v>
      </c>
      <c r="Q95" s="1331">
        <f t="shared" si="15"/>
        <v>0</v>
      </c>
      <c r="R95" s="786">
        <f t="shared" si="16"/>
        <v>0</v>
      </c>
      <c r="S95" s="786">
        <f t="shared" si="13"/>
        <v>0</v>
      </c>
      <c r="T95" s="787"/>
      <c r="U95" s="787"/>
      <c r="AD95" s="935"/>
    </row>
    <row r="96" spans="1:30" s="786" customFormat="1" ht="47.25" customHeight="1">
      <c r="A96" s="1256">
        <f t="shared" si="12"/>
        <v>75</v>
      </c>
      <c r="B96" s="1281">
        <v>7000014957</v>
      </c>
      <c r="C96" s="1284">
        <v>950</v>
      </c>
      <c r="D96" s="1284">
        <v>1620</v>
      </c>
      <c r="E96" s="1284">
        <v>30</v>
      </c>
      <c r="F96" s="1281" t="s">
        <v>580</v>
      </c>
      <c r="G96" s="1284">
        <v>100001885</v>
      </c>
      <c r="H96" s="1284">
        <v>998739</v>
      </c>
      <c r="I96" s="1257"/>
      <c r="J96" s="1284">
        <v>18</v>
      </c>
      <c r="K96" s="1258"/>
      <c r="L96" s="1281" t="s">
        <v>607</v>
      </c>
      <c r="M96" s="1284" t="s">
        <v>582</v>
      </c>
      <c r="N96" s="1284">
        <v>1</v>
      </c>
      <c r="O96" s="1257"/>
      <c r="P96" s="1331" t="str">
        <f t="shared" si="14"/>
        <v>Included</v>
      </c>
      <c r="Q96" s="1331">
        <f t="shared" si="15"/>
        <v>0</v>
      </c>
      <c r="R96" s="786">
        <f t="shared" si="16"/>
        <v>0</v>
      </c>
      <c r="S96" s="786">
        <f t="shared" si="13"/>
        <v>0</v>
      </c>
      <c r="T96" s="787"/>
      <c r="U96" s="787"/>
      <c r="AD96" s="935"/>
    </row>
    <row r="97" spans="1:30" s="786" customFormat="1" ht="39.75" customHeight="1">
      <c r="A97" s="1256">
        <f t="shared" si="12"/>
        <v>76</v>
      </c>
      <c r="B97" s="1281">
        <v>7000014957</v>
      </c>
      <c r="C97" s="1284">
        <v>950</v>
      </c>
      <c r="D97" s="1284">
        <v>1620</v>
      </c>
      <c r="E97" s="1284">
        <v>40</v>
      </c>
      <c r="F97" s="1281" t="s">
        <v>580</v>
      </c>
      <c r="G97" s="1284">
        <v>100004852</v>
      </c>
      <c r="H97" s="1284">
        <v>998731</v>
      </c>
      <c r="I97" s="1257"/>
      <c r="J97" s="1284">
        <v>18</v>
      </c>
      <c r="K97" s="1258"/>
      <c r="L97" s="1281" t="s">
        <v>837</v>
      </c>
      <c r="M97" s="1284" t="s">
        <v>582</v>
      </c>
      <c r="N97" s="1284">
        <v>15</v>
      </c>
      <c r="O97" s="1257"/>
      <c r="P97" s="1331" t="str">
        <f t="shared" si="14"/>
        <v>Included</v>
      </c>
      <c r="Q97" s="1331">
        <f t="shared" si="15"/>
        <v>0</v>
      </c>
      <c r="R97" s="786">
        <f t="shared" si="16"/>
        <v>0</v>
      </c>
      <c r="S97" s="786">
        <f t="shared" si="13"/>
        <v>0</v>
      </c>
      <c r="T97" s="787"/>
      <c r="U97" s="787"/>
      <c r="AD97" s="935"/>
    </row>
    <row r="98" spans="1:30" s="786" customFormat="1" ht="39.75" customHeight="1">
      <c r="A98" s="1256">
        <f t="shared" si="12"/>
        <v>77</v>
      </c>
      <c r="B98" s="1281">
        <v>7000014957</v>
      </c>
      <c r="C98" s="1284">
        <v>950</v>
      </c>
      <c r="D98" s="1284">
        <v>1620</v>
      </c>
      <c r="E98" s="1284">
        <v>50</v>
      </c>
      <c r="F98" s="1281" t="s">
        <v>580</v>
      </c>
      <c r="G98" s="1284">
        <v>100004926</v>
      </c>
      <c r="H98" s="1284">
        <v>998731</v>
      </c>
      <c r="I98" s="1257"/>
      <c r="J98" s="1284">
        <v>18</v>
      </c>
      <c r="K98" s="1258"/>
      <c r="L98" s="1281" t="s">
        <v>838</v>
      </c>
      <c r="M98" s="1284" t="s">
        <v>582</v>
      </c>
      <c r="N98" s="1284">
        <v>10</v>
      </c>
      <c r="O98" s="1257"/>
      <c r="P98" s="1331" t="str">
        <f t="shared" si="14"/>
        <v>Included</v>
      </c>
      <c r="Q98" s="1331">
        <f t="shared" si="15"/>
        <v>0</v>
      </c>
      <c r="R98" s="786">
        <f t="shared" si="16"/>
        <v>0</v>
      </c>
      <c r="S98" s="786">
        <f t="shared" si="13"/>
        <v>0</v>
      </c>
      <c r="T98" s="787"/>
      <c r="U98" s="787"/>
      <c r="AD98" s="935"/>
    </row>
    <row r="99" spans="1:30" s="786" customFormat="1" ht="47.25" customHeight="1">
      <c r="A99" s="1256">
        <f t="shared" si="12"/>
        <v>78</v>
      </c>
      <c r="B99" s="1281">
        <v>7000014957</v>
      </c>
      <c r="C99" s="1284">
        <v>950</v>
      </c>
      <c r="D99" s="1284">
        <v>1620</v>
      </c>
      <c r="E99" s="1284">
        <v>60</v>
      </c>
      <c r="F99" s="1281" t="s">
        <v>580</v>
      </c>
      <c r="G99" s="1284">
        <v>100004937</v>
      </c>
      <c r="H99" s="1284">
        <v>998731</v>
      </c>
      <c r="I99" s="1257"/>
      <c r="J99" s="1284">
        <v>18</v>
      </c>
      <c r="K99" s="1258"/>
      <c r="L99" s="1281" t="s">
        <v>839</v>
      </c>
      <c r="M99" s="1284" t="s">
        <v>582</v>
      </c>
      <c r="N99" s="1284">
        <v>2</v>
      </c>
      <c r="O99" s="1257"/>
      <c r="P99" s="1331" t="str">
        <f>IF(O99=0, "Included", IF(ISERROR(N99*O99), O99, N99*O99))</f>
        <v>Included</v>
      </c>
      <c r="Q99" s="1331">
        <f>S99</f>
        <v>0</v>
      </c>
      <c r="R99" s="786">
        <f>IF(P99="Included",0,P99)</f>
        <v>0</v>
      </c>
      <c r="S99" s="786">
        <f t="shared" si="13"/>
        <v>0</v>
      </c>
      <c r="T99" s="787"/>
      <c r="U99" s="787"/>
      <c r="AD99" s="935"/>
    </row>
    <row r="100" spans="1:30" s="786" customFormat="1" ht="47.25" customHeight="1">
      <c r="A100" s="1256">
        <f t="shared" si="12"/>
        <v>79</v>
      </c>
      <c r="B100" s="1281">
        <v>7000014957</v>
      </c>
      <c r="C100" s="1284">
        <v>950</v>
      </c>
      <c r="D100" s="1284">
        <v>1620</v>
      </c>
      <c r="E100" s="1284">
        <v>70</v>
      </c>
      <c r="F100" s="1281" t="s">
        <v>580</v>
      </c>
      <c r="G100" s="1284">
        <v>100001116</v>
      </c>
      <c r="H100" s="1284">
        <v>998739</v>
      </c>
      <c r="I100" s="1257"/>
      <c r="J100" s="1284">
        <v>18</v>
      </c>
      <c r="K100" s="1258"/>
      <c r="L100" s="1281" t="s">
        <v>609</v>
      </c>
      <c r="M100" s="1284" t="s">
        <v>588</v>
      </c>
      <c r="N100" s="1284">
        <v>2</v>
      </c>
      <c r="O100" s="1257"/>
      <c r="P100" s="1331" t="str">
        <f>IF(O100=0, "Included", IF(ISERROR(N100*O100), O100, N100*O100))</f>
        <v>Included</v>
      </c>
      <c r="Q100" s="1331">
        <f>S100</f>
        <v>0</v>
      </c>
      <c r="R100" s="786">
        <f>IF(P100="Included",0,P100)</f>
        <v>0</v>
      </c>
      <c r="S100" s="786">
        <f t="shared" si="13"/>
        <v>0</v>
      </c>
      <c r="T100" s="787"/>
      <c r="U100" s="787"/>
      <c r="AD100" s="935"/>
    </row>
    <row r="101" spans="1:30" s="786" customFormat="1" ht="47.25" customHeight="1">
      <c r="A101" s="1256">
        <f t="shared" si="12"/>
        <v>80</v>
      </c>
      <c r="B101" s="1281">
        <v>7000014957</v>
      </c>
      <c r="C101" s="1284">
        <v>950</v>
      </c>
      <c r="D101" s="1284">
        <v>1620</v>
      </c>
      <c r="E101" s="1284">
        <v>90</v>
      </c>
      <c r="F101" s="1281" t="s">
        <v>580</v>
      </c>
      <c r="G101" s="1284">
        <v>100004934</v>
      </c>
      <c r="H101" s="1284">
        <v>998731</v>
      </c>
      <c r="I101" s="1257"/>
      <c r="J101" s="1284">
        <v>18</v>
      </c>
      <c r="K101" s="1258"/>
      <c r="L101" s="1281" t="s">
        <v>840</v>
      </c>
      <c r="M101" s="1284" t="s">
        <v>582</v>
      </c>
      <c r="N101" s="1284">
        <v>6</v>
      </c>
      <c r="O101" s="1257"/>
      <c r="P101" s="1331" t="str">
        <f>IF(O101=0, "Included", IF(ISERROR(N101*O101), O101, N101*O101))</f>
        <v>Included</v>
      </c>
      <c r="Q101" s="1331">
        <f>S101</f>
        <v>0</v>
      </c>
      <c r="R101" s="786">
        <f>IF(P101="Included",0,P101)</f>
        <v>0</v>
      </c>
      <c r="S101" s="786">
        <f t="shared" si="13"/>
        <v>0</v>
      </c>
      <c r="T101" s="787"/>
      <c r="U101" s="787"/>
      <c r="AD101" s="935"/>
    </row>
    <row r="102" spans="1:30" s="786" customFormat="1" ht="47.25" customHeight="1">
      <c r="A102" s="1256">
        <f t="shared" si="12"/>
        <v>81</v>
      </c>
      <c r="B102" s="1281">
        <v>7000014957</v>
      </c>
      <c r="C102" s="1284">
        <v>950</v>
      </c>
      <c r="D102" s="1284">
        <v>1620</v>
      </c>
      <c r="E102" s="1284">
        <v>100</v>
      </c>
      <c r="F102" s="1281" t="s">
        <v>580</v>
      </c>
      <c r="G102" s="1284">
        <v>100002407</v>
      </c>
      <c r="H102" s="1284">
        <v>995429</v>
      </c>
      <c r="I102" s="1257"/>
      <c r="J102" s="1284">
        <v>18</v>
      </c>
      <c r="K102" s="1258"/>
      <c r="L102" s="1281" t="s">
        <v>841</v>
      </c>
      <c r="M102" s="1284" t="s">
        <v>582</v>
      </c>
      <c r="N102" s="1284">
        <v>14</v>
      </c>
      <c r="O102" s="1257"/>
      <c r="P102" s="1331" t="str">
        <f t="shared" ref="P102:P121" si="17">IF(O102=0, "Included", IF(ISERROR(N102*O102), O102, N102*O102))</f>
        <v>Included</v>
      </c>
      <c r="Q102" s="1331">
        <f t="shared" ref="Q102:Q121" si="18">S102</f>
        <v>0</v>
      </c>
      <c r="R102" s="786">
        <f t="shared" ref="R102:R121" si="19">IF(P102="Included",0,P102)</f>
        <v>0</v>
      </c>
      <c r="S102" s="786">
        <f t="shared" si="13"/>
        <v>0</v>
      </c>
      <c r="T102" s="787"/>
      <c r="U102" s="787"/>
      <c r="AD102" s="935"/>
    </row>
    <row r="103" spans="1:30" s="786" customFormat="1" ht="42" customHeight="1">
      <c r="A103" s="1256">
        <f t="shared" si="12"/>
        <v>82</v>
      </c>
      <c r="B103" s="1281">
        <v>7000014957</v>
      </c>
      <c r="C103" s="1284">
        <v>950</v>
      </c>
      <c r="D103" s="1284">
        <v>1620</v>
      </c>
      <c r="E103" s="1284">
        <v>99</v>
      </c>
      <c r="F103" s="1281" t="s">
        <v>580</v>
      </c>
      <c r="G103" s="1284">
        <v>100004850</v>
      </c>
      <c r="H103" s="1284">
        <v>998731</v>
      </c>
      <c r="I103" s="1257"/>
      <c r="J103" s="1284">
        <v>18</v>
      </c>
      <c r="K103" s="1258"/>
      <c r="L103" s="1281" t="s">
        <v>842</v>
      </c>
      <c r="M103" s="1284" t="s">
        <v>582</v>
      </c>
      <c r="N103" s="1284">
        <v>6</v>
      </c>
      <c r="O103" s="1257"/>
      <c r="P103" s="1331" t="str">
        <f t="shared" si="17"/>
        <v>Included</v>
      </c>
      <c r="Q103" s="1331">
        <f t="shared" si="18"/>
        <v>0</v>
      </c>
      <c r="R103" s="786">
        <f t="shared" si="19"/>
        <v>0</v>
      </c>
      <c r="S103" s="786">
        <f t="shared" si="13"/>
        <v>0</v>
      </c>
      <c r="T103" s="787"/>
      <c r="U103" s="787"/>
      <c r="AD103" s="935"/>
    </row>
    <row r="104" spans="1:30" s="786" customFormat="1" ht="51.75" customHeight="1">
      <c r="A104" s="1256">
        <f t="shared" si="12"/>
        <v>83</v>
      </c>
      <c r="B104" s="1281">
        <v>7000014957</v>
      </c>
      <c r="C104" s="1284">
        <v>960</v>
      </c>
      <c r="D104" s="1284">
        <v>1650</v>
      </c>
      <c r="E104" s="1284">
        <v>10</v>
      </c>
      <c r="F104" s="1281" t="s">
        <v>770</v>
      </c>
      <c r="G104" s="1284">
        <v>100001172</v>
      </c>
      <c r="H104" s="1284">
        <v>995455</v>
      </c>
      <c r="I104" s="1257"/>
      <c r="J104" s="1284">
        <v>18</v>
      </c>
      <c r="K104" s="1258"/>
      <c r="L104" s="1281" t="s">
        <v>843</v>
      </c>
      <c r="M104" s="1284" t="s">
        <v>582</v>
      </c>
      <c r="N104" s="1284">
        <v>2</v>
      </c>
      <c r="O104" s="1257"/>
      <c r="P104" s="1331" t="str">
        <f t="shared" si="17"/>
        <v>Included</v>
      </c>
      <c r="Q104" s="1331">
        <f t="shared" si="18"/>
        <v>0</v>
      </c>
      <c r="R104" s="786">
        <f t="shared" si="19"/>
        <v>0</v>
      </c>
      <c r="S104" s="786">
        <f t="shared" si="13"/>
        <v>0</v>
      </c>
      <c r="T104" s="787"/>
      <c r="U104" s="787"/>
      <c r="AD104" s="935"/>
    </row>
    <row r="105" spans="1:30" s="786" customFormat="1" ht="51" customHeight="1">
      <c r="A105" s="1256">
        <f t="shared" si="12"/>
        <v>84</v>
      </c>
      <c r="B105" s="1281">
        <v>7000014957</v>
      </c>
      <c r="C105" s="1284">
        <v>960</v>
      </c>
      <c r="D105" s="1284">
        <v>1650</v>
      </c>
      <c r="E105" s="1284">
        <v>20</v>
      </c>
      <c r="F105" s="1281" t="s">
        <v>770</v>
      </c>
      <c r="G105" s="1284">
        <v>100001171</v>
      </c>
      <c r="H105" s="1284">
        <v>995455</v>
      </c>
      <c r="I105" s="1257"/>
      <c r="J105" s="1284">
        <v>18</v>
      </c>
      <c r="K105" s="1258"/>
      <c r="L105" s="1281" t="s">
        <v>669</v>
      </c>
      <c r="M105" s="1284" t="s">
        <v>582</v>
      </c>
      <c r="N105" s="1284">
        <v>2</v>
      </c>
      <c r="O105" s="1257"/>
      <c r="P105" s="1331" t="str">
        <f t="shared" si="17"/>
        <v>Included</v>
      </c>
      <c r="Q105" s="1331">
        <f t="shared" si="18"/>
        <v>0</v>
      </c>
      <c r="R105" s="786">
        <f t="shared" si="19"/>
        <v>0</v>
      </c>
      <c r="S105" s="786">
        <f t="shared" si="13"/>
        <v>0</v>
      </c>
      <c r="T105" s="787"/>
      <c r="U105" s="787"/>
      <c r="AD105" s="935"/>
    </row>
    <row r="106" spans="1:30" s="786" customFormat="1" ht="59.25" customHeight="1">
      <c r="A106" s="1256">
        <f t="shared" si="12"/>
        <v>85</v>
      </c>
      <c r="B106" s="1281">
        <v>7000014957</v>
      </c>
      <c r="C106" s="1284">
        <v>960</v>
      </c>
      <c r="D106" s="1284">
        <v>1650</v>
      </c>
      <c r="E106" s="1284">
        <v>30</v>
      </c>
      <c r="F106" s="1281" t="s">
        <v>770</v>
      </c>
      <c r="G106" s="1284">
        <v>100001169</v>
      </c>
      <c r="H106" s="1284">
        <v>995455</v>
      </c>
      <c r="I106" s="1257"/>
      <c r="J106" s="1284">
        <v>18</v>
      </c>
      <c r="K106" s="1258"/>
      <c r="L106" s="1281" t="s">
        <v>844</v>
      </c>
      <c r="M106" s="1284" t="s">
        <v>582</v>
      </c>
      <c r="N106" s="1284">
        <v>2</v>
      </c>
      <c r="O106" s="1257"/>
      <c r="P106" s="1331" t="str">
        <f t="shared" si="17"/>
        <v>Included</v>
      </c>
      <c r="Q106" s="1331">
        <f t="shared" si="18"/>
        <v>0</v>
      </c>
      <c r="R106" s="786">
        <f t="shared" si="19"/>
        <v>0</v>
      </c>
      <c r="S106" s="786">
        <f t="shared" si="13"/>
        <v>0</v>
      </c>
      <c r="T106" s="787"/>
      <c r="U106" s="787"/>
      <c r="AD106" s="935"/>
    </row>
    <row r="107" spans="1:30" s="786" customFormat="1" ht="50.25" customHeight="1">
      <c r="A107" s="1256">
        <f t="shared" si="12"/>
        <v>86</v>
      </c>
      <c r="B107" s="1281">
        <v>7000014957</v>
      </c>
      <c r="C107" s="1284">
        <v>960</v>
      </c>
      <c r="D107" s="1284">
        <v>1650</v>
      </c>
      <c r="E107" s="1284">
        <v>40</v>
      </c>
      <c r="F107" s="1281" t="s">
        <v>770</v>
      </c>
      <c r="G107" s="1284">
        <v>100001163</v>
      </c>
      <c r="H107" s="1284">
        <v>995455</v>
      </c>
      <c r="I107" s="1257"/>
      <c r="J107" s="1284">
        <v>18</v>
      </c>
      <c r="K107" s="1258"/>
      <c r="L107" s="1281" t="s">
        <v>845</v>
      </c>
      <c r="M107" s="1284" t="s">
        <v>582</v>
      </c>
      <c r="N107" s="1284">
        <v>2</v>
      </c>
      <c r="O107" s="1257"/>
      <c r="P107" s="1331" t="str">
        <f t="shared" si="17"/>
        <v>Included</v>
      </c>
      <c r="Q107" s="1331">
        <f t="shared" si="18"/>
        <v>0</v>
      </c>
      <c r="R107" s="786">
        <f t="shared" si="19"/>
        <v>0</v>
      </c>
      <c r="S107" s="786">
        <f t="shared" si="13"/>
        <v>0</v>
      </c>
      <c r="T107" s="787"/>
      <c r="U107" s="787"/>
      <c r="AD107" s="935"/>
    </row>
    <row r="108" spans="1:30" s="786" customFormat="1" ht="50.25" customHeight="1">
      <c r="A108" s="1256">
        <f t="shared" si="12"/>
        <v>87</v>
      </c>
      <c r="B108" s="1281">
        <v>7000014957</v>
      </c>
      <c r="C108" s="1284">
        <v>960</v>
      </c>
      <c r="D108" s="1284">
        <v>1650</v>
      </c>
      <c r="E108" s="1284">
        <v>50</v>
      </c>
      <c r="F108" s="1281" t="s">
        <v>770</v>
      </c>
      <c r="G108" s="1284">
        <v>100001159</v>
      </c>
      <c r="H108" s="1284">
        <v>995455</v>
      </c>
      <c r="I108" s="1257"/>
      <c r="J108" s="1284">
        <v>18</v>
      </c>
      <c r="K108" s="1258"/>
      <c r="L108" s="1281" t="s">
        <v>670</v>
      </c>
      <c r="M108" s="1284" t="s">
        <v>582</v>
      </c>
      <c r="N108" s="1284">
        <v>2</v>
      </c>
      <c r="O108" s="1257"/>
      <c r="P108" s="1331" t="str">
        <f t="shared" si="17"/>
        <v>Included</v>
      </c>
      <c r="Q108" s="1331">
        <f t="shared" si="18"/>
        <v>0</v>
      </c>
      <c r="R108" s="786">
        <f t="shared" si="19"/>
        <v>0</v>
      </c>
      <c r="S108" s="786">
        <f t="shared" si="13"/>
        <v>0</v>
      </c>
      <c r="T108" s="787"/>
      <c r="U108" s="787"/>
      <c r="AD108" s="935"/>
    </row>
    <row r="109" spans="1:30" s="786" customFormat="1" ht="51" customHeight="1">
      <c r="A109" s="1256">
        <f t="shared" si="12"/>
        <v>88</v>
      </c>
      <c r="B109" s="1281">
        <v>7000014957</v>
      </c>
      <c r="C109" s="1284">
        <v>960</v>
      </c>
      <c r="D109" s="1284">
        <v>1650</v>
      </c>
      <c r="E109" s="1284">
        <v>70</v>
      </c>
      <c r="F109" s="1281" t="s">
        <v>770</v>
      </c>
      <c r="G109" s="1284">
        <v>100001153</v>
      </c>
      <c r="H109" s="1284">
        <v>995455</v>
      </c>
      <c r="I109" s="1257"/>
      <c r="J109" s="1284">
        <v>18</v>
      </c>
      <c r="K109" s="1258"/>
      <c r="L109" s="1281" t="s">
        <v>846</v>
      </c>
      <c r="M109" s="1284" t="s">
        <v>582</v>
      </c>
      <c r="N109" s="1284">
        <v>2</v>
      </c>
      <c r="O109" s="1257"/>
      <c r="P109" s="1331" t="str">
        <f t="shared" si="17"/>
        <v>Included</v>
      </c>
      <c r="Q109" s="1331">
        <f t="shared" si="18"/>
        <v>0</v>
      </c>
      <c r="R109" s="786">
        <f t="shared" si="19"/>
        <v>0</v>
      </c>
      <c r="S109" s="786">
        <f t="shared" si="13"/>
        <v>0</v>
      </c>
      <c r="T109" s="787"/>
      <c r="U109" s="787"/>
      <c r="AD109" s="935"/>
    </row>
    <row r="110" spans="1:30" s="786" customFormat="1" ht="47.25" customHeight="1">
      <c r="A110" s="1256">
        <f t="shared" si="12"/>
        <v>89</v>
      </c>
      <c r="B110" s="1281">
        <v>7000014957</v>
      </c>
      <c r="C110" s="1284">
        <v>960</v>
      </c>
      <c r="D110" s="1284">
        <v>1650</v>
      </c>
      <c r="E110" s="1284">
        <v>80</v>
      </c>
      <c r="F110" s="1281" t="s">
        <v>770</v>
      </c>
      <c r="G110" s="1284">
        <v>100001191</v>
      </c>
      <c r="H110" s="1284">
        <v>995455</v>
      </c>
      <c r="I110" s="1257"/>
      <c r="J110" s="1284">
        <v>18</v>
      </c>
      <c r="K110" s="1258"/>
      <c r="L110" s="1281" t="s">
        <v>847</v>
      </c>
      <c r="M110" s="1284" t="s">
        <v>582</v>
      </c>
      <c r="N110" s="1284">
        <v>2</v>
      </c>
      <c r="O110" s="1257"/>
      <c r="P110" s="1331" t="str">
        <f t="shared" si="17"/>
        <v>Included</v>
      </c>
      <c r="Q110" s="1331">
        <f t="shared" si="18"/>
        <v>0</v>
      </c>
      <c r="R110" s="786">
        <f t="shared" si="19"/>
        <v>0</v>
      </c>
      <c r="S110" s="786">
        <f t="shared" si="13"/>
        <v>0</v>
      </c>
      <c r="T110" s="787"/>
      <c r="U110" s="787"/>
      <c r="AD110" s="935"/>
    </row>
    <row r="111" spans="1:30" s="786" customFormat="1" ht="51" customHeight="1">
      <c r="A111" s="1256">
        <f t="shared" si="12"/>
        <v>90</v>
      </c>
      <c r="B111" s="1281">
        <v>7000014957</v>
      </c>
      <c r="C111" s="1284">
        <v>960</v>
      </c>
      <c r="D111" s="1284">
        <v>1650</v>
      </c>
      <c r="E111" s="1284">
        <v>90</v>
      </c>
      <c r="F111" s="1281" t="s">
        <v>770</v>
      </c>
      <c r="G111" s="1284">
        <v>100001205</v>
      </c>
      <c r="H111" s="1284">
        <v>995455</v>
      </c>
      <c r="I111" s="1257"/>
      <c r="J111" s="1284">
        <v>18</v>
      </c>
      <c r="K111" s="1258"/>
      <c r="L111" s="1281" t="s">
        <v>848</v>
      </c>
      <c r="M111" s="1284" t="s">
        <v>582</v>
      </c>
      <c r="N111" s="1284">
        <v>1</v>
      </c>
      <c r="O111" s="1257"/>
      <c r="P111" s="1331" t="str">
        <f t="shared" si="17"/>
        <v>Included</v>
      </c>
      <c r="Q111" s="1331">
        <f t="shared" si="18"/>
        <v>0</v>
      </c>
      <c r="R111" s="786">
        <f t="shared" si="19"/>
        <v>0</v>
      </c>
      <c r="S111" s="786">
        <f t="shared" si="13"/>
        <v>0</v>
      </c>
      <c r="T111" s="787"/>
      <c r="U111" s="787"/>
      <c r="AD111" s="935"/>
    </row>
    <row r="112" spans="1:30" s="786" customFormat="1" ht="61.5" customHeight="1">
      <c r="A112" s="1256">
        <f t="shared" si="12"/>
        <v>91</v>
      </c>
      <c r="B112" s="1281">
        <v>7000014957</v>
      </c>
      <c r="C112" s="1284">
        <v>970</v>
      </c>
      <c r="D112" s="1284">
        <v>1660</v>
      </c>
      <c r="E112" s="1284">
        <v>10</v>
      </c>
      <c r="F112" s="1281" t="s">
        <v>581</v>
      </c>
      <c r="G112" s="1284">
        <v>100001217</v>
      </c>
      <c r="H112" s="1284">
        <v>995455</v>
      </c>
      <c r="I112" s="1257"/>
      <c r="J112" s="1284">
        <v>18</v>
      </c>
      <c r="K112" s="1258"/>
      <c r="L112" s="1281" t="s">
        <v>623</v>
      </c>
      <c r="M112" s="1284" t="s">
        <v>582</v>
      </c>
      <c r="N112" s="1284">
        <v>12</v>
      </c>
      <c r="O112" s="1257"/>
      <c r="P112" s="1331" t="str">
        <f t="shared" si="17"/>
        <v>Included</v>
      </c>
      <c r="Q112" s="1331">
        <f t="shared" si="18"/>
        <v>0</v>
      </c>
      <c r="R112" s="786">
        <f t="shared" si="19"/>
        <v>0</v>
      </c>
      <c r="S112" s="786">
        <f t="shared" si="13"/>
        <v>0</v>
      </c>
      <c r="T112" s="787"/>
      <c r="U112" s="787"/>
      <c r="AD112" s="935"/>
    </row>
    <row r="113" spans="1:30" s="786" customFormat="1" ht="51.75" customHeight="1">
      <c r="A113" s="1256">
        <f t="shared" si="12"/>
        <v>92</v>
      </c>
      <c r="B113" s="1281">
        <v>7000014957</v>
      </c>
      <c r="C113" s="1284">
        <v>970</v>
      </c>
      <c r="D113" s="1284">
        <v>1660</v>
      </c>
      <c r="E113" s="1284">
        <v>20</v>
      </c>
      <c r="F113" s="1281" t="s">
        <v>581</v>
      </c>
      <c r="G113" s="1284">
        <v>100001212</v>
      </c>
      <c r="H113" s="1284">
        <v>995455</v>
      </c>
      <c r="I113" s="1257"/>
      <c r="J113" s="1284">
        <v>18</v>
      </c>
      <c r="K113" s="1258"/>
      <c r="L113" s="1281" t="s">
        <v>641</v>
      </c>
      <c r="M113" s="1284" t="s">
        <v>582</v>
      </c>
      <c r="N113" s="1284">
        <v>6</v>
      </c>
      <c r="O113" s="1257"/>
      <c r="P113" s="1331" t="str">
        <f t="shared" si="17"/>
        <v>Included</v>
      </c>
      <c r="Q113" s="1331">
        <f t="shared" si="18"/>
        <v>0</v>
      </c>
      <c r="R113" s="786">
        <f t="shared" si="19"/>
        <v>0</v>
      </c>
      <c r="S113" s="786">
        <f t="shared" si="13"/>
        <v>0</v>
      </c>
      <c r="T113" s="787"/>
      <c r="U113" s="787"/>
      <c r="AD113" s="935"/>
    </row>
    <row r="114" spans="1:30" s="786" customFormat="1" ht="60" customHeight="1">
      <c r="A114" s="1256">
        <f t="shared" si="12"/>
        <v>93</v>
      </c>
      <c r="B114" s="1281">
        <v>7000014957</v>
      </c>
      <c r="C114" s="1284">
        <v>970</v>
      </c>
      <c r="D114" s="1284">
        <v>1660</v>
      </c>
      <c r="E114" s="1284">
        <v>30</v>
      </c>
      <c r="F114" s="1281" t="s">
        <v>581</v>
      </c>
      <c r="G114" s="1284">
        <v>100001214</v>
      </c>
      <c r="H114" s="1284">
        <v>995455</v>
      </c>
      <c r="I114" s="1257"/>
      <c r="J114" s="1284">
        <v>18</v>
      </c>
      <c r="K114" s="1258"/>
      <c r="L114" s="1281" t="s">
        <v>624</v>
      </c>
      <c r="M114" s="1284" t="s">
        <v>582</v>
      </c>
      <c r="N114" s="1284">
        <v>6</v>
      </c>
      <c r="O114" s="1257"/>
      <c r="P114" s="1331" t="str">
        <f t="shared" si="17"/>
        <v>Included</v>
      </c>
      <c r="Q114" s="1331">
        <f t="shared" si="18"/>
        <v>0</v>
      </c>
      <c r="R114" s="786">
        <f t="shared" si="19"/>
        <v>0</v>
      </c>
      <c r="S114" s="786">
        <f t="shared" si="13"/>
        <v>0</v>
      </c>
      <c r="T114" s="787"/>
      <c r="U114" s="787"/>
      <c r="AD114" s="935"/>
    </row>
    <row r="115" spans="1:30" s="786" customFormat="1" ht="47.25" customHeight="1">
      <c r="A115" s="1256">
        <f t="shared" si="12"/>
        <v>94</v>
      </c>
      <c r="B115" s="1281">
        <v>7000014957</v>
      </c>
      <c r="C115" s="1284">
        <v>970</v>
      </c>
      <c r="D115" s="1284">
        <v>1660</v>
      </c>
      <c r="E115" s="1284">
        <v>40</v>
      </c>
      <c r="F115" s="1281" t="s">
        <v>581</v>
      </c>
      <c r="G115" s="1284">
        <v>100001216</v>
      </c>
      <c r="H115" s="1284">
        <v>995455</v>
      </c>
      <c r="I115" s="1257"/>
      <c r="J115" s="1284">
        <v>18</v>
      </c>
      <c r="K115" s="1258"/>
      <c r="L115" s="1281" t="s">
        <v>625</v>
      </c>
      <c r="M115" s="1284" t="s">
        <v>582</v>
      </c>
      <c r="N115" s="1284">
        <v>3</v>
      </c>
      <c r="O115" s="1257"/>
      <c r="P115" s="1331" t="str">
        <f t="shared" si="17"/>
        <v>Included</v>
      </c>
      <c r="Q115" s="1331">
        <f t="shared" si="18"/>
        <v>0</v>
      </c>
      <c r="R115" s="786">
        <f t="shared" si="19"/>
        <v>0</v>
      </c>
      <c r="S115" s="786">
        <f t="shared" si="13"/>
        <v>0</v>
      </c>
      <c r="T115" s="787"/>
      <c r="U115" s="787"/>
      <c r="AD115" s="935"/>
    </row>
    <row r="116" spans="1:30" s="786" customFormat="1" ht="57.75" customHeight="1">
      <c r="A116" s="1256">
        <f t="shared" si="12"/>
        <v>95</v>
      </c>
      <c r="B116" s="1281">
        <v>7000014957</v>
      </c>
      <c r="C116" s="1284">
        <v>980</v>
      </c>
      <c r="D116" s="1284">
        <v>1680</v>
      </c>
      <c r="E116" s="1284">
        <v>10</v>
      </c>
      <c r="F116" s="1281" t="s">
        <v>714</v>
      </c>
      <c r="G116" s="1284">
        <v>100001226</v>
      </c>
      <c r="H116" s="1284">
        <v>995455</v>
      </c>
      <c r="I116" s="1257"/>
      <c r="J116" s="1284">
        <v>18</v>
      </c>
      <c r="K116" s="1258"/>
      <c r="L116" s="1281" t="s">
        <v>849</v>
      </c>
      <c r="M116" s="1284" t="s">
        <v>582</v>
      </c>
      <c r="N116" s="1284">
        <v>12</v>
      </c>
      <c r="O116" s="1257"/>
      <c r="P116" s="1331" t="str">
        <f t="shared" si="17"/>
        <v>Included</v>
      </c>
      <c r="Q116" s="1331">
        <f t="shared" si="18"/>
        <v>0</v>
      </c>
      <c r="R116" s="786">
        <f t="shared" si="19"/>
        <v>0</v>
      </c>
      <c r="S116" s="786">
        <f t="shared" si="13"/>
        <v>0</v>
      </c>
      <c r="T116" s="787"/>
      <c r="U116" s="787"/>
      <c r="AD116" s="935"/>
    </row>
    <row r="117" spans="1:30" s="786" customFormat="1" ht="47.25" customHeight="1">
      <c r="A117" s="1256">
        <f t="shared" si="12"/>
        <v>96</v>
      </c>
      <c r="B117" s="1281">
        <v>7000014957</v>
      </c>
      <c r="C117" s="1284">
        <v>980</v>
      </c>
      <c r="D117" s="1284">
        <v>1680</v>
      </c>
      <c r="E117" s="1284">
        <v>20</v>
      </c>
      <c r="F117" s="1281" t="s">
        <v>714</v>
      </c>
      <c r="G117" s="1284">
        <v>100001225</v>
      </c>
      <c r="H117" s="1284">
        <v>995455</v>
      </c>
      <c r="I117" s="1257"/>
      <c r="J117" s="1284">
        <v>18</v>
      </c>
      <c r="K117" s="1258"/>
      <c r="L117" s="1281" t="s">
        <v>850</v>
      </c>
      <c r="M117" s="1284" t="s">
        <v>582</v>
      </c>
      <c r="N117" s="1284">
        <v>19</v>
      </c>
      <c r="O117" s="1257"/>
      <c r="P117" s="1331" t="str">
        <f t="shared" si="17"/>
        <v>Included</v>
      </c>
      <c r="Q117" s="1331">
        <f t="shared" si="18"/>
        <v>0</v>
      </c>
      <c r="R117" s="786">
        <f t="shared" si="19"/>
        <v>0</v>
      </c>
      <c r="S117" s="786">
        <f t="shared" si="13"/>
        <v>0</v>
      </c>
      <c r="T117" s="787"/>
      <c r="U117" s="787"/>
      <c r="AD117" s="935"/>
    </row>
    <row r="118" spans="1:30" s="786" customFormat="1" ht="47.25" customHeight="1">
      <c r="A118" s="1256">
        <f t="shared" si="12"/>
        <v>97</v>
      </c>
      <c r="B118" s="1281">
        <v>7000014957</v>
      </c>
      <c r="C118" s="1284">
        <v>980</v>
      </c>
      <c r="D118" s="1284">
        <v>1680</v>
      </c>
      <c r="E118" s="1284">
        <v>30</v>
      </c>
      <c r="F118" s="1281" t="s">
        <v>714</v>
      </c>
      <c r="G118" s="1284">
        <v>100001220</v>
      </c>
      <c r="H118" s="1284">
        <v>995455</v>
      </c>
      <c r="I118" s="1257"/>
      <c r="J118" s="1284">
        <v>18</v>
      </c>
      <c r="K118" s="1258"/>
      <c r="L118" s="1281" t="s">
        <v>851</v>
      </c>
      <c r="M118" s="1284" t="s">
        <v>582</v>
      </c>
      <c r="N118" s="1284">
        <v>6</v>
      </c>
      <c r="O118" s="1257"/>
      <c r="P118" s="1331" t="str">
        <f t="shared" si="17"/>
        <v>Included</v>
      </c>
      <c r="Q118" s="1331">
        <f t="shared" si="18"/>
        <v>0</v>
      </c>
      <c r="R118" s="786">
        <f t="shared" si="19"/>
        <v>0</v>
      </c>
      <c r="S118" s="786">
        <f t="shared" si="13"/>
        <v>0</v>
      </c>
      <c r="T118" s="787"/>
      <c r="U118" s="787"/>
      <c r="AD118" s="935"/>
    </row>
    <row r="119" spans="1:30" s="786" customFormat="1" ht="61.5" customHeight="1">
      <c r="A119" s="1256">
        <f t="shared" si="12"/>
        <v>98</v>
      </c>
      <c r="B119" s="1281">
        <v>7000014957</v>
      </c>
      <c r="C119" s="1284">
        <v>980</v>
      </c>
      <c r="D119" s="1284">
        <v>1680</v>
      </c>
      <c r="E119" s="1284">
        <v>40</v>
      </c>
      <c r="F119" s="1281" t="s">
        <v>714</v>
      </c>
      <c r="G119" s="1284">
        <v>100001222</v>
      </c>
      <c r="H119" s="1284">
        <v>995455</v>
      </c>
      <c r="I119" s="1257"/>
      <c r="J119" s="1284">
        <v>18</v>
      </c>
      <c r="K119" s="1258"/>
      <c r="L119" s="1281" t="s">
        <v>852</v>
      </c>
      <c r="M119" s="1284" t="s">
        <v>582</v>
      </c>
      <c r="N119" s="1284">
        <v>4</v>
      </c>
      <c r="O119" s="1257"/>
      <c r="P119" s="1331" t="str">
        <f t="shared" si="17"/>
        <v>Included</v>
      </c>
      <c r="Q119" s="1331">
        <f t="shared" si="18"/>
        <v>0</v>
      </c>
      <c r="R119" s="786">
        <f t="shared" si="19"/>
        <v>0</v>
      </c>
      <c r="S119" s="786">
        <f t="shared" si="13"/>
        <v>0</v>
      </c>
      <c r="T119" s="787"/>
      <c r="U119" s="787"/>
      <c r="AD119" s="935"/>
    </row>
    <row r="120" spans="1:30" s="786" customFormat="1" ht="50.25" customHeight="1">
      <c r="A120" s="1256">
        <f t="shared" si="12"/>
        <v>99</v>
      </c>
      <c r="B120" s="1281">
        <v>7000014957</v>
      </c>
      <c r="C120" s="1284">
        <v>980</v>
      </c>
      <c r="D120" s="1284">
        <v>1680</v>
      </c>
      <c r="E120" s="1284">
        <v>50</v>
      </c>
      <c r="F120" s="1281" t="s">
        <v>714</v>
      </c>
      <c r="G120" s="1284">
        <v>100001224</v>
      </c>
      <c r="H120" s="1284">
        <v>995455</v>
      </c>
      <c r="I120" s="1257"/>
      <c r="J120" s="1284">
        <v>18</v>
      </c>
      <c r="K120" s="1258"/>
      <c r="L120" s="1281" t="s">
        <v>853</v>
      </c>
      <c r="M120" s="1284" t="s">
        <v>582</v>
      </c>
      <c r="N120" s="1284">
        <v>6</v>
      </c>
      <c r="O120" s="1257"/>
      <c r="P120" s="1331" t="str">
        <f t="shared" si="17"/>
        <v>Included</v>
      </c>
      <c r="Q120" s="1331">
        <f t="shared" si="18"/>
        <v>0</v>
      </c>
      <c r="R120" s="786">
        <f t="shared" si="19"/>
        <v>0</v>
      </c>
      <c r="S120" s="786">
        <f t="shared" si="13"/>
        <v>0</v>
      </c>
      <c r="T120" s="787"/>
      <c r="U120" s="787"/>
      <c r="AD120" s="935"/>
    </row>
    <row r="121" spans="1:30" s="786" customFormat="1" ht="96" customHeight="1">
      <c r="A121" s="1256">
        <f t="shared" si="12"/>
        <v>100</v>
      </c>
      <c r="B121" s="1281">
        <v>7000014957</v>
      </c>
      <c r="C121" s="1284">
        <v>1010</v>
      </c>
      <c r="D121" s="1284">
        <v>1700</v>
      </c>
      <c r="E121" s="1284">
        <v>10</v>
      </c>
      <c r="F121" s="1281" t="s">
        <v>715</v>
      </c>
      <c r="G121" s="1284">
        <v>100002500</v>
      </c>
      <c r="H121" s="1284">
        <v>998731</v>
      </c>
      <c r="I121" s="1257"/>
      <c r="J121" s="1284">
        <v>18</v>
      </c>
      <c r="K121" s="1258"/>
      <c r="L121" s="1281" t="s">
        <v>683</v>
      </c>
      <c r="M121" s="1284" t="s">
        <v>588</v>
      </c>
      <c r="N121" s="1284">
        <v>4</v>
      </c>
      <c r="O121" s="1257"/>
      <c r="P121" s="1331" t="str">
        <f t="shared" si="17"/>
        <v>Included</v>
      </c>
      <c r="Q121" s="1331">
        <f t="shared" si="18"/>
        <v>0</v>
      </c>
      <c r="R121" s="786">
        <f t="shared" si="19"/>
        <v>0</v>
      </c>
      <c r="S121" s="786">
        <f t="shared" si="13"/>
        <v>0</v>
      </c>
      <c r="T121" s="787"/>
      <c r="U121" s="787"/>
      <c r="AD121" s="935"/>
    </row>
    <row r="122" spans="1:30" s="786" customFormat="1" ht="39.75" customHeight="1">
      <c r="A122" s="1256">
        <f t="shared" si="12"/>
        <v>101</v>
      </c>
      <c r="B122" s="1281">
        <v>7000014957</v>
      </c>
      <c r="C122" s="1284">
        <v>1040</v>
      </c>
      <c r="D122" s="1284">
        <v>1710</v>
      </c>
      <c r="E122" s="1284">
        <v>10</v>
      </c>
      <c r="F122" s="1281" t="s">
        <v>716</v>
      </c>
      <c r="G122" s="1284">
        <v>100000896</v>
      </c>
      <c r="H122" s="1284">
        <v>998736</v>
      </c>
      <c r="I122" s="1257"/>
      <c r="J122" s="1284">
        <v>18</v>
      </c>
      <c r="K122" s="1258"/>
      <c r="L122" s="1281" t="s">
        <v>755</v>
      </c>
      <c r="M122" s="1284" t="s">
        <v>588</v>
      </c>
      <c r="N122" s="1284">
        <v>1</v>
      </c>
      <c r="O122" s="1257"/>
      <c r="P122" s="1331" t="str">
        <f>IF(O122=0, "Included", IF(ISERROR(N122*O122), O122, N122*O122))</f>
        <v>Included</v>
      </c>
      <c r="Q122" s="1331">
        <f>S122</f>
        <v>0</v>
      </c>
      <c r="R122" s="786">
        <f>IF(P122="Included",0,P122)</f>
        <v>0</v>
      </c>
      <c r="S122" s="786">
        <f t="shared" si="13"/>
        <v>0</v>
      </c>
      <c r="T122" s="787"/>
      <c r="U122" s="787"/>
      <c r="AD122" s="935"/>
    </row>
    <row r="123" spans="1:30" s="786" customFormat="1" ht="42" customHeight="1">
      <c r="A123" s="1256">
        <f t="shared" si="12"/>
        <v>102</v>
      </c>
      <c r="B123" s="1281">
        <v>7000014957</v>
      </c>
      <c r="C123" s="1284">
        <v>1040</v>
      </c>
      <c r="D123" s="1284">
        <v>1710</v>
      </c>
      <c r="E123" s="1284">
        <v>20</v>
      </c>
      <c r="F123" s="1281" t="s">
        <v>716</v>
      </c>
      <c r="G123" s="1284">
        <v>100000903</v>
      </c>
      <c r="H123" s="1284">
        <v>998736</v>
      </c>
      <c r="I123" s="1257"/>
      <c r="J123" s="1284">
        <v>18</v>
      </c>
      <c r="K123" s="1258"/>
      <c r="L123" s="1281" t="s">
        <v>756</v>
      </c>
      <c r="M123" s="1284" t="s">
        <v>588</v>
      </c>
      <c r="N123" s="1284">
        <v>1</v>
      </c>
      <c r="O123" s="1257"/>
      <c r="P123" s="1331" t="str">
        <f>IF(O123=0, "Included", IF(ISERROR(N123*O123), O123, N123*O123))</f>
        <v>Included</v>
      </c>
      <c r="Q123" s="1331">
        <f>S123</f>
        <v>0</v>
      </c>
      <c r="R123" s="786">
        <f>IF(P123="Included",0,P123)</f>
        <v>0</v>
      </c>
      <c r="S123" s="786">
        <f t="shared" si="13"/>
        <v>0</v>
      </c>
      <c r="T123" s="787"/>
      <c r="U123" s="787"/>
      <c r="AD123" s="935"/>
    </row>
    <row r="124" spans="1:30" s="786" customFormat="1" ht="48.75" customHeight="1">
      <c r="A124" s="1256">
        <f t="shared" si="12"/>
        <v>103</v>
      </c>
      <c r="B124" s="1281">
        <v>7000014957</v>
      </c>
      <c r="C124" s="1284">
        <v>1120</v>
      </c>
      <c r="D124" s="1284">
        <v>1740</v>
      </c>
      <c r="E124" s="1284">
        <v>10</v>
      </c>
      <c r="F124" s="1281" t="s">
        <v>815</v>
      </c>
      <c r="G124" s="1284">
        <v>100001674</v>
      </c>
      <c r="H124" s="1284">
        <v>995455</v>
      </c>
      <c r="I124" s="1257"/>
      <c r="J124" s="1284">
        <v>18</v>
      </c>
      <c r="K124" s="1258"/>
      <c r="L124" s="1281" t="s">
        <v>642</v>
      </c>
      <c r="M124" s="1284" t="s">
        <v>582</v>
      </c>
      <c r="N124" s="1284">
        <v>520</v>
      </c>
      <c r="O124" s="1257"/>
      <c r="P124" s="1331" t="str">
        <f>IF(O124=0, "Included", IF(ISERROR(N124*O124), O124, N124*O124))</f>
        <v>Included</v>
      </c>
      <c r="Q124" s="1331">
        <f>S124</f>
        <v>0</v>
      </c>
      <c r="R124" s="786">
        <f>IF(P124="Included",0,P124)</f>
        <v>0</v>
      </c>
      <c r="S124" s="786">
        <f t="shared" si="13"/>
        <v>0</v>
      </c>
      <c r="T124" s="787"/>
      <c r="U124" s="787"/>
      <c r="AD124" s="935"/>
    </row>
    <row r="125" spans="1:30" s="786" customFormat="1" ht="59.25" customHeight="1">
      <c r="A125" s="1256">
        <f t="shared" si="12"/>
        <v>104</v>
      </c>
      <c r="B125" s="1281">
        <v>7000014957</v>
      </c>
      <c r="C125" s="1284">
        <v>1120</v>
      </c>
      <c r="D125" s="1284">
        <v>1740</v>
      </c>
      <c r="E125" s="1284">
        <v>20</v>
      </c>
      <c r="F125" s="1281" t="s">
        <v>815</v>
      </c>
      <c r="G125" s="1284">
        <v>100001676</v>
      </c>
      <c r="H125" s="1284">
        <v>995455</v>
      </c>
      <c r="I125" s="1257"/>
      <c r="J125" s="1284">
        <v>18</v>
      </c>
      <c r="K125" s="1258"/>
      <c r="L125" s="1281" t="s">
        <v>854</v>
      </c>
      <c r="M125" s="1284" t="s">
        <v>582</v>
      </c>
      <c r="N125" s="1284">
        <v>24</v>
      </c>
      <c r="O125" s="1257"/>
      <c r="P125" s="1331" t="str">
        <f t="shared" ref="P125:P131" si="20">IF(O125=0, "Included", IF(ISERROR(N125*O125), O125, N125*O125))</f>
        <v>Included</v>
      </c>
      <c r="Q125" s="1331">
        <f t="shared" ref="Q125:Q131" si="21">S125</f>
        <v>0</v>
      </c>
      <c r="R125" s="786">
        <f t="shared" ref="R125:R131" si="22">IF(P125="Included",0,P125)</f>
        <v>0</v>
      </c>
      <c r="S125" s="786">
        <f t="shared" si="13"/>
        <v>0</v>
      </c>
      <c r="T125" s="787"/>
      <c r="U125" s="787"/>
      <c r="AD125" s="935"/>
    </row>
    <row r="126" spans="1:30" s="786" customFormat="1" ht="48.75" customHeight="1">
      <c r="A126" s="1256">
        <f t="shared" si="12"/>
        <v>105</v>
      </c>
      <c r="B126" s="1281">
        <v>7000014957</v>
      </c>
      <c r="C126" s="1284">
        <v>1120</v>
      </c>
      <c r="D126" s="1284">
        <v>1740</v>
      </c>
      <c r="E126" s="1284">
        <v>30</v>
      </c>
      <c r="F126" s="1281" t="s">
        <v>815</v>
      </c>
      <c r="G126" s="1284">
        <v>100001677</v>
      </c>
      <c r="H126" s="1284">
        <v>995455</v>
      </c>
      <c r="I126" s="1257"/>
      <c r="J126" s="1284">
        <v>18</v>
      </c>
      <c r="K126" s="1258"/>
      <c r="L126" s="1281" t="s">
        <v>643</v>
      </c>
      <c r="M126" s="1284" t="s">
        <v>582</v>
      </c>
      <c r="N126" s="1284">
        <v>48</v>
      </c>
      <c r="O126" s="1257"/>
      <c r="P126" s="1331" t="str">
        <f t="shared" si="20"/>
        <v>Included</v>
      </c>
      <c r="Q126" s="1331">
        <f t="shared" si="21"/>
        <v>0</v>
      </c>
      <c r="R126" s="786">
        <f t="shared" si="22"/>
        <v>0</v>
      </c>
      <c r="S126" s="786">
        <f t="shared" si="13"/>
        <v>0</v>
      </c>
      <c r="T126" s="787"/>
      <c r="U126" s="787"/>
      <c r="AD126" s="935"/>
    </row>
    <row r="127" spans="1:30" s="786" customFormat="1" ht="48.75" customHeight="1">
      <c r="A127" s="1256">
        <f t="shared" si="12"/>
        <v>106</v>
      </c>
      <c r="B127" s="1281">
        <v>7000014957</v>
      </c>
      <c r="C127" s="1284">
        <v>1120</v>
      </c>
      <c r="D127" s="1284">
        <v>1740</v>
      </c>
      <c r="E127" s="1284">
        <v>40</v>
      </c>
      <c r="F127" s="1281" t="s">
        <v>815</v>
      </c>
      <c r="G127" s="1284">
        <v>100001681</v>
      </c>
      <c r="H127" s="1284">
        <v>995455</v>
      </c>
      <c r="I127" s="1257"/>
      <c r="J127" s="1284">
        <v>18</v>
      </c>
      <c r="K127" s="1258"/>
      <c r="L127" s="1281" t="s">
        <v>654</v>
      </c>
      <c r="M127" s="1284" t="s">
        <v>617</v>
      </c>
      <c r="N127" s="1284">
        <v>0.2</v>
      </c>
      <c r="O127" s="1257"/>
      <c r="P127" s="1331" t="str">
        <f t="shared" si="20"/>
        <v>Included</v>
      </c>
      <c r="Q127" s="1331">
        <f t="shared" si="21"/>
        <v>0</v>
      </c>
      <c r="R127" s="786">
        <f t="shared" si="22"/>
        <v>0</v>
      </c>
      <c r="S127" s="786">
        <f t="shared" si="13"/>
        <v>0</v>
      </c>
      <c r="T127" s="787"/>
      <c r="U127" s="787"/>
      <c r="AD127" s="935"/>
    </row>
    <row r="128" spans="1:30" s="786" customFormat="1" ht="79.5" customHeight="1">
      <c r="A128" s="1256">
        <f t="shared" si="12"/>
        <v>107</v>
      </c>
      <c r="B128" s="1281">
        <v>7000014957</v>
      </c>
      <c r="C128" s="1284">
        <v>1150</v>
      </c>
      <c r="D128" s="1284">
        <v>1760</v>
      </c>
      <c r="E128" s="1284">
        <v>10</v>
      </c>
      <c r="F128" s="1281" t="s">
        <v>825</v>
      </c>
      <c r="G128" s="1284">
        <v>100001210</v>
      </c>
      <c r="H128" s="1284">
        <v>995455</v>
      </c>
      <c r="I128" s="1257"/>
      <c r="J128" s="1284">
        <v>18</v>
      </c>
      <c r="K128" s="1258"/>
      <c r="L128" s="1281" t="s">
        <v>652</v>
      </c>
      <c r="M128" s="1284" t="s">
        <v>617</v>
      </c>
      <c r="N128" s="1284">
        <v>1.5</v>
      </c>
      <c r="O128" s="1257"/>
      <c r="P128" s="1331" t="str">
        <f t="shared" si="20"/>
        <v>Included</v>
      </c>
      <c r="Q128" s="1331">
        <f t="shared" si="21"/>
        <v>0</v>
      </c>
      <c r="R128" s="786">
        <f t="shared" si="22"/>
        <v>0</v>
      </c>
      <c r="S128" s="786">
        <f t="shared" si="13"/>
        <v>0</v>
      </c>
      <c r="T128" s="787"/>
      <c r="U128" s="787"/>
      <c r="AD128" s="935"/>
    </row>
    <row r="129" spans="1:30" s="786" customFormat="1" ht="51" customHeight="1">
      <c r="A129" s="1256">
        <f t="shared" si="12"/>
        <v>108</v>
      </c>
      <c r="B129" s="1281">
        <v>7000014957</v>
      </c>
      <c r="C129" s="1284">
        <v>1150</v>
      </c>
      <c r="D129" s="1284">
        <v>1760</v>
      </c>
      <c r="E129" s="1284">
        <v>20</v>
      </c>
      <c r="F129" s="1281" t="s">
        <v>825</v>
      </c>
      <c r="G129" s="1284">
        <v>100001680</v>
      </c>
      <c r="H129" s="1284">
        <v>995455</v>
      </c>
      <c r="I129" s="1257"/>
      <c r="J129" s="1284">
        <v>18</v>
      </c>
      <c r="K129" s="1258"/>
      <c r="L129" s="1281" t="s">
        <v>653</v>
      </c>
      <c r="M129" s="1284" t="s">
        <v>617</v>
      </c>
      <c r="N129" s="1284">
        <v>0.05</v>
      </c>
      <c r="O129" s="1257"/>
      <c r="P129" s="1331" t="str">
        <f t="shared" si="20"/>
        <v>Included</v>
      </c>
      <c r="Q129" s="1331">
        <f t="shared" si="21"/>
        <v>0</v>
      </c>
      <c r="R129" s="786">
        <f t="shared" si="22"/>
        <v>0</v>
      </c>
      <c r="S129" s="786">
        <f t="shared" si="13"/>
        <v>0</v>
      </c>
      <c r="T129" s="787"/>
      <c r="U129" s="787"/>
      <c r="AD129" s="935"/>
    </row>
    <row r="130" spans="1:30" s="786" customFormat="1" ht="69" customHeight="1">
      <c r="A130" s="1256">
        <f t="shared" si="12"/>
        <v>109</v>
      </c>
      <c r="B130" s="1281">
        <v>7000014957</v>
      </c>
      <c r="C130" s="1284">
        <v>1160</v>
      </c>
      <c r="D130" s="1284">
        <v>1770</v>
      </c>
      <c r="E130" s="1284">
        <v>10</v>
      </c>
      <c r="F130" s="1281" t="s">
        <v>621</v>
      </c>
      <c r="G130" s="1284">
        <v>100004518</v>
      </c>
      <c r="H130" s="1284">
        <v>995433</v>
      </c>
      <c r="I130" s="1257"/>
      <c r="J130" s="1284">
        <v>18</v>
      </c>
      <c r="K130" s="1258"/>
      <c r="L130" s="1281" t="s">
        <v>626</v>
      </c>
      <c r="M130" s="1284" t="s">
        <v>627</v>
      </c>
      <c r="N130" s="1284">
        <v>1000</v>
      </c>
      <c r="O130" s="1257"/>
      <c r="P130" s="1331" t="str">
        <f t="shared" si="20"/>
        <v>Included</v>
      </c>
      <c r="Q130" s="1331">
        <f t="shared" si="21"/>
        <v>0</v>
      </c>
      <c r="R130" s="786">
        <f t="shared" si="22"/>
        <v>0</v>
      </c>
      <c r="S130" s="786">
        <f t="shared" si="13"/>
        <v>0</v>
      </c>
      <c r="T130" s="787"/>
      <c r="U130" s="787"/>
      <c r="AD130" s="935"/>
    </row>
    <row r="131" spans="1:30" s="786" customFormat="1" ht="76.5" customHeight="1">
      <c r="A131" s="1256">
        <f t="shared" si="12"/>
        <v>110</v>
      </c>
      <c r="B131" s="1281">
        <v>7000014957</v>
      </c>
      <c r="C131" s="1284">
        <v>1160</v>
      </c>
      <c r="D131" s="1284">
        <v>1770</v>
      </c>
      <c r="E131" s="1284">
        <v>20</v>
      </c>
      <c r="F131" s="1281" t="s">
        <v>621</v>
      </c>
      <c r="G131" s="1284">
        <v>100011662</v>
      </c>
      <c r="H131" s="1284">
        <v>995433</v>
      </c>
      <c r="I131" s="1257"/>
      <c r="J131" s="1284">
        <v>18</v>
      </c>
      <c r="K131" s="1258"/>
      <c r="L131" s="1281" t="s">
        <v>855</v>
      </c>
      <c r="M131" s="1284" t="s">
        <v>627</v>
      </c>
      <c r="N131" s="1284">
        <v>4000</v>
      </c>
      <c r="O131" s="1257"/>
      <c r="P131" s="1331" t="str">
        <f t="shared" si="20"/>
        <v>Included</v>
      </c>
      <c r="Q131" s="1331">
        <f t="shared" si="21"/>
        <v>0</v>
      </c>
      <c r="R131" s="786">
        <f t="shared" si="22"/>
        <v>0</v>
      </c>
      <c r="S131" s="786">
        <f t="shared" si="13"/>
        <v>0</v>
      </c>
      <c r="T131" s="787"/>
      <c r="U131" s="787"/>
      <c r="AD131" s="935"/>
    </row>
    <row r="132" spans="1:30" s="786" customFormat="1" ht="35.25" customHeight="1">
      <c r="A132" s="1256">
        <f t="shared" si="12"/>
        <v>111</v>
      </c>
      <c r="B132" s="1281">
        <v>7000014957</v>
      </c>
      <c r="C132" s="1284">
        <v>1160</v>
      </c>
      <c r="D132" s="1284">
        <v>1770</v>
      </c>
      <c r="E132" s="1284">
        <v>30</v>
      </c>
      <c r="F132" s="1281" t="s">
        <v>621</v>
      </c>
      <c r="G132" s="1284">
        <v>100001325</v>
      </c>
      <c r="H132" s="1284">
        <v>995454</v>
      </c>
      <c r="I132" s="1257"/>
      <c r="J132" s="1284">
        <v>18</v>
      </c>
      <c r="K132" s="1258"/>
      <c r="L132" s="1281" t="s">
        <v>628</v>
      </c>
      <c r="M132" s="1284" t="s">
        <v>627</v>
      </c>
      <c r="N132" s="1284">
        <v>248</v>
      </c>
      <c r="O132" s="1257"/>
      <c r="P132" s="1331" t="str">
        <f>IF(O132=0, "Included", IF(ISERROR(N132*O132), O132, N132*O132))</f>
        <v>Included</v>
      </c>
      <c r="Q132" s="1331">
        <f>S132</f>
        <v>0</v>
      </c>
      <c r="R132" s="786">
        <f>IF(P132="Included",0,P132)</f>
        <v>0</v>
      </c>
      <c r="S132" s="786">
        <f t="shared" si="13"/>
        <v>0</v>
      </c>
      <c r="T132" s="787"/>
      <c r="U132" s="787"/>
      <c r="AD132" s="935"/>
    </row>
    <row r="133" spans="1:30" s="786" customFormat="1" ht="35.25" customHeight="1">
      <c r="A133" s="1256">
        <f t="shared" si="12"/>
        <v>112</v>
      </c>
      <c r="B133" s="1281">
        <v>7000014957</v>
      </c>
      <c r="C133" s="1284">
        <v>1160</v>
      </c>
      <c r="D133" s="1284">
        <v>1770</v>
      </c>
      <c r="E133" s="1284">
        <v>40</v>
      </c>
      <c r="F133" s="1281" t="s">
        <v>621</v>
      </c>
      <c r="G133" s="1284">
        <v>100001326</v>
      </c>
      <c r="H133" s="1284">
        <v>995454</v>
      </c>
      <c r="I133" s="1257"/>
      <c r="J133" s="1284">
        <v>18</v>
      </c>
      <c r="K133" s="1258"/>
      <c r="L133" s="1281" t="s">
        <v>644</v>
      </c>
      <c r="M133" s="1284" t="s">
        <v>627</v>
      </c>
      <c r="N133" s="1284">
        <v>36</v>
      </c>
      <c r="O133" s="1257"/>
      <c r="P133" s="1331" t="str">
        <f>IF(O133=0, "Included", IF(ISERROR(N133*O133), O133, N133*O133))</f>
        <v>Included</v>
      </c>
      <c r="Q133" s="1331">
        <f>S133</f>
        <v>0</v>
      </c>
      <c r="R133" s="786">
        <f>IF(P133="Included",0,P133)</f>
        <v>0</v>
      </c>
      <c r="S133" s="786">
        <f t="shared" si="13"/>
        <v>0</v>
      </c>
      <c r="T133" s="787"/>
      <c r="U133" s="787"/>
      <c r="AD133" s="935"/>
    </row>
    <row r="134" spans="1:30" s="786" customFormat="1" ht="63" customHeight="1">
      <c r="A134" s="1256">
        <f t="shared" si="12"/>
        <v>113</v>
      </c>
      <c r="B134" s="1281">
        <v>7000014957</v>
      </c>
      <c r="C134" s="1284">
        <v>1160</v>
      </c>
      <c r="D134" s="1284">
        <v>1770</v>
      </c>
      <c r="E134" s="1284">
        <v>50</v>
      </c>
      <c r="F134" s="1281" t="s">
        <v>621</v>
      </c>
      <c r="G134" s="1284">
        <v>100001327</v>
      </c>
      <c r="H134" s="1284">
        <v>995454</v>
      </c>
      <c r="I134" s="1257"/>
      <c r="J134" s="1284">
        <v>18</v>
      </c>
      <c r="K134" s="1258"/>
      <c r="L134" s="1281" t="s">
        <v>645</v>
      </c>
      <c r="M134" s="1284" t="s">
        <v>627</v>
      </c>
      <c r="N134" s="1284">
        <v>1192</v>
      </c>
      <c r="O134" s="1257"/>
      <c r="P134" s="1331" t="str">
        <f>IF(O134=0, "Included", IF(ISERROR(N134*O134), O134, N134*O134))</f>
        <v>Included</v>
      </c>
      <c r="Q134" s="1331">
        <f>S134</f>
        <v>0</v>
      </c>
      <c r="R134" s="786">
        <f>IF(P134="Included",0,P134)</f>
        <v>0</v>
      </c>
      <c r="S134" s="786">
        <f t="shared" si="13"/>
        <v>0</v>
      </c>
      <c r="T134" s="787"/>
      <c r="U134" s="787"/>
      <c r="AD134" s="935"/>
    </row>
    <row r="135" spans="1:30" s="786" customFormat="1" ht="45.75" customHeight="1">
      <c r="A135" s="1256">
        <f t="shared" si="12"/>
        <v>114</v>
      </c>
      <c r="B135" s="1281">
        <v>7000014957</v>
      </c>
      <c r="C135" s="1284">
        <v>1160</v>
      </c>
      <c r="D135" s="1284">
        <v>1770</v>
      </c>
      <c r="E135" s="1284">
        <v>60</v>
      </c>
      <c r="F135" s="1281" t="s">
        <v>621</v>
      </c>
      <c r="G135" s="1284">
        <v>100001328</v>
      </c>
      <c r="H135" s="1284">
        <v>995454</v>
      </c>
      <c r="I135" s="1257"/>
      <c r="J135" s="1284">
        <v>18</v>
      </c>
      <c r="K135" s="1258"/>
      <c r="L135" s="1281" t="s">
        <v>629</v>
      </c>
      <c r="M135" s="1284" t="s">
        <v>627</v>
      </c>
      <c r="N135" s="1284">
        <v>1530</v>
      </c>
      <c r="O135" s="1257"/>
      <c r="P135" s="1331" t="str">
        <f t="shared" ref="P135:P152" si="23">IF(O135=0, "Included", IF(ISERROR(N135*O135), O135, N135*O135))</f>
        <v>Included</v>
      </c>
      <c r="Q135" s="1331">
        <f t="shared" ref="Q135:Q152" si="24">S135</f>
        <v>0</v>
      </c>
      <c r="R135" s="786">
        <f t="shared" ref="R135:R152" si="25">IF(P135="Included",0,P135)</f>
        <v>0</v>
      </c>
      <c r="S135" s="786">
        <f t="shared" si="13"/>
        <v>0</v>
      </c>
      <c r="T135" s="787"/>
      <c r="U135" s="787"/>
      <c r="AD135" s="935"/>
    </row>
    <row r="136" spans="1:30" s="786" customFormat="1" ht="35.25" customHeight="1">
      <c r="A136" s="1256">
        <f t="shared" si="12"/>
        <v>115</v>
      </c>
      <c r="B136" s="1281">
        <v>7000014957</v>
      </c>
      <c r="C136" s="1284">
        <v>1160</v>
      </c>
      <c r="D136" s="1284">
        <v>1770</v>
      </c>
      <c r="E136" s="1284">
        <v>70</v>
      </c>
      <c r="F136" s="1281" t="s">
        <v>621</v>
      </c>
      <c r="G136" s="1284">
        <v>100001329</v>
      </c>
      <c r="H136" s="1284">
        <v>995454</v>
      </c>
      <c r="I136" s="1257"/>
      <c r="J136" s="1284">
        <v>18</v>
      </c>
      <c r="K136" s="1258"/>
      <c r="L136" s="1281" t="s">
        <v>630</v>
      </c>
      <c r="M136" s="1284" t="s">
        <v>617</v>
      </c>
      <c r="N136" s="1284">
        <v>61</v>
      </c>
      <c r="O136" s="1257"/>
      <c r="P136" s="1331" t="str">
        <f t="shared" si="23"/>
        <v>Included</v>
      </c>
      <c r="Q136" s="1331">
        <f t="shared" si="24"/>
        <v>0</v>
      </c>
      <c r="R136" s="786">
        <f t="shared" si="25"/>
        <v>0</v>
      </c>
      <c r="S136" s="786">
        <f t="shared" si="13"/>
        <v>0</v>
      </c>
      <c r="T136" s="787"/>
      <c r="U136" s="787"/>
      <c r="AD136" s="935"/>
    </row>
    <row r="137" spans="1:30" s="786" customFormat="1" ht="62.25" customHeight="1">
      <c r="A137" s="1256">
        <f t="shared" si="12"/>
        <v>116</v>
      </c>
      <c r="B137" s="1281">
        <v>7000014957</v>
      </c>
      <c r="C137" s="1284">
        <v>1160</v>
      </c>
      <c r="D137" s="1284">
        <v>1770</v>
      </c>
      <c r="E137" s="1284">
        <v>80</v>
      </c>
      <c r="F137" s="1281" t="s">
        <v>621</v>
      </c>
      <c r="G137" s="1284">
        <v>100001331</v>
      </c>
      <c r="H137" s="1284">
        <v>995455</v>
      </c>
      <c r="I137" s="1257"/>
      <c r="J137" s="1284">
        <v>18</v>
      </c>
      <c r="K137" s="1258"/>
      <c r="L137" s="1281" t="s">
        <v>632</v>
      </c>
      <c r="M137" s="1284" t="s">
        <v>617</v>
      </c>
      <c r="N137" s="1284">
        <v>36</v>
      </c>
      <c r="O137" s="1257"/>
      <c r="P137" s="1331" t="str">
        <f t="shared" si="23"/>
        <v>Included</v>
      </c>
      <c r="Q137" s="1331">
        <f t="shared" si="24"/>
        <v>0</v>
      </c>
      <c r="R137" s="786">
        <f t="shared" si="25"/>
        <v>0</v>
      </c>
      <c r="S137" s="786">
        <f t="shared" si="13"/>
        <v>0</v>
      </c>
      <c r="T137" s="787"/>
      <c r="U137" s="787"/>
      <c r="AD137" s="935"/>
    </row>
    <row r="138" spans="1:30" s="786" customFormat="1" ht="35.25" customHeight="1">
      <c r="A138" s="1256">
        <f t="shared" si="12"/>
        <v>117</v>
      </c>
      <c r="B138" s="1281">
        <v>7000014957</v>
      </c>
      <c r="C138" s="1284">
        <v>1160</v>
      </c>
      <c r="D138" s="1284">
        <v>1770</v>
      </c>
      <c r="E138" s="1284">
        <v>90</v>
      </c>
      <c r="F138" s="1281" t="s">
        <v>621</v>
      </c>
      <c r="G138" s="1284">
        <v>100001714</v>
      </c>
      <c r="H138" s="1284">
        <v>995428</v>
      </c>
      <c r="I138" s="1257"/>
      <c r="J138" s="1284">
        <v>18</v>
      </c>
      <c r="K138" s="1258"/>
      <c r="L138" s="1281" t="s">
        <v>655</v>
      </c>
      <c r="M138" s="1284" t="s">
        <v>634</v>
      </c>
      <c r="N138" s="1284">
        <v>12000</v>
      </c>
      <c r="O138" s="1257"/>
      <c r="P138" s="1331" t="str">
        <f t="shared" si="23"/>
        <v>Included</v>
      </c>
      <c r="Q138" s="1331">
        <f t="shared" si="24"/>
        <v>0</v>
      </c>
      <c r="R138" s="786">
        <f t="shared" si="25"/>
        <v>0</v>
      </c>
      <c r="S138" s="786">
        <f t="shared" si="13"/>
        <v>0</v>
      </c>
      <c r="T138" s="787"/>
      <c r="U138" s="787"/>
      <c r="AD138" s="935"/>
    </row>
    <row r="139" spans="1:30" s="786" customFormat="1" ht="35.25" customHeight="1">
      <c r="A139" s="1256">
        <f t="shared" si="12"/>
        <v>118</v>
      </c>
      <c r="B139" s="1281">
        <v>7000014957</v>
      </c>
      <c r="C139" s="1284">
        <v>1160</v>
      </c>
      <c r="D139" s="1284">
        <v>1770</v>
      </c>
      <c r="E139" s="1284">
        <v>100</v>
      </c>
      <c r="F139" s="1281" t="s">
        <v>621</v>
      </c>
      <c r="G139" s="1284">
        <v>100001713</v>
      </c>
      <c r="H139" s="1284">
        <v>995424</v>
      </c>
      <c r="I139" s="1257"/>
      <c r="J139" s="1284">
        <v>18</v>
      </c>
      <c r="K139" s="1258"/>
      <c r="L139" s="1281" t="s">
        <v>633</v>
      </c>
      <c r="M139" s="1284" t="s">
        <v>634</v>
      </c>
      <c r="N139" s="1284">
        <v>20000</v>
      </c>
      <c r="O139" s="1257"/>
      <c r="P139" s="1331" t="str">
        <f t="shared" si="23"/>
        <v>Included</v>
      </c>
      <c r="Q139" s="1331">
        <f t="shared" si="24"/>
        <v>0</v>
      </c>
      <c r="R139" s="786">
        <f t="shared" si="25"/>
        <v>0</v>
      </c>
      <c r="S139" s="786">
        <f t="shared" si="13"/>
        <v>0</v>
      </c>
      <c r="T139" s="787"/>
      <c r="U139" s="787"/>
      <c r="AD139" s="935"/>
    </row>
    <row r="140" spans="1:30" s="786" customFormat="1" ht="35.25" customHeight="1">
      <c r="A140" s="1256">
        <f t="shared" si="12"/>
        <v>119</v>
      </c>
      <c r="B140" s="1281">
        <v>7000014957</v>
      </c>
      <c r="C140" s="1284">
        <v>1160</v>
      </c>
      <c r="D140" s="1284">
        <v>1770</v>
      </c>
      <c r="E140" s="1284">
        <v>110</v>
      </c>
      <c r="F140" s="1281" t="s">
        <v>621</v>
      </c>
      <c r="G140" s="1284">
        <v>100001330</v>
      </c>
      <c r="H140" s="1284">
        <v>995428</v>
      </c>
      <c r="I140" s="1257"/>
      <c r="J140" s="1284">
        <v>18</v>
      </c>
      <c r="K140" s="1258"/>
      <c r="L140" s="1281" t="s">
        <v>631</v>
      </c>
      <c r="M140" s="1284" t="s">
        <v>627</v>
      </c>
      <c r="N140" s="1284">
        <v>18</v>
      </c>
      <c r="O140" s="1257"/>
      <c r="P140" s="1331" t="str">
        <f t="shared" si="23"/>
        <v>Included</v>
      </c>
      <c r="Q140" s="1331">
        <f t="shared" si="24"/>
        <v>0</v>
      </c>
      <c r="R140" s="786">
        <f t="shared" si="25"/>
        <v>0</v>
      </c>
      <c r="S140" s="786">
        <f t="shared" si="13"/>
        <v>0</v>
      </c>
      <c r="T140" s="787"/>
      <c r="U140" s="787"/>
      <c r="AD140" s="935"/>
    </row>
    <row r="141" spans="1:30" s="786" customFormat="1" ht="59.25" customHeight="1">
      <c r="A141" s="1256">
        <f t="shared" si="12"/>
        <v>120</v>
      </c>
      <c r="B141" s="1281">
        <v>7000014957</v>
      </c>
      <c r="C141" s="1284">
        <v>1160</v>
      </c>
      <c r="D141" s="1284">
        <v>1770</v>
      </c>
      <c r="E141" s="1284">
        <v>120</v>
      </c>
      <c r="F141" s="1281" t="s">
        <v>621</v>
      </c>
      <c r="G141" s="1284">
        <v>100002580</v>
      </c>
      <c r="H141" s="1284">
        <v>995421</v>
      </c>
      <c r="I141" s="1257"/>
      <c r="J141" s="1284">
        <v>18</v>
      </c>
      <c r="K141" s="1258"/>
      <c r="L141" s="1281" t="s">
        <v>856</v>
      </c>
      <c r="M141" s="1284" t="s">
        <v>634</v>
      </c>
      <c r="N141" s="1284">
        <v>105</v>
      </c>
      <c r="O141" s="1257"/>
      <c r="P141" s="1331" t="str">
        <f t="shared" si="23"/>
        <v>Included</v>
      </c>
      <c r="Q141" s="1331">
        <f t="shared" si="24"/>
        <v>0</v>
      </c>
      <c r="R141" s="786">
        <f t="shared" si="25"/>
        <v>0</v>
      </c>
      <c r="S141" s="786">
        <f t="shared" si="13"/>
        <v>0</v>
      </c>
      <c r="T141" s="787"/>
      <c r="U141" s="787"/>
      <c r="AD141" s="935"/>
    </row>
    <row r="142" spans="1:30" s="786" customFormat="1" ht="54" customHeight="1">
      <c r="A142" s="1256">
        <f t="shared" si="12"/>
        <v>121</v>
      </c>
      <c r="B142" s="1281">
        <v>7000014957</v>
      </c>
      <c r="C142" s="1284">
        <v>1160</v>
      </c>
      <c r="D142" s="1284">
        <v>1770</v>
      </c>
      <c r="E142" s="1284">
        <v>130</v>
      </c>
      <c r="F142" s="1281" t="s">
        <v>621</v>
      </c>
      <c r="G142" s="1284">
        <v>100003114</v>
      </c>
      <c r="H142" s="1284">
        <v>995454</v>
      </c>
      <c r="I142" s="1257"/>
      <c r="J142" s="1284">
        <v>18</v>
      </c>
      <c r="K142" s="1258"/>
      <c r="L142" s="1281" t="s">
        <v>646</v>
      </c>
      <c r="M142" s="1284" t="s">
        <v>634</v>
      </c>
      <c r="N142" s="1284">
        <v>200</v>
      </c>
      <c r="O142" s="1257"/>
      <c r="P142" s="1331" t="str">
        <f t="shared" si="23"/>
        <v>Included</v>
      </c>
      <c r="Q142" s="1331">
        <f t="shared" si="24"/>
        <v>0</v>
      </c>
      <c r="R142" s="786">
        <f t="shared" si="25"/>
        <v>0</v>
      </c>
      <c r="S142" s="786">
        <f t="shared" si="13"/>
        <v>0</v>
      </c>
      <c r="T142" s="787"/>
      <c r="U142" s="787"/>
      <c r="AD142" s="935"/>
    </row>
    <row r="143" spans="1:30" s="786" customFormat="1" ht="47.25" customHeight="1">
      <c r="A143" s="1256">
        <f>A142+1</f>
        <v>122</v>
      </c>
      <c r="B143" s="1281">
        <v>7000014957</v>
      </c>
      <c r="C143" s="1284">
        <v>1160</v>
      </c>
      <c r="D143" s="1284">
        <v>1770</v>
      </c>
      <c r="E143" s="1284">
        <v>140</v>
      </c>
      <c r="F143" s="1281" t="s">
        <v>621</v>
      </c>
      <c r="G143" s="1284">
        <v>100001735</v>
      </c>
      <c r="H143" s="1284">
        <v>995462</v>
      </c>
      <c r="I143" s="1257"/>
      <c r="J143" s="1284">
        <v>18</v>
      </c>
      <c r="K143" s="1258"/>
      <c r="L143" s="1281" t="s">
        <v>647</v>
      </c>
      <c r="M143" s="1284" t="s">
        <v>648</v>
      </c>
      <c r="N143" s="1284">
        <v>50</v>
      </c>
      <c r="O143" s="1257"/>
      <c r="P143" s="1331" t="str">
        <f t="shared" si="23"/>
        <v>Included</v>
      </c>
      <c r="Q143" s="1331">
        <f t="shared" si="24"/>
        <v>0</v>
      </c>
      <c r="R143" s="786">
        <f t="shared" si="25"/>
        <v>0</v>
      </c>
      <c r="S143" s="786">
        <f t="shared" si="13"/>
        <v>0</v>
      </c>
      <c r="T143" s="787"/>
      <c r="U143" s="787"/>
      <c r="AD143" s="935"/>
    </row>
    <row r="144" spans="1:30" s="786" customFormat="1" ht="47.25" customHeight="1">
      <c r="A144" s="1256">
        <f t="shared" si="12"/>
        <v>123</v>
      </c>
      <c r="B144" s="1281">
        <v>7000014957</v>
      </c>
      <c r="C144" s="1284">
        <v>1160</v>
      </c>
      <c r="D144" s="1284">
        <v>1770</v>
      </c>
      <c r="E144" s="1284">
        <v>150</v>
      </c>
      <c r="F144" s="1281" t="s">
        <v>621</v>
      </c>
      <c r="G144" s="1284">
        <v>100001737</v>
      </c>
      <c r="H144" s="1284">
        <v>995462</v>
      </c>
      <c r="I144" s="1257"/>
      <c r="J144" s="1284">
        <v>18</v>
      </c>
      <c r="K144" s="1258"/>
      <c r="L144" s="1281" t="s">
        <v>649</v>
      </c>
      <c r="M144" s="1284" t="s">
        <v>648</v>
      </c>
      <c r="N144" s="1284">
        <v>65</v>
      </c>
      <c r="O144" s="1257"/>
      <c r="P144" s="1331" t="str">
        <f t="shared" si="23"/>
        <v>Included</v>
      </c>
      <c r="Q144" s="1331">
        <f t="shared" si="24"/>
        <v>0</v>
      </c>
      <c r="R144" s="786">
        <f t="shared" si="25"/>
        <v>0</v>
      </c>
      <c r="S144" s="786">
        <f t="shared" si="13"/>
        <v>0</v>
      </c>
      <c r="T144" s="787"/>
      <c r="U144" s="787"/>
      <c r="AD144" s="935"/>
    </row>
    <row r="145" spans="1:30" s="786" customFormat="1" ht="48" customHeight="1">
      <c r="A145" s="1256">
        <f t="shared" si="12"/>
        <v>124</v>
      </c>
      <c r="B145" s="1281">
        <v>7000014957</v>
      </c>
      <c r="C145" s="1284">
        <v>1160</v>
      </c>
      <c r="D145" s="1284">
        <v>1770</v>
      </c>
      <c r="E145" s="1284">
        <v>160</v>
      </c>
      <c r="F145" s="1281" t="s">
        <v>621</v>
      </c>
      <c r="G145" s="1284">
        <v>100007701</v>
      </c>
      <c r="H145" s="1284">
        <v>995462</v>
      </c>
      <c r="I145" s="1257"/>
      <c r="J145" s="1284">
        <v>18</v>
      </c>
      <c r="K145" s="1258"/>
      <c r="L145" s="1281" t="s">
        <v>857</v>
      </c>
      <c r="M145" s="1284" t="s">
        <v>582</v>
      </c>
      <c r="N145" s="1284">
        <v>2</v>
      </c>
      <c r="O145" s="1257"/>
      <c r="P145" s="1331" t="str">
        <f t="shared" si="23"/>
        <v>Included</v>
      </c>
      <c r="Q145" s="1331">
        <f t="shared" si="24"/>
        <v>0</v>
      </c>
      <c r="R145" s="786">
        <f t="shared" si="25"/>
        <v>0</v>
      </c>
      <c r="S145" s="786">
        <f t="shared" si="13"/>
        <v>0</v>
      </c>
      <c r="T145" s="787"/>
      <c r="U145" s="787"/>
      <c r="AD145" s="935"/>
    </row>
    <row r="146" spans="1:30" s="786" customFormat="1" ht="48" customHeight="1">
      <c r="A146" s="1256">
        <f t="shared" si="12"/>
        <v>125</v>
      </c>
      <c r="B146" s="1281">
        <v>7000014957</v>
      </c>
      <c r="C146" s="1284">
        <v>1160</v>
      </c>
      <c r="D146" s="1284">
        <v>1770</v>
      </c>
      <c r="E146" s="1284">
        <v>170</v>
      </c>
      <c r="F146" s="1281" t="s">
        <v>621</v>
      </c>
      <c r="G146" s="1284">
        <v>100001761</v>
      </c>
      <c r="H146" s="1284">
        <v>995462</v>
      </c>
      <c r="I146" s="1257"/>
      <c r="J146" s="1284">
        <v>18</v>
      </c>
      <c r="K146" s="1258"/>
      <c r="L146" s="1281" t="s">
        <v>858</v>
      </c>
      <c r="M146" s="1284" t="s">
        <v>648</v>
      </c>
      <c r="N146" s="1284">
        <v>450</v>
      </c>
      <c r="O146" s="1257"/>
      <c r="P146" s="1331" t="str">
        <f t="shared" si="23"/>
        <v>Included</v>
      </c>
      <c r="Q146" s="1331">
        <f t="shared" si="24"/>
        <v>0</v>
      </c>
      <c r="R146" s="786">
        <f t="shared" si="25"/>
        <v>0</v>
      </c>
      <c r="S146" s="786">
        <f t="shared" si="13"/>
        <v>0</v>
      </c>
      <c r="T146" s="787"/>
      <c r="U146" s="787"/>
      <c r="AD146" s="935"/>
    </row>
    <row r="147" spans="1:30" s="786" customFormat="1" ht="48" customHeight="1">
      <c r="A147" s="1256">
        <f t="shared" si="12"/>
        <v>126</v>
      </c>
      <c r="B147" s="1281">
        <v>7000014957</v>
      </c>
      <c r="C147" s="1284">
        <v>1160</v>
      </c>
      <c r="D147" s="1284">
        <v>1770</v>
      </c>
      <c r="E147" s="1284">
        <v>180</v>
      </c>
      <c r="F147" s="1281" t="s">
        <v>621</v>
      </c>
      <c r="G147" s="1284">
        <v>100001762</v>
      </c>
      <c r="H147" s="1284">
        <v>995462</v>
      </c>
      <c r="I147" s="1257"/>
      <c r="J147" s="1284">
        <v>18</v>
      </c>
      <c r="K147" s="1258"/>
      <c r="L147" s="1281" t="s">
        <v>859</v>
      </c>
      <c r="M147" s="1284" t="s">
        <v>648</v>
      </c>
      <c r="N147" s="1284">
        <v>315</v>
      </c>
      <c r="O147" s="1257"/>
      <c r="P147" s="1331" t="str">
        <f t="shared" si="23"/>
        <v>Included</v>
      </c>
      <c r="Q147" s="1331">
        <f t="shared" si="24"/>
        <v>0</v>
      </c>
      <c r="R147" s="786">
        <f t="shared" si="25"/>
        <v>0</v>
      </c>
      <c r="S147" s="786">
        <f t="shared" si="13"/>
        <v>0</v>
      </c>
      <c r="T147" s="787"/>
      <c r="U147" s="787"/>
      <c r="AD147" s="935"/>
    </row>
    <row r="148" spans="1:30" s="786" customFormat="1" ht="48" customHeight="1">
      <c r="A148" s="1256">
        <f t="shared" si="12"/>
        <v>127</v>
      </c>
      <c r="B148" s="1281">
        <v>7000014957</v>
      </c>
      <c r="C148" s="1284">
        <v>1160</v>
      </c>
      <c r="D148" s="1284">
        <v>1770</v>
      </c>
      <c r="E148" s="1284">
        <v>190</v>
      </c>
      <c r="F148" s="1281" t="s">
        <v>621</v>
      </c>
      <c r="G148" s="1284">
        <v>100001763</v>
      </c>
      <c r="H148" s="1284">
        <v>995462</v>
      </c>
      <c r="I148" s="1257"/>
      <c r="J148" s="1284">
        <v>18</v>
      </c>
      <c r="K148" s="1258"/>
      <c r="L148" s="1281" t="s">
        <v>860</v>
      </c>
      <c r="M148" s="1284" t="s">
        <v>648</v>
      </c>
      <c r="N148" s="1284">
        <v>90</v>
      </c>
      <c r="O148" s="1257"/>
      <c r="P148" s="1331" t="str">
        <f t="shared" si="23"/>
        <v>Included</v>
      </c>
      <c r="Q148" s="1331">
        <f t="shared" si="24"/>
        <v>0</v>
      </c>
      <c r="R148" s="786">
        <f t="shared" si="25"/>
        <v>0</v>
      </c>
      <c r="S148" s="786">
        <f t="shared" si="13"/>
        <v>0</v>
      </c>
      <c r="T148" s="787"/>
      <c r="U148" s="787"/>
      <c r="AD148" s="935"/>
    </row>
    <row r="149" spans="1:30" s="786" customFormat="1" ht="48" customHeight="1">
      <c r="A149" s="1256">
        <f t="shared" si="12"/>
        <v>128</v>
      </c>
      <c r="B149" s="1281">
        <v>7000014957</v>
      </c>
      <c r="C149" s="1284">
        <v>1160</v>
      </c>
      <c r="D149" s="1284">
        <v>1770</v>
      </c>
      <c r="E149" s="1284">
        <v>200</v>
      </c>
      <c r="F149" s="1281" t="s">
        <v>621</v>
      </c>
      <c r="G149" s="1284">
        <v>100001764</v>
      </c>
      <c r="H149" s="1284">
        <v>995462</v>
      </c>
      <c r="I149" s="1257"/>
      <c r="J149" s="1284">
        <v>18</v>
      </c>
      <c r="K149" s="1258"/>
      <c r="L149" s="1281" t="s">
        <v>861</v>
      </c>
      <c r="M149" s="1284" t="s">
        <v>648</v>
      </c>
      <c r="N149" s="1284">
        <v>45</v>
      </c>
      <c r="O149" s="1257"/>
      <c r="P149" s="1331" t="str">
        <f t="shared" si="23"/>
        <v>Included</v>
      </c>
      <c r="Q149" s="1331">
        <f t="shared" si="24"/>
        <v>0</v>
      </c>
      <c r="R149" s="786">
        <f t="shared" si="25"/>
        <v>0</v>
      </c>
      <c r="S149" s="786">
        <f t="shared" si="13"/>
        <v>0</v>
      </c>
      <c r="T149" s="787"/>
      <c r="U149" s="787"/>
      <c r="AD149" s="935"/>
    </row>
    <row r="150" spans="1:30" s="786" customFormat="1" ht="79.5" customHeight="1">
      <c r="A150" s="1256">
        <f t="shared" si="12"/>
        <v>129</v>
      </c>
      <c r="B150" s="1281">
        <v>7000014957</v>
      </c>
      <c r="C150" s="1284">
        <v>1160</v>
      </c>
      <c r="D150" s="1284">
        <v>1770</v>
      </c>
      <c r="E150" s="1284">
        <v>210</v>
      </c>
      <c r="F150" s="1281" t="s">
        <v>621</v>
      </c>
      <c r="G150" s="1284">
        <v>100003437</v>
      </c>
      <c r="H150" s="1284">
        <v>995454</v>
      </c>
      <c r="I150" s="1257"/>
      <c r="J150" s="1284">
        <v>18</v>
      </c>
      <c r="K150" s="1258"/>
      <c r="L150" s="1281" t="s">
        <v>650</v>
      </c>
      <c r="M150" s="1284" t="s">
        <v>634</v>
      </c>
      <c r="N150" s="1284">
        <v>60</v>
      </c>
      <c r="O150" s="1257"/>
      <c r="P150" s="1331" t="str">
        <f t="shared" si="23"/>
        <v>Included</v>
      </c>
      <c r="Q150" s="1331">
        <f t="shared" si="24"/>
        <v>0</v>
      </c>
      <c r="R150" s="786">
        <f t="shared" si="25"/>
        <v>0</v>
      </c>
      <c r="S150" s="786">
        <f t="shared" si="13"/>
        <v>0</v>
      </c>
      <c r="T150" s="787"/>
      <c r="U150" s="787"/>
      <c r="AD150" s="935"/>
    </row>
    <row r="151" spans="1:30" s="786" customFormat="1" ht="230.25" customHeight="1">
      <c r="A151" s="1256">
        <f t="shared" si="12"/>
        <v>130</v>
      </c>
      <c r="B151" s="1281">
        <v>7000014957</v>
      </c>
      <c r="C151" s="1284">
        <v>1160</v>
      </c>
      <c r="D151" s="1284">
        <v>1770</v>
      </c>
      <c r="E151" s="1284">
        <v>220</v>
      </c>
      <c r="F151" s="1281" t="s">
        <v>621</v>
      </c>
      <c r="G151" s="1284">
        <v>100002911</v>
      </c>
      <c r="H151" s="1284">
        <v>995432</v>
      </c>
      <c r="I151" s="1257"/>
      <c r="J151" s="1284">
        <v>18</v>
      </c>
      <c r="K151" s="1258"/>
      <c r="L151" s="1281" t="s">
        <v>862</v>
      </c>
      <c r="M151" s="1284" t="s">
        <v>627</v>
      </c>
      <c r="N151" s="1284">
        <v>7200</v>
      </c>
      <c r="O151" s="1257"/>
      <c r="P151" s="1331" t="str">
        <f t="shared" si="23"/>
        <v>Included</v>
      </c>
      <c r="Q151" s="1331">
        <f t="shared" si="24"/>
        <v>0</v>
      </c>
      <c r="R151" s="786">
        <f t="shared" si="25"/>
        <v>0</v>
      </c>
      <c r="S151" s="786">
        <f t="shared" si="13"/>
        <v>0</v>
      </c>
      <c r="T151" s="787"/>
      <c r="U151" s="787"/>
      <c r="AD151" s="935"/>
    </row>
    <row r="152" spans="1:30" s="786" customFormat="1" ht="148.5" customHeight="1">
      <c r="A152" s="1256">
        <f t="shared" si="12"/>
        <v>131</v>
      </c>
      <c r="B152" s="1281">
        <v>7000014957</v>
      </c>
      <c r="C152" s="1284">
        <v>1160</v>
      </c>
      <c r="D152" s="1284">
        <v>1770</v>
      </c>
      <c r="E152" s="1284">
        <v>230</v>
      </c>
      <c r="F152" s="1281" t="s">
        <v>621</v>
      </c>
      <c r="G152" s="1284">
        <v>100002914</v>
      </c>
      <c r="H152" s="1284">
        <v>995432</v>
      </c>
      <c r="I152" s="1257"/>
      <c r="J152" s="1284">
        <v>18</v>
      </c>
      <c r="K152" s="1258"/>
      <c r="L152" s="1281" t="s">
        <v>863</v>
      </c>
      <c r="M152" s="1284" t="s">
        <v>627</v>
      </c>
      <c r="N152" s="1284">
        <v>1800</v>
      </c>
      <c r="O152" s="1257"/>
      <c r="P152" s="1331" t="str">
        <f t="shared" si="23"/>
        <v>Included</v>
      </c>
      <c r="Q152" s="1331">
        <f t="shared" si="24"/>
        <v>0</v>
      </c>
      <c r="R152" s="786">
        <f t="shared" si="25"/>
        <v>0</v>
      </c>
      <c r="S152" s="786">
        <f t="shared" si="13"/>
        <v>0</v>
      </c>
      <c r="T152" s="787"/>
      <c r="U152" s="787"/>
      <c r="AD152" s="935"/>
    </row>
    <row r="153" spans="1:30" s="786" customFormat="1" ht="47.25" customHeight="1">
      <c r="A153" s="1256">
        <f t="shared" ref="A153:A217" si="26">A152+1</f>
        <v>132</v>
      </c>
      <c r="B153" s="1281">
        <v>7000014957</v>
      </c>
      <c r="C153" s="1284">
        <v>1160</v>
      </c>
      <c r="D153" s="1284">
        <v>1770</v>
      </c>
      <c r="E153" s="1284">
        <v>240</v>
      </c>
      <c r="F153" s="1281" t="s">
        <v>621</v>
      </c>
      <c r="G153" s="1284">
        <v>170002803</v>
      </c>
      <c r="H153" s="1284">
        <v>995473</v>
      </c>
      <c r="I153" s="1257"/>
      <c r="J153" s="1284">
        <v>18</v>
      </c>
      <c r="K153" s="1258"/>
      <c r="L153" s="1281" t="s">
        <v>864</v>
      </c>
      <c r="M153" s="1284" t="s">
        <v>648</v>
      </c>
      <c r="N153" s="1284">
        <v>30</v>
      </c>
      <c r="O153" s="1257"/>
      <c r="P153" s="1331" t="str">
        <f>IF(O153=0, "Included", IF(ISERROR(N153*O153), O153, N153*O153))</f>
        <v>Included</v>
      </c>
      <c r="Q153" s="1331">
        <f>S153</f>
        <v>0</v>
      </c>
      <c r="R153" s="786">
        <f>IF(P153="Included",0,P153)</f>
        <v>0</v>
      </c>
      <c r="S153" s="786">
        <f t="shared" ref="S153:S218" si="27">IF(K153="",(R153*J153/100),(R153*K153/100))</f>
        <v>0</v>
      </c>
      <c r="T153" s="787"/>
      <c r="U153" s="787"/>
      <c r="AD153" s="935"/>
    </row>
    <row r="154" spans="1:30" s="786" customFormat="1" ht="47.25" customHeight="1">
      <c r="A154" s="1256">
        <f t="shared" si="26"/>
        <v>133</v>
      </c>
      <c r="B154" s="1281">
        <v>7000014957</v>
      </c>
      <c r="C154" s="1284">
        <v>1160</v>
      </c>
      <c r="D154" s="1284">
        <v>1770</v>
      </c>
      <c r="E154" s="1284">
        <v>250</v>
      </c>
      <c r="F154" s="1281" t="s">
        <v>621</v>
      </c>
      <c r="G154" s="1284">
        <v>170002158</v>
      </c>
      <c r="H154" s="1284">
        <v>995454</v>
      </c>
      <c r="I154" s="1257"/>
      <c r="J154" s="1284">
        <v>18</v>
      </c>
      <c r="K154" s="1258"/>
      <c r="L154" s="1281" t="s">
        <v>865</v>
      </c>
      <c r="M154" s="1284" t="s">
        <v>582</v>
      </c>
      <c r="N154" s="1284">
        <v>60</v>
      </c>
      <c r="O154" s="1257"/>
      <c r="P154" s="1331" t="str">
        <f>IF(O154=0, "Included", IF(ISERROR(N154*O154), O154, N154*O154))</f>
        <v>Included</v>
      </c>
      <c r="Q154" s="1331">
        <f>S154</f>
        <v>0</v>
      </c>
      <c r="R154" s="786">
        <f>IF(P154="Included",0,P154)</f>
        <v>0</v>
      </c>
      <c r="S154" s="786">
        <f t="shared" si="27"/>
        <v>0</v>
      </c>
      <c r="T154" s="787"/>
      <c r="U154" s="787"/>
      <c r="AD154" s="935"/>
    </row>
    <row r="155" spans="1:30" s="786" customFormat="1" ht="66.75" customHeight="1">
      <c r="A155" s="1256">
        <f t="shared" si="26"/>
        <v>134</v>
      </c>
      <c r="B155" s="1281">
        <v>7000014957</v>
      </c>
      <c r="C155" s="1284">
        <v>1160</v>
      </c>
      <c r="D155" s="1284">
        <v>1770</v>
      </c>
      <c r="E155" s="1284">
        <v>260</v>
      </c>
      <c r="F155" s="1281" t="s">
        <v>621</v>
      </c>
      <c r="G155" s="1284">
        <v>100004507</v>
      </c>
      <c r="H155" s="1284">
        <v>995421</v>
      </c>
      <c r="I155" s="1257"/>
      <c r="J155" s="1284">
        <v>18</v>
      </c>
      <c r="K155" s="1258"/>
      <c r="L155" s="1281" t="s">
        <v>671</v>
      </c>
      <c r="M155" s="1284" t="s">
        <v>634</v>
      </c>
      <c r="N155" s="1284">
        <v>1687.5</v>
      </c>
      <c r="O155" s="1257"/>
      <c r="P155" s="1331" t="str">
        <f>IF(O155=0, "Included", IF(ISERROR(N155*O155), O155, N155*O155))</f>
        <v>Included</v>
      </c>
      <c r="Q155" s="1331">
        <f>S155</f>
        <v>0</v>
      </c>
      <c r="R155" s="786">
        <f>IF(P155="Included",0,P155)</f>
        <v>0</v>
      </c>
      <c r="S155" s="786">
        <f t="shared" si="27"/>
        <v>0</v>
      </c>
      <c r="T155" s="787"/>
      <c r="U155" s="787"/>
      <c r="AD155" s="935"/>
    </row>
    <row r="156" spans="1:30" s="786" customFormat="1" ht="44.25" customHeight="1">
      <c r="A156" s="1256">
        <f t="shared" si="26"/>
        <v>135</v>
      </c>
      <c r="B156" s="1281">
        <v>7000014957</v>
      </c>
      <c r="C156" s="1284">
        <v>1160</v>
      </c>
      <c r="D156" s="1284">
        <v>1770</v>
      </c>
      <c r="E156" s="1284">
        <v>270</v>
      </c>
      <c r="F156" s="1281" t="s">
        <v>621</v>
      </c>
      <c r="G156" s="1284">
        <v>100001376</v>
      </c>
      <c r="H156" s="1284">
        <v>995428</v>
      </c>
      <c r="I156" s="1257"/>
      <c r="J156" s="1284">
        <v>18</v>
      </c>
      <c r="K156" s="1258"/>
      <c r="L156" s="1281" t="s">
        <v>818</v>
      </c>
      <c r="M156" s="1284" t="s">
        <v>634</v>
      </c>
      <c r="N156" s="1284">
        <v>8000</v>
      </c>
      <c r="O156" s="1257"/>
      <c r="P156" s="1331" t="str">
        <f t="shared" ref="P156:P162" si="28">IF(O156=0, "Included", IF(ISERROR(N156*O156), O156, N156*O156))</f>
        <v>Included</v>
      </c>
      <c r="Q156" s="1331">
        <f t="shared" ref="Q156:Q162" si="29">S156</f>
        <v>0</v>
      </c>
      <c r="R156" s="786">
        <f t="shared" ref="R156:R162" si="30">IF(P156="Included",0,P156)</f>
        <v>0</v>
      </c>
      <c r="S156" s="786">
        <f t="shared" si="27"/>
        <v>0</v>
      </c>
      <c r="T156" s="787"/>
      <c r="U156" s="787"/>
      <c r="AD156" s="935"/>
    </row>
    <row r="157" spans="1:30" s="786" customFormat="1" ht="58.5" customHeight="1">
      <c r="A157" s="1256">
        <f t="shared" si="26"/>
        <v>136</v>
      </c>
      <c r="B157" s="1281">
        <v>7000014957</v>
      </c>
      <c r="C157" s="1284">
        <v>1160</v>
      </c>
      <c r="D157" s="1284">
        <v>1770</v>
      </c>
      <c r="E157" s="1284">
        <v>280</v>
      </c>
      <c r="F157" s="1281" t="s">
        <v>621</v>
      </c>
      <c r="G157" s="1284">
        <v>100003121</v>
      </c>
      <c r="H157" s="1284">
        <v>995429</v>
      </c>
      <c r="I157" s="1257"/>
      <c r="J157" s="1284">
        <v>18</v>
      </c>
      <c r="K157" s="1258"/>
      <c r="L157" s="1281" t="s">
        <v>866</v>
      </c>
      <c r="M157" s="1284" t="s">
        <v>648</v>
      </c>
      <c r="N157" s="1284">
        <v>310</v>
      </c>
      <c r="O157" s="1257"/>
      <c r="P157" s="1331" t="str">
        <f t="shared" si="28"/>
        <v>Included</v>
      </c>
      <c r="Q157" s="1331">
        <f t="shared" si="29"/>
        <v>0</v>
      </c>
      <c r="R157" s="786">
        <f t="shared" si="30"/>
        <v>0</v>
      </c>
      <c r="S157" s="786">
        <f t="shared" si="27"/>
        <v>0</v>
      </c>
      <c r="T157" s="787"/>
      <c r="U157" s="787"/>
      <c r="AD157" s="935"/>
    </row>
    <row r="158" spans="1:30" s="786" customFormat="1" ht="44.25" customHeight="1">
      <c r="A158" s="1256">
        <f t="shared" si="26"/>
        <v>137</v>
      </c>
      <c r="B158" s="1281">
        <v>7000014957</v>
      </c>
      <c r="C158" s="1284">
        <v>1160</v>
      </c>
      <c r="D158" s="1284">
        <v>1770</v>
      </c>
      <c r="E158" s="1284">
        <v>290</v>
      </c>
      <c r="F158" s="1281" t="s">
        <v>621</v>
      </c>
      <c r="G158" s="1284">
        <v>100001391</v>
      </c>
      <c r="H158" s="1284">
        <v>995477</v>
      </c>
      <c r="I158" s="1257"/>
      <c r="J158" s="1284">
        <v>18</v>
      </c>
      <c r="K158" s="1258"/>
      <c r="L158" s="1281" t="s">
        <v>867</v>
      </c>
      <c r="M158" s="1284" t="s">
        <v>648</v>
      </c>
      <c r="N158" s="1284">
        <v>410</v>
      </c>
      <c r="O158" s="1257"/>
      <c r="P158" s="1331" t="str">
        <f t="shared" si="28"/>
        <v>Included</v>
      </c>
      <c r="Q158" s="1331">
        <f t="shared" si="29"/>
        <v>0</v>
      </c>
      <c r="R158" s="786">
        <f t="shared" si="30"/>
        <v>0</v>
      </c>
      <c r="S158" s="786">
        <f t="shared" si="27"/>
        <v>0</v>
      </c>
      <c r="T158" s="787"/>
      <c r="U158" s="787"/>
      <c r="AD158" s="935"/>
    </row>
    <row r="159" spans="1:30" s="786" customFormat="1" ht="44.25" customHeight="1">
      <c r="A159" s="1256">
        <f t="shared" si="26"/>
        <v>138</v>
      </c>
      <c r="B159" s="1281">
        <v>7000014957</v>
      </c>
      <c r="C159" s="1284">
        <v>1160</v>
      </c>
      <c r="D159" s="1284">
        <v>1770</v>
      </c>
      <c r="E159" s="1284">
        <v>310</v>
      </c>
      <c r="F159" s="1281" t="s">
        <v>621</v>
      </c>
      <c r="G159" s="1284">
        <v>170002274</v>
      </c>
      <c r="H159" s="1284">
        <v>995431</v>
      </c>
      <c r="I159" s="1257"/>
      <c r="J159" s="1284">
        <v>18</v>
      </c>
      <c r="K159" s="1258"/>
      <c r="L159" s="1281" t="s">
        <v>868</v>
      </c>
      <c r="M159" s="1284" t="s">
        <v>869</v>
      </c>
      <c r="N159" s="1284">
        <v>350</v>
      </c>
      <c r="O159" s="1257"/>
      <c r="P159" s="1331" t="str">
        <f t="shared" si="28"/>
        <v>Included</v>
      </c>
      <c r="Q159" s="1331">
        <f t="shared" si="29"/>
        <v>0</v>
      </c>
      <c r="R159" s="786">
        <f t="shared" si="30"/>
        <v>0</v>
      </c>
      <c r="S159" s="786">
        <f t="shared" si="27"/>
        <v>0</v>
      </c>
      <c r="T159" s="787"/>
      <c r="U159" s="787"/>
      <c r="AD159" s="935"/>
    </row>
    <row r="160" spans="1:30" s="786" customFormat="1" ht="44.25" customHeight="1">
      <c r="A160" s="1256">
        <f t="shared" si="26"/>
        <v>139</v>
      </c>
      <c r="B160" s="1281">
        <v>7000014957</v>
      </c>
      <c r="C160" s="1284">
        <v>1170</v>
      </c>
      <c r="D160" s="1284">
        <v>1780</v>
      </c>
      <c r="E160" s="1284">
        <v>10</v>
      </c>
      <c r="F160" s="1281" t="s">
        <v>816</v>
      </c>
      <c r="G160" s="1284">
        <v>100002180</v>
      </c>
      <c r="H160" s="1284">
        <v>998736</v>
      </c>
      <c r="I160" s="1257"/>
      <c r="J160" s="1284">
        <v>18</v>
      </c>
      <c r="K160" s="1258"/>
      <c r="L160" s="1281" t="s">
        <v>601</v>
      </c>
      <c r="M160" s="1284" t="s">
        <v>585</v>
      </c>
      <c r="N160" s="1284">
        <v>1</v>
      </c>
      <c r="O160" s="1257"/>
      <c r="P160" s="1331" t="str">
        <f t="shared" si="28"/>
        <v>Included</v>
      </c>
      <c r="Q160" s="1331">
        <f t="shared" si="29"/>
        <v>0</v>
      </c>
      <c r="R160" s="786">
        <f t="shared" si="30"/>
        <v>0</v>
      </c>
      <c r="S160" s="786">
        <f t="shared" si="27"/>
        <v>0</v>
      </c>
      <c r="T160" s="787"/>
      <c r="U160" s="787"/>
      <c r="AD160" s="935"/>
    </row>
    <row r="161" spans="1:30" s="786" customFormat="1" ht="40.5" customHeight="1">
      <c r="A161" s="1256">
        <f t="shared" si="26"/>
        <v>140</v>
      </c>
      <c r="B161" s="1281">
        <v>7000014957</v>
      </c>
      <c r="C161" s="1284">
        <v>1170</v>
      </c>
      <c r="D161" s="1284">
        <v>1780</v>
      </c>
      <c r="E161" s="1284">
        <v>20</v>
      </c>
      <c r="F161" s="1281" t="s">
        <v>816</v>
      </c>
      <c r="G161" s="1284">
        <v>100002181</v>
      </c>
      <c r="H161" s="1284">
        <v>998736</v>
      </c>
      <c r="I161" s="1257"/>
      <c r="J161" s="1284">
        <v>18</v>
      </c>
      <c r="K161" s="1258"/>
      <c r="L161" s="1281" t="s">
        <v>586</v>
      </c>
      <c r="M161" s="1284" t="s">
        <v>585</v>
      </c>
      <c r="N161" s="1284">
        <v>1</v>
      </c>
      <c r="O161" s="1257"/>
      <c r="P161" s="1331" t="str">
        <f t="shared" si="28"/>
        <v>Included</v>
      </c>
      <c r="Q161" s="1331">
        <f t="shared" si="29"/>
        <v>0</v>
      </c>
      <c r="R161" s="786">
        <f t="shared" si="30"/>
        <v>0</v>
      </c>
      <c r="S161" s="786">
        <f t="shared" si="27"/>
        <v>0</v>
      </c>
      <c r="T161" s="787"/>
      <c r="U161" s="787"/>
      <c r="AD161" s="935"/>
    </row>
    <row r="162" spans="1:30" s="786" customFormat="1" ht="40.5" customHeight="1">
      <c r="A162" s="1256">
        <f t="shared" si="26"/>
        <v>141</v>
      </c>
      <c r="B162" s="1281">
        <v>7000014957</v>
      </c>
      <c r="C162" s="1284">
        <v>1170</v>
      </c>
      <c r="D162" s="1284">
        <v>1780</v>
      </c>
      <c r="E162" s="1284">
        <v>30</v>
      </c>
      <c r="F162" s="1281" t="s">
        <v>816</v>
      </c>
      <c r="G162" s="1284">
        <v>100002182</v>
      </c>
      <c r="H162" s="1284">
        <v>998736</v>
      </c>
      <c r="I162" s="1257"/>
      <c r="J162" s="1284">
        <v>18</v>
      </c>
      <c r="K162" s="1258"/>
      <c r="L162" s="1281" t="s">
        <v>587</v>
      </c>
      <c r="M162" s="1284" t="s">
        <v>585</v>
      </c>
      <c r="N162" s="1284">
        <v>1</v>
      </c>
      <c r="O162" s="1257"/>
      <c r="P162" s="1331" t="str">
        <f t="shared" si="28"/>
        <v>Included</v>
      </c>
      <c r="Q162" s="1331">
        <f t="shared" si="29"/>
        <v>0</v>
      </c>
      <c r="R162" s="786">
        <f t="shared" si="30"/>
        <v>0</v>
      </c>
      <c r="S162" s="786">
        <f t="shared" si="27"/>
        <v>0</v>
      </c>
      <c r="T162" s="787"/>
      <c r="U162" s="787"/>
      <c r="AD162" s="935"/>
    </row>
    <row r="163" spans="1:30" s="1355" customFormat="1" ht="39" customHeight="1">
      <c r="A163" s="1346" t="s">
        <v>665</v>
      </c>
      <c r="B163" s="1347" t="s">
        <v>870</v>
      </c>
      <c r="C163" s="1348"/>
      <c r="D163" s="1348"/>
      <c r="E163" s="1348"/>
      <c r="F163" s="1349"/>
      <c r="G163" s="1348"/>
      <c r="H163" s="1348"/>
      <c r="I163" s="1349"/>
      <c r="J163" s="1349"/>
      <c r="K163" s="1349"/>
      <c r="L163" s="1350"/>
      <c r="M163" s="1351"/>
      <c r="N163" s="1351"/>
      <c r="O163" s="1351"/>
      <c r="P163" s="1351"/>
      <c r="Q163" s="1351"/>
      <c r="R163" s="1352"/>
      <c r="S163" s="1353"/>
      <c r="T163" s="1354"/>
      <c r="U163" s="1354"/>
      <c r="AD163" s="1356"/>
    </row>
    <row r="164" spans="1:30" s="786" customFormat="1" ht="40.5" customHeight="1">
      <c r="A164" s="1256">
        <f>A162+1</f>
        <v>142</v>
      </c>
      <c r="B164" s="1281">
        <v>7000014957</v>
      </c>
      <c r="C164" s="1284">
        <v>1830</v>
      </c>
      <c r="D164" s="1284">
        <v>1330</v>
      </c>
      <c r="E164" s="1284">
        <v>10</v>
      </c>
      <c r="F164" s="1281" t="s">
        <v>577</v>
      </c>
      <c r="G164" s="1284">
        <v>100000262</v>
      </c>
      <c r="H164" s="1284">
        <v>998736</v>
      </c>
      <c r="I164" s="1257"/>
      <c r="J164" s="1284">
        <v>18</v>
      </c>
      <c r="K164" s="1258"/>
      <c r="L164" s="1281" t="s">
        <v>592</v>
      </c>
      <c r="M164" s="1284" t="s">
        <v>582</v>
      </c>
      <c r="N164" s="1284">
        <v>1</v>
      </c>
      <c r="O164" s="1257"/>
      <c r="P164" s="1331" t="str">
        <f>IF(O164=0, "Included", IF(ISERROR(N164*O164), O164, N164*O164))</f>
        <v>Included</v>
      </c>
      <c r="Q164" s="1331">
        <f>S164</f>
        <v>0</v>
      </c>
      <c r="R164" s="786">
        <f>IF(P164="Included",0,P164)</f>
        <v>0</v>
      </c>
      <c r="S164" s="786">
        <f t="shared" si="27"/>
        <v>0</v>
      </c>
      <c r="T164" s="787"/>
      <c r="U164" s="787"/>
      <c r="AD164" s="935"/>
    </row>
    <row r="165" spans="1:30" s="786" customFormat="1" ht="40.5" customHeight="1">
      <c r="A165" s="1256">
        <f t="shared" si="26"/>
        <v>143</v>
      </c>
      <c r="B165" s="1281">
        <v>7000014957</v>
      </c>
      <c r="C165" s="1284">
        <v>1830</v>
      </c>
      <c r="D165" s="1284">
        <v>1330</v>
      </c>
      <c r="E165" s="1284">
        <v>20</v>
      </c>
      <c r="F165" s="1281" t="s">
        <v>577</v>
      </c>
      <c r="G165" s="1284">
        <v>100000263</v>
      </c>
      <c r="H165" s="1284">
        <v>998736</v>
      </c>
      <c r="I165" s="1257"/>
      <c r="J165" s="1284">
        <v>18</v>
      </c>
      <c r="K165" s="1258"/>
      <c r="L165" s="1281" t="s">
        <v>593</v>
      </c>
      <c r="M165" s="1284" t="s">
        <v>582</v>
      </c>
      <c r="N165" s="1284">
        <v>1</v>
      </c>
      <c r="O165" s="1257"/>
      <c r="P165" s="1331" t="str">
        <f>IF(O165=0, "Included", IF(ISERROR(N165*O165), O165, N165*O165))</f>
        <v>Included</v>
      </c>
      <c r="Q165" s="1331">
        <f>S165</f>
        <v>0</v>
      </c>
      <c r="R165" s="786">
        <f>IF(P165="Included",0,P165)</f>
        <v>0</v>
      </c>
      <c r="S165" s="786">
        <f t="shared" si="27"/>
        <v>0</v>
      </c>
      <c r="T165" s="787"/>
      <c r="U165" s="787"/>
      <c r="AD165" s="935"/>
    </row>
    <row r="166" spans="1:30" s="786" customFormat="1" ht="40.5" customHeight="1">
      <c r="A166" s="1256">
        <f t="shared" si="26"/>
        <v>144</v>
      </c>
      <c r="B166" s="1281">
        <v>7000014957</v>
      </c>
      <c r="C166" s="1284">
        <v>1830</v>
      </c>
      <c r="D166" s="1284">
        <v>1330</v>
      </c>
      <c r="E166" s="1284">
        <v>30</v>
      </c>
      <c r="F166" s="1281" t="s">
        <v>577</v>
      </c>
      <c r="G166" s="1284">
        <v>100000271</v>
      </c>
      <c r="H166" s="1284">
        <v>998736</v>
      </c>
      <c r="I166" s="1257"/>
      <c r="J166" s="1284">
        <v>18</v>
      </c>
      <c r="K166" s="1258"/>
      <c r="L166" s="1281" t="s">
        <v>594</v>
      </c>
      <c r="M166" s="1284" t="s">
        <v>582</v>
      </c>
      <c r="N166" s="1284">
        <v>6</v>
      </c>
      <c r="O166" s="1257"/>
      <c r="P166" s="1331" t="str">
        <f>IF(O166=0, "Included", IF(ISERROR(N166*O166), O166, N166*O166))</f>
        <v>Included</v>
      </c>
      <c r="Q166" s="1331">
        <f>S166</f>
        <v>0</v>
      </c>
      <c r="R166" s="786">
        <f>IF(P166="Included",0,P166)</f>
        <v>0</v>
      </c>
      <c r="S166" s="786">
        <f t="shared" si="27"/>
        <v>0</v>
      </c>
      <c r="T166" s="787"/>
      <c r="U166" s="787"/>
      <c r="AD166" s="935"/>
    </row>
    <row r="167" spans="1:30" s="786" customFormat="1" ht="40.5" customHeight="1">
      <c r="A167" s="1256">
        <f t="shared" si="26"/>
        <v>145</v>
      </c>
      <c r="B167" s="1281">
        <v>7000014957</v>
      </c>
      <c r="C167" s="1284">
        <v>1830</v>
      </c>
      <c r="D167" s="1284">
        <v>1330</v>
      </c>
      <c r="E167" s="1284">
        <v>40</v>
      </c>
      <c r="F167" s="1281" t="s">
        <v>577</v>
      </c>
      <c r="G167" s="1284">
        <v>100000281</v>
      </c>
      <c r="H167" s="1284">
        <v>998736</v>
      </c>
      <c r="I167" s="1257"/>
      <c r="J167" s="1284">
        <v>18</v>
      </c>
      <c r="K167" s="1258"/>
      <c r="L167" s="1281" t="s">
        <v>595</v>
      </c>
      <c r="M167" s="1284" t="s">
        <v>582</v>
      </c>
      <c r="N167" s="1284">
        <v>6</v>
      </c>
      <c r="O167" s="1257"/>
      <c r="P167" s="1331" t="str">
        <f t="shared" ref="P167:P175" si="31">IF(O167=0, "Included", IF(ISERROR(N167*O167), O167, N167*O167))</f>
        <v>Included</v>
      </c>
      <c r="Q167" s="1331">
        <f t="shared" ref="Q167:Q175" si="32">S167</f>
        <v>0</v>
      </c>
      <c r="R167" s="786">
        <f t="shared" ref="R167:R175" si="33">IF(P167="Included",0,P167)</f>
        <v>0</v>
      </c>
      <c r="S167" s="786">
        <f t="shared" si="27"/>
        <v>0</v>
      </c>
      <c r="T167" s="787"/>
      <c r="U167" s="787"/>
      <c r="AD167" s="935"/>
    </row>
    <row r="168" spans="1:30" s="786" customFormat="1" ht="40.5" customHeight="1">
      <c r="A168" s="1256">
        <f t="shared" si="26"/>
        <v>146</v>
      </c>
      <c r="B168" s="1281">
        <v>7000014957</v>
      </c>
      <c r="C168" s="1284">
        <v>1830</v>
      </c>
      <c r="D168" s="1284">
        <v>1330</v>
      </c>
      <c r="E168" s="1284">
        <v>50</v>
      </c>
      <c r="F168" s="1281" t="s">
        <v>577</v>
      </c>
      <c r="G168" s="1284">
        <v>100000328</v>
      </c>
      <c r="H168" s="1284">
        <v>998736</v>
      </c>
      <c r="I168" s="1257"/>
      <c r="J168" s="1284">
        <v>18</v>
      </c>
      <c r="K168" s="1258"/>
      <c r="L168" s="1281" t="s">
        <v>583</v>
      </c>
      <c r="M168" s="1284" t="s">
        <v>582</v>
      </c>
      <c r="N168" s="1284">
        <v>3</v>
      </c>
      <c r="O168" s="1257"/>
      <c r="P168" s="1331" t="str">
        <f t="shared" si="31"/>
        <v>Included</v>
      </c>
      <c r="Q168" s="1331">
        <f t="shared" si="32"/>
        <v>0</v>
      </c>
      <c r="R168" s="786">
        <f t="shared" si="33"/>
        <v>0</v>
      </c>
      <c r="S168" s="786">
        <f t="shared" si="27"/>
        <v>0</v>
      </c>
      <c r="T168" s="787"/>
      <c r="U168" s="787"/>
      <c r="AD168" s="935"/>
    </row>
    <row r="169" spans="1:30" s="786" customFormat="1" ht="40.5" customHeight="1">
      <c r="A169" s="1256">
        <f t="shared" si="26"/>
        <v>147</v>
      </c>
      <c r="B169" s="1281">
        <v>7000014957</v>
      </c>
      <c r="C169" s="1284">
        <v>1830</v>
      </c>
      <c r="D169" s="1284">
        <v>1330</v>
      </c>
      <c r="E169" s="1284">
        <v>60</v>
      </c>
      <c r="F169" s="1281" t="s">
        <v>577</v>
      </c>
      <c r="G169" s="1284">
        <v>100005443</v>
      </c>
      <c r="H169" s="1284">
        <v>998734</v>
      </c>
      <c r="I169" s="1257"/>
      <c r="J169" s="1284">
        <v>18</v>
      </c>
      <c r="K169" s="1258"/>
      <c r="L169" s="1281" t="s">
        <v>622</v>
      </c>
      <c r="M169" s="1284" t="s">
        <v>582</v>
      </c>
      <c r="N169" s="1284">
        <v>10</v>
      </c>
      <c r="O169" s="1257"/>
      <c r="P169" s="1331" t="str">
        <f t="shared" si="31"/>
        <v>Included</v>
      </c>
      <c r="Q169" s="1331">
        <f t="shared" si="32"/>
        <v>0</v>
      </c>
      <c r="R169" s="786">
        <f t="shared" si="33"/>
        <v>0</v>
      </c>
      <c r="S169" s="786">
        <f t="shared" si="27"/>
        <v>0</v>
      </c>
      <c r="T169" s="787"/>
      <c r="U169" s="787"/>
      <c r="AD169" s="935"/>
    </row>
    <row r="170" spans="1:30" s="786" customFormat="1" ht="40.5" customHeight="1">
      <c r="A170" s="1256">
        <f t="shared" si="26"/>
        <v>148</v>
      </c>
      <c r="B170" s="1281">
        <v>7000014957</v>
      </c>
      <c r="C170" s="1284">
        <v>1840</v>
      </c>
      <c r="D170" s="1284">
        <v>1350</v>
      </c>
      <c r="E170" s="1284">
        <v>10</v>
      </c>
      <c r="F170" s="1281" t="s">
        <v>706</v>
      </c>
      <c r="G170" s="1284">
        <v>100000435</v>
      </c>
      <c r="H170" s="1284">
        <v>998736</v>
      </c>
      <c r="I170" s="1257"/>
      <c r="J170" s="1284">
        <v>18</v>
      </c>
      <c r="K170" s="1258"/>
      <c r="L170" s="1281" t="s">
        <v>724</v>
      </c>
      <c r="M170" s="1284" t="s">
        <v>582</v>
      </c>
      <c r="N170" s="1284">
        <v>1</v>
      </c>
      <c r="O170" s="1257"/>
      <c r="P170" s="1331" t="str">
        <f t="shared" si="31"/>
        <v>Included</v>
      </c>
      <c r="Q170" s="1331">
        <f t="shared" si="32"/>
        <v>0</v>
      </c>
      <c r="R170" s="786">
        <f t="shared" si="33"/>
        <v>0</v>
      </c>
      <c r="S170" s="786">
        <f t="shared" si="27"/>
        <v>0</v>
      </c>
      <c r="T170" s="787"/>
      <c r="U170" s="787"/>
      <c r="AD170" s="935"/>
    </row>
    <row r="171" spans="1:30" s="786" customFormat="1" ht="40.5" customHeight="1">
      <c r="A171" s="1256">
        <f t="shared" si="26"/>
        <v>149</v>
      </c>
      <c r="B171" s="1281">
        <v>7000014957</v>
      </c>
      <c r="C171" s="1284">
        <v>1840</v>
      </c>
      <c r="D171" s="1284">
        <v>1350</v>
      </c>
      <c r="E171" s="1284">
        <v>20</v>
      </c>
      <c r="F171" s="1281" t="s">
        <v>706</v>
      </c>
      <c r="G171" s="1284">
        <v>100000461</v>
      </c>
      <c r="H171" s="1284">
        <v>998736</v>
      </c>
      <c r="I171" s="1257"/>
      <c r="J171" s="1284">
        <v>18</v>
      </c>
      <c r="K171" s="1258"/>
      <c r="L171" s="1281" t="s">
        <v>725</v>
      </c>
      <c r="M171" s="1284" t="s">
        <v>582</v>
      </c>
      <c r="N171" s="1284">
        <v>1</v>
      </c>
      <c r="O171" s="1257"/>
      <c r="P171" s="1331" t="str">
        <f t="shared" si="31"/>
        <v>Included</v>
      </c>
      <c r="Q171" s="1331">
        <f t="shared" si="32"/>
        <v>0</v>
      </c>
      <c r="R171" s="786">
        <f t="shared" si="33"/>
        <v>0</v>
      </c>
      <c r="S171" s="786">
        <f t="shared" si="27"/>
        <v>0</v>
      </c>
      <c r="T171" s="787"/>
      <c r="U171" s="787"/>
      <c r="AD171" s="935"/>
    </row>
    <row r="172" spans="1:30" s="786" customFormat="1" ht="40.5" customHeight="1">
      <c r="A172" s="1256">
        <f t="shared" si="26"/>
        <v>150</v>
      </c>
      <c r="B172" s="1281">
        <v>7000014957</v>
      </c>
      <c r="C172" s="1284">
        <v>1840</v>
      </c>
      <c r="D172" s="1284">
        <v>1350</v>
      </c>
      <c r="E172" s="1284">
        <v>30</v>
      </c>
      <c r="F172" s="1281" t="s">
        <v>706</v>
      </c>
      <c r="G172" s="1284">
        <v>100000462</v>
      </c>
      <c r="H172" s="1284">
        <v>998736</v>
      </c>
      <c r="I172" s="1257"/>
      <c r="J172" s="1284">
        <v>18</v>
      </c>
      <c r="K172" s="1258"/>
      <c r="L172" s="1281" t="s">
        <v>777</v>
      </c>
      <c r="M172" s="1284" t="s">
        <v>582</v>
      </c>
      <c r="N172" s="1284">
        <v>1</v>
      </c>
      <c r="O172" s="1257"/>
      <c r="P172" s="1331" t="str">
        <f t="shared" si="31"/>
        <v>Included</v>
      </c>
      <c r="Q172" s="1331">
        <f t="shared" si="32"/>
        <v>0</v>
      </c>
      <c r="R172" s="786">
        <f t="shared" si="33"/>
        <v>0</v>
      </c>
      <c r="S172" s="786">
        <f t="shared" si="27"/>
        <v>0</v>
      </c>
      <c r="T172" s="787"/>
      <c r="U172" s="787"/>
      <c r="AD172" s="935"/>
    </row>
    <row r="173" spans="1:30" s="786" customFormat="1" ht="41.25" customHeight="1">
      <c r="A173" s="1256">
        <f t="shared" si="26"/>
        <v>151</v>
      </c>
      <c r="B173" s="1281">
        <v>7000014957</v>
      </c>
      <c r="C173" s="1284">
        <v>1840</v>
      </c>
      <c r="D173" s="1284">
        <v>1350</v>
      </c>
      <c r="E173" s="1284">
        <v>40</v>
      </c>
      <c r="F173" s="1281" t="s">
        <v>706</v>
      </c>
      <c r="G173" s="1284">
        <v>100000464</v>
      </c>
      <c r="H173" s="1284">
        <v>998736</v>
      </c>
      <c r="I173" s="1257"/>
      <c r="J173" s="1284">
        <v>18</v>
      </c>
      <c r="K173" s="1258"/>
      <c r="L173" s="1281" t="s">
        <v>778</v>
      </c>
      <c r="M173" s="1284" t="s">
        <v>582</v>
      </c>
      <c r="N173" s="1284">
        <v>2</v>
      </c>
      <c r="O173" s="1257"/>
      <c r="P173" s="1331" t="str">
        <f t="shared" si="31"/>
        <v>Included</v>
      </c>
      <c r="Q173" s="1331">
        <f t="shared" si="32"/>
        <v>0</v>
      </c>
      <c r="R173" s="786">
        <f t="shared" si="33"/>
        <v>0</v>
      </c>
      <c r="S173" s="786">
        <f t="shared" si="27"/>
        <v>0</v>
      </c>
      <c r="T173" s="787"/>
      <c r="U173" s="787"/>
      <c r="AD173" s="935"/>
    </row>
    <row r="174" spans="1:30" s="786" customFormat="1" ht="43.5" customHeight="1">
      <c r="A174" s="1256">
        <f t="shared" si="26"/>
        <v>152</v>
      </c>
      <c r="B174" s="1281">
        <v>7000014957</v>
      </c>
      <c r="C174" s="1284">
        <v>1840</v>
      </c>
      <c r="D174" s="1284">
        <v>1350</v>
      </c>
      <c r="E174" s="1284">
        <v>50</v>
      </c>
      <c r="F174" s="1281" t="s">
        <v>706</v>
      </c>
      <c r="G174" s="1284">
        <v>100000443</v>
      </c>
      <c r="H174" s="1284">
        <v>998736</v>
      </c>
      <c r="I174" s="1257"/>
      <c r="J174" s="1284">
        <v>18</v>
      </c>
      <c r="K174" s="1258"/>
      <c r="L174" s="1281" t="s">
        <v>726</v>
      </c>
      <c r="M174" s="1284" t="s">
        <v>582</v>
      </c>
      <c r="N174" s="1284">
        <v>3</v>
      </c>
      <c r="O174" s="1257"/>
      <c r="P174" s="1331" t="str">
        <f t="shared" si="31"/>
        <v>Included</v>
      </c>
      <c r="Q174" s="1331">
        <f t="shared" si="32"/>
        <v>0</v>
      </c>
      <c r="R174" s="786">
        <f t="shared" si="33"/>
        <v>0</v>
      </c>
      <c r="S174" s="786">
        <f t="shared" si="27"/>
        <v>0</v>
      </c>
      <c r="T174" s="787"/>
      <c r="U174" s="787"/>
      <c r="AD174" s="935"/>
    </row>
    <row r="175" spans="1:30" s="786" customFormat="1" ht="40.5" customHeight="1">
      <c r="A175" s="1256">
        <f t="shared" si="26"/>
        <v>153</v>
      </c>
      <c r="B175" s="1281">
        <v>7000014957</v>
      </c>
      <c r="C175" s="1284">
        <v>1840</v>
      </c>
      <c r="D175" s="1284">
        <v>1350</v>
      </c>
      <c r="E175" s="1284">
        <v>60</v>
      </c>
      <c r="F175" s="1281" t="s">
        <v>706</v>
      </c>
      <c r="G175" s="1284">
        <v>100000484</v>
      </c>
      <c r="H175" s="1284">
        <v>998736</v>
      </c>
      <c r="I175" s="1257"/>
      <c r="J175" s="1284">
        <v>18</v>
      </c>
      <c r="K175" s="1258"/>
      <c r="L175" s="1281" t="s">
        <v>727</v>
      </c>
      <c r="M175" s="1284" t="s">
        <v>582</v>
      </c>
      <c r="N175" s="1284">
        <v>3</v>
      </c>
      <c r="O175" s="1257"/>
      <c r="P175" s="1331" t="str">
        <f t="shared" si="31"/>
        <v>Included</v>
      </c>
      <c r="Q175" s="1331">
        <f t="shared" si="32"/>
        <v>0</v>
      </c>
      <c r="R175" s="786">
        <f t="shared" si="33"/>
        <v>0</v>
      </c>
      <c r="S175" s="786">
        <f t="shared" si="27"/>
        <v>0</v>
      </c>
      <c r="T175" s="787"/>
      <c r="U175" s="787"/>
      <c r="AD175" s="935"/>
    </row>
    <row r="176" spans="1:30" s="786" customFormat="1" ht="47.25" customHeight="1">
      <c r="A176" s="1256">
        <f t="shared" si="26"/>
        <v>154</v>
      </c>
      <c r="B176" s="1281">
        <v>7000014957</v>
      </c>
      <c r="C176" s="1284">
        <v>1840</v>
      </c>
      <c r="D176" s="1284">
        <v>1350</v>
      </c>
      <c r="E176" s="1284">
        <v>70</v>
      </c>
      <c r="F176" s="1281" t="s">
        <v>706</v>
      </c>
      <c r="G176" s="1284">
        <v>100001907</v>
      </c>
      <c r="H176" s="1284">
        <v>998736</v>
      </c>
      <c r="I176" s="1257"/>
      <c r="J176" s="1284">
        <v>18</v>
      </c>
      <c r="K176" s="1258"/>
      <c r="L176" s="1281" t="s">
        <v>826</v>
      </c>
      <c r="M176" s="1284" t="s">
        <v>582</v>
      </c>
      <c r="N176" s="1284">
        <v>17</v>
      </c>
      <c r="O176" s="1257"/>
      <c r="P176" s="1331" t="str">
        <f>IF(O176=0, "Included", IF(ISERROR(N176*O176), O176, N176*O176))</f>
        <v>Included</v>
      </c>
      <c r="Q176" s="1331">
        <f>S176</f>
        <v>0</v>
      </c>
      <c r="R176" s="786">
        <f>IF(P176="Included",0,P176)</f>
        <v>0</v>
      </c>
      <c r="S176" s="786">
        <f t="shared" si="27"/>
        <v>0</v>
      </c>
      <c r="T176" s="787"/>
      <c r="U176" s="787"/>
      <c r="AD176" s="935"/>
    </row>
    <row r="177" spans="1:30" s="786" customFormat="1" ht="47.25" customHeight="1">
      <c r="A177" s="1256">
        <f t="shared" si="26"/>
        <v>155</v>
      </c>
      <c r="B177" s="1281">
        <v>7000014957</v>
      </c>
      <c r="C177" s="1284">
        <v>1850</v>
      </c>
      <c r="D177" s="1284">
        <v>1410</v>
      </c>
      <c r="E177" s="1284">
        <v>10</v>
      </c>
      <c r="F177" s="1281" t="s">
        <v>766</v>
      </c>
      <c r="G177" s="1284">
        <v>100000335</v>
      </c>
      <c r="H177" s="1284">
        <v>998731</v>
      </c>
      <c r="I177" s="1257"/>
      <c r="J177" s="1284">
        <v>18</v>
      </c>
      <c r="K177" s="1258"/>
      <c r="L177" s="1281" t="s">
        <v>635</v>
      </c>
      <c r="M177" s="1284" t="s">
        <v>588</v>
      </c>
      <c r="N177" s="1284">
        <v>1</v>
      </c>
      <c r="O177" s="1257"/>
      <c r="P177" s="1331" t="str">
        <f>IF(O177=0, "Included", IF(ISERROR(N177*O177), O177, N177*O177))</f>
        <v>Included</v>
      </c>
      <c r="Q177" s="1331">
        <f>S177</f>
        <v>0</v>
      </c>
      <c r="R177" s="786">
        <f>IF(P177="Included",0,P177)</f>
        <v>0</v>
      </c>
      <c r="S177" s="786">
        <f t="shared" si="27"/>
        <v>0</v>
      </c>
      <c r="T177" s="787"/>
      <c r="U177" s="787"/>
      <c r="AD177" s="935"/>
    </row>
    <row r="178" spans="1:30" s="786" customFormat="1" ht="47.25" customHeight="1">
      <c r="A178" s="1256">
        <f t="shared" si="26"/>
        <v>156</v>
      </c>
      <c r="B178" s="1281">
        <v>7000014957</v>
      </c>
      <c r="C178" s="1284">
        <v>1850</v>
      </c>
      <c r="D178" s="1284">
        <v>1410</v>
      </c>
      <c r="E178" s="1284">
        <v>20</v>
      </c>
      <c r="F178" s="1281" t="s">
        <v>766</v>
      </c>
      <c r="G178" s="1284">
        <v>100000330</v>
      </c>
      <c r="H178" s="1284">
        <v>998731</v>
      </c>
      <c r="I178" s="1257"/>
      <c r="J178" s="1284">
        <v>18</v>
      </c>
      <c r="K178" s="1258"/>
      <c r="L178" s="1281" t="s">
        <v>827</v>
      </c>
      <c r="M178" s="1284" t="s">
        <v>588</v>
      </c>
      <c r="N178" s="1284">
        <v>1</v>
      </c>
      <c r="O178" s="1257"/>
      <c r="P178" s="1331" t="str">
        <f>IF(O178=0, "Included", IF(ISERROR(N178*O178), O178, N178*O178))</f>
        <v>Included</v>
      </c>
      <c r="Q178" s="1331">
        <f>S178</f>
        <v>0</v>
      </c>
      <c r="R178" s="786">
        <f>IF(P178="Included",0,P178)</f>
        <v>0</v>
      </c>
      <c r="S178" s="786">
        <f t="shared" si="27"/>
        <v>0</v>
      </c>
      <c r="T178" s="787"/>
      <c r="U178" s="787"/>
      <c r="AD178" s="935"/>
    </row>
    <row r="179" spans="1:30" s="786" customFormat="1" ht="47.25" customHeight="1">
      <c r="A179" s="1256">
        <f t="shared" si="26"/>
        <v>157</v>
      </c>
      <c r="B179" s="1281">
        <v>7000014957</v>
      </c>
      <c r="C179" s="1284">
        <v>1850</v>
      </c>
      <c r="D179" s="1284">
        <v>1410</v>
      </c>
      <c r="E179" s="1284">
        <v>30</v>
      </c>
      <c r="F179" s="1281" t="s">
        <v>766</v>
      </c>
      <c r="G179" s="1284">
        <v>100000338</v>
      </c>
      <c r="H179" s="1284">
        <v>998731</v>
      </c>
      <c r="I179" s="1257"/>
      <c r="J179" s="1284">
        <v>18</v>
      </c>
      <c r="K179" s="1258"/>
      <c r="L179" s="1281" t="s">
        <v>828</v>
      </c>
      <c r="M179" s="1284" t="s">
        <v>588</v>
      </c>
      <c r="N179" s="1284">
        <v>1</v>
      </c>
      <c r="O179" s="1257"/>
      <c r="P179" s="1331" t="str">
        <f t="shared" ref="P179:P198" si="34">IF(O179=0, "Included", IF(ISERROR(N179*O179), O179, N179*O179))</f>
        <v>Included</v>
      </c>
      <c r="Q179" s="1331">
        <f t="shared" ref="Q179:Q198" si="35">S179</f>
        <v>0</v>
      </c>
      <c r="R179" s="786">
        <f t="shared" ref="R179:R198" si="36">IF(P179="Included",0,P179)</f>
        <v>0</v>
      </c>
      <c r="S179" s="786">
        <f t="shared" si="27"/>
        <v>0</v>
      </c>
      <c r="T179" s="787"/>
      <c r="U179" s="787"/>
      <c r="AD179" s="935"/>
    </row>
    <row r="180" spans="1:30" s="786" customFormat="1" ht="47.25" customHeight="1">
      <c r="A180" s="1256">
        <f t="shared" si="26"/>
        <v>158</v>
      </c>
      <c r="B180" s="1281">
        <v>7000014957</v>
      </c>
      <c r="C180" s="1284">
        <v>1860</v>
      </c>
      <c r="D180" s="1284">
        <v>1430</v>
      </c>
      <c r="E180" s="1284">
        <v>10</v>
      </c>
      <c r="F180" s="1281" t="s">
        <v>767</v>
      </c>
      <c r="G180" s="1284">
        <v>100000486</v>
      </c>
      <c r="H180" s="1284">
        <v>998731</v>
      </c>
      <c r="I180" s="1257"/>
      <c r="J180" s="1284">
        <v>18</v>
      </c>
      <c r="K180" s="1258"/>
      <c r="L180" s="1281" t="s">
        <v>873</v>
      </c>
      <c r="M180" s="1284" t="s">
        <v>588</v>
      </c>
      <c r="N180" s="1284">
        <v>1</v>
      </c>
      <c r="O180" s="1257"/>
      <c r="P180" s="1331" t="str">
        <f t="shared" si="34"/>
        <v>Included</v>
      </c>
      <c r="Q180" s="1331">
        <f t="shared" si="35"/>
        <v>0</v>
      </c>
      <c r="R180" s="786">
        <f t="shared" si="36"/>
        <v>0</v>
      </c>
      <c r="S180" s="786">
        <f t="shared" si="27"/>
        <v>0</v>
      </c>
      <c r="T180" s="787"/>
      <c r="U180" s="787"/>
      <c r="AD180" s="935"/>
    </row>
    <row r="181" spans="1:30" s="786" customFormat="1" ht="33.75" customHeight="1">
      <c r="A181" s="1256">
        <f t="shared" si="26"/>
        <v>159</v>
      </c>
      <c r="B181" s="1281">
        <v>7000014957</v>
      </c>
      <c r="C181" s="1284">
        <v>1870</v>
      </c>
      <c r="D181" s="1284">
        <v>1470</v>
      </c>
      <c r="E181" s="1284">
        <v>10</v>
      </c>
      <c r="F181" s="1281" t="s">
        <v>871</v>
      </c>
      <c r="G181" s="1284">
        <v>100000728</v>
      </c>
      <c r="H181" s="1284">
        <v>998736</v>
      </c>
      <c r="I181" s="1257"/>
      <c r="J181" s="1284">
        <v>18</v>
      </c>
      <c r="K181" s="1258"/>
      <c r="L181" s="1281" t="s">
        <v>597</v>
      </c>
      <c r="M181" s="1284" t="s">
        <v>582</v>
      </c>
      <c r="N181" s="1284">
        <v>2</v>
      </c>
      <c r="O181" s="1257"/>
      <c r="P181" s="1331" t="str">
        <f t="shared" si="34"/>
        <v>Included</v>
      </c>
      <c r="Q181" s="1331">
        <f t="shared" si="35"/>
        <v>0</v>
      </c>
      <c r="R181" s="786">
        <f t="shared" si="36"/>
        <v>0</v>
      </c>
      <c r="S181" s="786">
        <f t="shared" si="27"/>
        <v>0</v>
      </c>
      <c r="T181" s="787"/>
      <c r="U181" s="787"/>
      <c r="AD181" s="935"/>
    </row>
    <row r="182" spans="1:30" s="786" customFormat="1" ht="33.75" customHeight="1">
      <c r="A182" s="1256">
        <f t="shared" si="26"/>
        <v>160</v>
      </c>
      <c r="B182" s="1281">
        <v>7000014957</v>
      </c>
      <c r="C182" s="1284">
        <v>1870</v>
      </c>
      <c r="D182" s="1284">
        <v>1470</v>
      </c>
      <c r="E182" s="1284">
        <v>30</v>
      </c>
      <c r="F182" s="1281" t="s">
        <v>871</v>
      </c>
      <c r="G182" s="1284">
        <v>100000731</v>
      </c>
      <c r="H182" s="1284">
        <v>998736</v>
      </c>
      <c r="I182" s="1257"/>
      <c r="J182" s="1284">
        <v>18</v>
      </c>
      <c r="K182" s="1258"/>
      <c r="L182" s="1281" t="s">
        <v>874</v>
      </c>
      <c r="M182" s="1284" t="s">
        <v>582</v>
      </c>
      <c r="N182" s="1284">
        <v>1</v>
      </c>
      <c r="O182" s="1257"/>
      <c r="P182" s="1331" t="str">
        <f t="shared" si="34"/>
        <v>Included</v>
      </c>
      <c r="Q182" s="1331">
        <f t="shared" si="35"/>
        <v>0</v>
      </c>
      <c r="R182" s="786">
        <f t="shared" si="36"/>
        <v>0</v>
      </c>
      <c r="S182" s="786">
        <f t="shared" si="27"/>
        <v>0</v>
      </c>
      <c r="T182" s="787"/>
      <c r="U182" s="787"/>
      <c r="AD182" s="935"/>
    </row>
    <row r="183" spans="1:30" s="786" customFormat="1" ht="45.75" customHeight="1">
      <c r="A183" s="1256">
        <f t="shared" si="26"/>
        <v>161</v>
      </c>
      <c r="B183" s="1281">
        <v>7000014957</v>
      </c>
      <c r="C183" s="1284">
        <v>1870</v>
      </c>
      <c r="D183" s="1284">
        <v>1470</v>
      </c>
      <c r="E183" s="1284">
        <v>40</v>
      </c>
      <c r="F183" s="1281" t="s">
        <v>871</v>
      </c>
      <c r="G183" s="1284">
        <v>100000735</v>
      </c>
      <c r="H183" s="1284">
        <v>998736</v>
      </c>
      <c r="I183" s="1257"/>
      <c r="J183" s="1284">
        <v>18</v>
      </c>
      <c r="K183" s="1258"/>
      <c r="L183" s="1281" t="s">
        <v>636</v>
      </c>
      <c r="M183" s="1284" t="s">
        <v>588</v>
      </c>
      <c r="N183" s="1284">
        <v>1</v>
      </c>
      <c r="O183" s="1257"/>
      <c r="P183" s="1331" t="str">
        <f t="shared" si="34"/>
        <v>Included</v>
      </c>
      <c r="Q183" s="1331">
        <f t="shared" si="35"/>
        <v>0</v>
      </c>
      <c r="R183" s="786">
        <f t="shared" si="36"/>
        <v>0</v>
      </c>
      <c r="S183" s="786">
        <f t="shared" si="27"/>
        <v>0</v>
      </c>
      <c r="T183" s="787"/>
      <c r="U183" s="787"/>
      <c r="AD183" s="935"/>
    </row>
    <row r="184" spans="1:30" s="786" customFormat="1" ht="39.75" customHeight="1">
      <c r="A184" s="1256">
        <f t="shared" si="26"/>
        <v>162</v>
      </c>
      <c r="B184" s="1281">
        <v>7000014957</v>
      </c>
      <c r="C184" s="1284">
        <v>1880</v>
      </c>
      <c r="D184" s="1284">
        <v>1490</v>
      </c>
      <c r="E184" s="1284">
        <v>20</v>
      </c>
      <c r="F184" s="1281" t="s">
        <v>768</v>
      </c>
      <c r="G184" s="1284">
        <v>100000736</v>
      </c>
      <c r="H184" s="1284">
        <v>998736</v>
      </c>
      <c r="I184" s="1257"/>
      <c r="J184" s="1284">
        <v>18</v>
      </c>
      <c r="K184" s="1258"/>
      <c r="L184" s="1281" t="s">
        <v>781</v>
      </c>
      <c r="M184" s="1284" t="s">
        <v>582</v>
      </c>
      <c r="N184" s="1284">
        <v>1</v>
      </c>
      <c r="O184" s="1257"/>
      <c r="P184" s="1331" t="str">
        <f t="shared" si="34"/>
        <v>Included</v>
      </c>
      <c r="Q184" s="1331">
        <f t="shared" si="35"/>
        <v>0</v>
      </c>
      <c r="R184" s="786">
        <f t="shared" si="36"/>
        <v>0</v>
      </c>
      <c r="S184" s="786">
        <f t="shared" si="27"/>
        <v>0</v>
      </c>
      <c r="T184" s="787"/>
      <c r="U184" s="787"/>
      <c r="AD184" s="935"/>
    </row>
    <row r="185" spans="1:30" s="786" customFormat="1" ht="46.5" customHeight="1">
      <c r="A185" s="1256">
        <f t="shared" si="26"/>
        <v>163</v>
      </c>
      <c r="B185" s="1281">
        <v>7000014957</v>
      </c>
      <c r="C185" s="1284">
        <v>1890</v>
      </c>
      <c r="D185" s="1284">
        <v>1513</v>
      </c>
      <c r="E185" s="1284">
        <v>10</v>
      </c>
      <c r="F185" s="1281" t="s">
        <v>769</v>
      </c>
      <c r="G185" s="1284">
        <v>100002069</v>
      </c>
      <c r="H185" s="1284">
        <v>998736</v>
      </c>
      <c r="I185" s="1257"/>
      <c r="J185" s="1284">
        <v>18</v>
      </c>
      <c r="K185" s="1258"/>
      <c r="L185" s="1281" t="s">
        <v>637</v>
      </c>
      <c r="M185" s="1284" t="s">
        <v>582</v>
      </c>
      <c r="N185" s="1284">
        <v>2</v>
      </c>
      <c r="O185" s="1257"/>
      <c r="P185" s="1331" t="str">
        <f t="shared" si="34"/>
        <v>Included</v>
      </c>
      <c r="Q185" s="1331">
        <f t="shared" si="35"/>
        <v>0</v>
      </c>
      <c r="R185" s="786">
        <f t="shared" si="36"/>
        <v>0</v>
      </c>
      <c r="S185" s="786">
        <f t="shared" si="27"/>
        <v>0</v>
      </c>
      <c r="T185" s="787"/>
      <c r="U185" s="787"/>
      <c r="AD185" s="935"/>
    </row>
    <row r="186" spans="1:30" s="786" customFormat="1" ht="51" customHeight="1">
      <c r="A186" s="1256">
        <f t="shared" si="26"/>
        <v>164</v>
      </c>
      <c r="B186" s="1281">
        <v>7000014957</v>
      </c>
      <c r="C186" s="1284">
        <v>1890</v>
      </c>
      <c r="D186" s="1284">
        <v>1513</v>
      </c>
      <c r="E186" s="1284">
        <v>20</v>
      </c>
      <c r="F186" s="1281" t="s">
        <v>769</v>
      </c>
      <c r="G186" s="1284">
        <v>100002075</v>
      </c>
      <c r="H186" s="1284">
        <v>998736</v>
      </c>
      <c r="I186" s="1257"/>
      <c r="J186" s="1284">
        <v>18</v>
      </c>
      <c r="K186" s="1258"/>
      <c r="L186" s="1281" t="s">
        <v>638</v>
      </c>
      <c r="M186" s="1284" t="s">
        <v>582</v>
      </c>
      <c r="N186" s="1284">
        <v>1</v>
      </c>
      <c r="O186" s="1257"/>
      <c r="P186" s="1331" t="str">
        <f t="shared" si="34"/>
        <v>Included</v>
      </c>
      <c r="Q186" s="1331">
        <f t="shared" si="35"/>
        <v>0</v>
      </c>
      <c r="R186" s="786">
        <f t="shared" si="36"/>
        <v>0</v>
      </c>
      <c r="S186" s="786">
        <f t="shared" si="27"/>
        <v>0</v>
      </c>
      <c r="T186" s="787"/>
      <c r="U186" s="787"/>
      <c r="AD186" s="935"/>
    </row>
    <row r="187" spans="1:30" s="786" customFormat="1" ht="46.5" customHeight="1">
      <c r="A187" s="1256">
        <f t="shared" si="26"/>
        <v>165</v>
      </c>
      <c r="B187" s="1281">
        <v>7000014957</v>
      </c>
      <c r="C187" s="1284">
        <v>1890</v>
      </c>
      <c r="D187" s="1284">
        <v>1513</v>
      </c>
      <c r="E187" s="1284">
        <v>30</v>
      </c>
      <c r="F187" s="1281" t="s">
        <v>769</v>
      </c>
      <c r="G187" s="1284">
        <v>100002070</v>
      </c>
      <c r="H187" s="1284">
        <v>998736</v>
      </c>
      <c r="I187" s="1257"/>
      <c r="J187" s="1284">
        <v>18</v>
      </c>
      <c r="K187" s="1258"/>
      <c r="L187" s="1281" t="s">
        <v>875</v>
      </c>
      <c r="M187" s="1284" t="s">
        <v>582</v>
      </c>
      <c r="N187" s="1284">
        <v>1</v>
      </c>
      <c r="O187" s="1257"/>
      <c r="P187" s="1331" t="str">
        <f t="shared" si="34"/>
        <v>Included</v>
      </c>
      <c r="Q187" s="1331">
        <f t="shared" si="35"/>
        <v>0</v>
      </c>
      <c r="R187" s="786">
        <f t="shared" si="36"/>
        <v>0</v>
      </c>
      <c r="S187" s="786">
        <f t="shared" si="27"/>
        <v>0</v>
      </c>
      <c r="T187" s="787"/>
      <c r="U187" s="787"/>
      <c r="AD187" s="935"/>
    </row>
    <row r="188" spans="1:30" s="786" customFormat="1" ht="33.75" customHeight="1">
      <c r="A188" s="1256">
        <f t="shared" si="26"/>
        <v>166</v>
      </c>
      <c r="B188" s="1281">
        <v>7000014957</v>
      </c>
      <c r="C188" s="1284">
        <v>2020</v>
      </c>
      <c r="D188" s="1284">
        <v>1514</v>
      </c>
      <c r="E188" s="1284">
        <v>10</v>
      </c>
      <c r="F188" s="1281" t="s">
        <v>716</v>
      </c>
      <c r="G188" s="1284">
        <v>100000903</v>
      </c>
      <c r="H188" s="1284">
        <v>998736</v>
      </c>
      <c r="I188" s="1257"/>
      <c r="J188" s="1284">
        <v>18</v>
      </c>
      <c r="K188" s="1258"/>
      <c r="L188" s="1281" t="s">
        <v>756</v>
      </c>
      <c r="M188" s="1284" t="s">
        <v>588</v>
      </c>
      <c r="N188" s="1284">
        <v>1</v>
      </c>
      <c r="O188" s="1257"/>
      <c r="P188" s="1331" t="str">
        <f t="shared" si="34"/>
        <v>Included</v>
      </c>
      <c r="Q188" s="1331">
        <f t="shared" si="35"/>
        <v>0</v>
      </c>
      <c r="R188" s="786">
        <f t="shared" si="36"/>
        <v>0</v>
      </c>
      <c r="S188" s="786">
        <f t="shared" si="27"/>
        <v>0</v>
      </c>
      <c r="T188" s="787"/>
      <c r="U188" s="787"/>
      <c r="AD188" s="935"/>
    </row>
    <row r="189" spans="1:30" s="786" customFormat="1" ht="33.75" customHeight="1">
      <c r="A189" s="1256">
        <f t="shared" si="26"/>
        <v>167</v>
      </c>
      <c r="B189" s="1281">
        <v>7000014957</v>
      </c>
      <c r="C189" s="1284">
        <v>2020</v>
      </c>
      <c r="D189" s="1284">
        <v>1514</v>
      </c>
      <c r="E189" s="1284">
        <v>20</v>
      </c>
      <c r="F189" s="1281" t="s">
        <v>716</v>
      </c>
      <c r="G189" s="1284">
        <v>100000896</v>
      </c>
      <c r="H189" s="1284">
        <v>998736</v>
      </c>
      <c r="I189" s="1257"/>
      <c r="J189" s="1284">
        <v>18</v>
      </c>
      <c r="K189" s="1258"/>
      <c r="L189" s="1281" t="s">
        <v>755</v>
      </c>
      <c r="M189" s="1284" t="s">
        <v>588</v>
      </c>
      <c r="N189" s="1284">
        <v>1</v>
      </c>
      <c r="O189" s="1257"/>
      <c r="P189" s="1331" t="str">
        <f t="shared" si="34"/>
        <v>Included</v>
      </c>
      <c r="Q189" s="1331">
        <f t="shared" si="35"/>
        <v>0</v>
      </c>
      <c r="R189" s="786">
        <f t="shared" si="36"/>
        <v>0</v>
      </c>
      <c r="S189" s="786">
        <f t="shared" si="27"/>
        <v>0</v>
      </c>
      <c r="T189" s="787"/>
      <c r="U189" s="787"/>
      <c r="AD189" s="935"/>
    </row>
    <row r="190" spans="1:30" s="786" customFormat="1" ht="46.5" customHeight="1">
      <c r="A190" s="1256">
        <f t="shared" si="26"/>
        <v>168</v>
      </c>
      <c r="B190" s="1281">
        <v>7000014957</v>
      </c>
      <c r="C190" s="1284">
        <v>1900</v>
      </c>
      <c r="D190" s="1284">
        <v>1600</v>
      </c>
      <c r="E190" s="1284">
        <v>10</v>
      </c>
      <c r="F190" s="1281" t="s">
        <v>711</v>
      </c>
      <c r="G190" s="1284">
        <v>100001882</v>
      </c>
      <c r="H190" s="1284">
        <v>995463</v>
      </c>
      <c r="I190" s="1257"/>
      <c r="J190" s="1284">
        <v>18</v>
      </c>
      <c r="K190" s="1258"/>
      <c r="L190" s="1281" t="s">
        <v>602</v>
      </c>
      <c r="M190" s="1284" t="s">
        <v>588</v>
      </c>
      <c r="N190" s="1284">
        <v>1</v>
      </c>
      <c r="O190" s="1257"/>
      <c r="P190" s="1331" t="str">
        <f t="shared" si="34"/>
        <v>Included</v>
      </c>
      <c r="Q190" s="1331">
        <f t="shared" si="35"/>
        <v>0</v>
      </c>
      <c r="R190" s="786">
        <f t="shared" si="36"/>
        <v>0</v>
      </c>
      <c r="S190" s="786">
        <f t="shared" si="27"/>
        <v>0</v>
      </c>
      <c r="T190" s="787"/>
      <c r="U190" s="787"/>
      <c r="AD190" s="935"/>
    </row>
    <row r="191" spans="1:30" s="786" customFormat="1" ht="97.5" customHeight="1">
      <c r="A191" s="1256">
        <f t="shared" si="26"/>
        <v>169</v>
      </c>
      <c r="B191" s="1281">
        <v>7000014957</v>
      </c>
      <c r="C191" s="1284">
        <v>1980</v>
      </c>
      <c r="D191" s="1284">
        <v>1601</v>
      </c>
      <c r="E191" s="1284">
        <v>10</v>
      </c>
      <c r="F191" s="1281" t="s">
        <v>715</v>
      </c>
      <c r="G191" s="1284">
        <v>100002500</v>
      </c>
      <c r="H191" s="1284">
        <v>998731</v>
      </c>
      <c r="I191" s="1257"/>
      <c r="J191" s="1284">
        <v>18</v>
      </c>
      <c r="K191" s="1258"/>
      <c r="L191" s="1281" t="s">
        <v>683</v>
      </c>
      <c r="M191" s="1284" t="s">
        <v>588</v>
      </c>
      <c r="N191" s="1284">
        <v>3</v>
      </c>
      <c r="O191" s="1257"/>
      <c r="P191" s="1331" t="str">
        <f t="shared" si="34"/>
        <v>Included</v>
      </c>
      <c r="Q191" s="1331">
        <f t="shared" si="35"/>
        <v>0</v>
      </c>
      <c r="R191" s="786">
        <f t="shared" si="36"/>
        <v>0</v>
      </c>
      <c r="S191" s="786">
        <f t="shared" si="27"/>
        <v>0</v>
      </c>
      <c r="T191" s="787"/>
      <c r="U191" s="787"/>
      <c r="AD191" s="935"/>
    </row>
    <row r="192" spans="1:30" s="786" customFormat="1" ht="66" customHeight="1">
      <c r="A192" s="1256">
        <f t="shared" si="26"/>
        <v>170</v>
      </c>
      <c r="B192" s="1281">
        <v>7000014957</v>
      </c>
      <c r="C192" s="1284">
        <v>1910</v>
      </c>
      <c r="D192" s="1284">
        <v>1610</v>
      </c>
      <c r="E192" s="1284">
        <v>10</v>
      </c>
      <c r="F192" s="1281" t="s">
        <v>712</v>
      </c>
      <c r="G192" s="1284">
        <v>100000983</v>
      </c>
      <c r="H192" s="1284">
        <v>998736</v>
      </c>
      <c r="I192" s="1257"/>
      <c r="J192" s="1284">
        <v>18</v>
      </c>
      <c r="K192" s="1258"/>
      <c r="L192" s="1281" t="s">
        <v>836</v>
      </c>
      <c r="M192" s="1284" t="s">
        <v>588</v>
      </c>
      <c r="N192" s="1284">
        <v>1</v>
      </c>
      <c r="O192" s="1257"/>
      <c r="P192" s="1331" t="str">
        <f t="shared" si="34"/>
        <v>Included</v>
      </c>
      <c r="Q192" s="1331">
        <f t="shared" si="35"/>
        <v>0</v>
      </c>
      <c r="R192" s="786">
        <f t="shared" si="36"/>
        <v>0</v>
      </c>
      <c r="S192" s="786">
        <f t="shared" si="27"/>
        <v>0</v>
      </c>
      <c r="T192" s="787"/>
      <c r="U192" s="787"/>
      <c r="AD192" s="935"/>
    </row>
    <row r="193" spans="1:30" s="786" customFormat="1" ht="48" customHeight="1">
      <c r="A193" s="1256">
        <f t="shared" si="26"/>
        <v>171</v>
      </c>
      <c r="B193" s="1281">
        <v>7000014957</v>
      </c>
      <c r="C193" s="1284">
        <v>1910</v>
      </c>
      <c r="D193" s="1284">
        <v>1610</v>
      </c>
      <c r="E193" s="1284">
        <v>20</v>
      </c>
      <c r="F193" s="1281" t="s">
        <v>712</v>
      </c>
      <c r="G193" s="1284">
        <v>100002062</v>
      </c>
      <c r="H193" s="1284">
        <v>995461</v>
      </c>
      <c r="I193" s="1257"/>
      <c r="J193" s="1284">
        <v>18</v>
      </c>
      <c r="K193" s="1258"/>
      <c r="L193" s="1281" t="s">
        <v>639</v>
      </c>
      <c r="M193" s="1284" t="s">
        <v>588</v>
      </c>
      <c r="N193" s="1284">
        <v>1</v>
      </c>
      <c r="O193" s="1257"/>
      <c r="P193" s="1331" t="str">
        <f t="shared" si="34"/>
        <v>Included</v>
      </c>
      <c r="Q193" s="1331">
        <f t="shared" si="35"/>
        <v>0</v>
      </c>
      <c r="R193" s="786">
        <f t="shared" si="36"/>
        <v>0</v>
      </c>
      <c r="S193" s="786">
        <f t="shared" si="27"/>
        <v>0</v>
      </c>
      <c r="T193" s="787"/>
      <c r="U193" s="787"/>
      <c r="AD193" s="935"/>
    </row>
    <row r="194" spans="1:30" s="786" customFormat="1" ht="48" customHeight="1">
      <c r="A194" s="1256">
        <f t="shared" si="26"/>
        <v>172</v>
      </c>
      <c r="B194" s="1281">
        <v>7000014957</v>
      </c>
      <c r="C194" s="1284">
        <v>1910</v>
      </c>
      <c r="D194" s="1284">
        <v>1610</v>
      </c>
      <c r="E194" s="1284">
        <v>30</v>
      </c>
      <c r="F194" s="1281" t="s">
        <v>712</v>
      </c>
      <c r="G194" s="1284">
        <v>100000975</v>
      </c>
      <c r="H194" s="1284">
        <v>995461</v>
      </c>
      <c r="I194" s="1257"/>
      <c r="J194" s="1284">
        <v>18</v>
      </c>
      <c r="K194" s="1258"/>
      <c r="L194" s="1281" t="s">
        <v>603</v>
      </c>
      <c r="M194" s="1284" t="s">
        <v>582</v>
      </c>
      <c r="N194" s="1284">
        <v>1</v>
      </c>
      <c r="O194" s="1257"/>
      <c r="P194" s="1331" t="str">
        <f t="shared" si="34"/>
        <v>Included</v>
      </c>
      <c r="Q194" s="1331">
        <f t="shared" si="35"/>
        <v>0</v>
      </c>
      <c r="R194" s="786">
        <f t="shared" si="36"/>
        <v>0</v>
      </c>
      <c r="S194" s="786">
        <f t="shared" si="27"/>
        <v>0</v>
      </c>
      <c r="T194" s="787"/>
      <c r="U194" s="787"/>
      <c r="AD194" s="935"/>
    </row>
    <row r="195" spans="1:30" s="786" customFormat="1" ht="44.25" customHeight="1">
      <c r="A195" s="1256">
        <f t="shared" si="26"/>
        <v>173</v>
      </c>
      <c r="B195" s="1281">
        <v>7000014957</v>
      </c>
      <c r="C195" s="1284">
        <v>1920</v>
      </c>
      <c r="D195" s="1284">
        <v>1620</v>
      </c>
      <c r="E195" s="1284">
        <v>10</v>
      </c>
      <c r="F195" s="1281" t="s">
        <v>580</v>
      </c>
      <c r="G195" s="1284">
        <v>100001021</v>
      </c>
      <c r="H195" s="1284">
        <v>995461</v>
      </c>
      <c r="I195" s="1257"/>
      <c r="J195" s="1284">
        <v>18</v>
      </c>
      <c r="K195" s="1258"/>
      <c r="L195" s="1281" t="s">
        <v>605</v>
      </c>
      <c r="M195" s="1284" t="s">
        <v>582</v>
      </c>
      <c r="N195" s="1284">
        <v>1</v>
      </c>
      <c r="O195" s="1257"/>
      <c r="P195" s="1331" t="str">
        <f t="shared" si="34"/>
        <v>Included</v>
      </c>
      <c r="Q195" s="1331">
        <f t="shared" si="35"/>
        <v>0</v>
      </c>
      <c r="R195" s="786">
        <f t="shared" si="36"/>
        <v>0</v>
      </c>
      <c r="S195" s="786">
        <f t="shared" si="27"/>
        <v>0</v>
      </c>
      <c r="T195" s="787"/>
      <c r="U195" s="787"/>
      <c r="AD195" s="935"/>
    </row>
    <row r="196" spans="1:30" s="786" customFormat="1" ht="44.25" customHeight="1">
      <c r="A196" s="1256">
        <f t="shared" si="26"/>
        <v>174</v>
      </c>
      <c r="B196" s="1281">
        <v>7000014957</v>
      </c>
      <c r="C196" s="1284">
        <v>1920</v>
      </c>
      <c r="D196" s="1284">
        <v>1620</v>
      </c>
      <c r="E196" s="1284">
        <v>20</v>
      </c>
      <c r="F196" s="1281" t="s">
        <v>580</v>
      </c>
      <c r="G196" s="1284">
        <v>100001052</v>
      </c>
      <c r="H196" s="1284">
        <v>998731</v>
      </c>
      <c r="I196" s="1257"/>
      <c r="J196" s="1284">
        <v>18</v>
      </c>
      <c r="K196" s="1258"/>
      <c r="L196" s="1281" t="s">
        <v>640</v>
      </c>
      <c r="M196" s="1284" t="s">
        <v>582</v>
      </c>
      <c r="N196" s="1284">
        <v>2</v>
      </c>
      <c r="O196" s="1257"/>
      <c r="P196" s="1331" t="str">
        <f t="shared" si="34"/>
        <v>Included</v>
      </c>
      <c r="Q196" s="1331">
        <f t="shared" si="35"/>
        <v>0</v>
      </c>
      <c r="R196" s="786">
        <f t="shared" si="36"/>
        <v>0</v>
      </c>
      <c r="S196" s="786">
        <f t="shared" si="27"/>
        <v>0</v>
      </c>
      <c r="T196" s="787"/>
      <c r="U196" s="787"/>
      <c r="AD196" s="935"/>
    </row>
    <row r="197" spans="1:30" s="786" customFormat="1" ht="46.5" customHeight="1">
      <c r="A197" s="1256">
        <f t="shared" si="26"/>
        <v>175</v>
      </c>
      <c r="B197" s="1281">
        <v>7000014957</v>
      </c>
      <c r="C197" s="1284">
        <v>1920</v>
      </c>
      <c r="D197" s="1284">
        <v>1620</v>
      </c>
      <c r="E197" s="1284">
        <v>30</v>
      </c>
      <c r="F197" s="1281" t="s">
        <v>580</v>
      </c>
      <c r="G197" s="1284">
        <v>100001885</v>
      </c>
      <c r="H197" s="1284">
        <v>998739</v>
      </c>
      <c r="I197" s="1257"/>
      <c r="J197" s="1284">
        <v>18</v>
      </c>
      <c r="K197" s="1258"/>
      <c r="L197" s="1281" t="s">
        <v>607</v>
      </c>
      <c r="M197" s="1284" t="s">
        <v>582</v>
      </c>
      <c r="N197" s="1284">
        <v>1</v>
      </c>
      <c r="O197" s="1257"/>
      <c r="P197" s="1331" t="str">
        <f t="shared" si="34"/>
        <v>Included</v>
      </c>
      <c r="Q197" s="1331">
        <f t="shared" si="35"/>
        <v>0</v>
      </c>
      <c r="R197" s="786">
        <f t="shared" si="36"/>
        <v>0</v>
      </c>
      <c r="S197" s="786">
        <f t="shared" si="27"/>
        <v>0</v>
      </c>
      <c r="T197" s="787"/>
      <c r="U197" s="787"/>
      <c r="AD197" s="935"/>
    </row>
    <row r="198" spans="1:30" s="786" customFormat="1" ht="43.5" customHeight="1">
      <c r="A198" s="1256">
        <f t="shared" si="26"/>
        <v>176</v>
      </c>
      <c r="B198" s="1281">
        <v>7000014957</v>
      </c>
      <c r="C198" s="1284">
        <v>1920</v>
      </c>
      <c r="D198" s="1284">
        <v>1620</v>
      </c>
      <c r="E198" s="1284">
        <v>40</v>
      </c>
      <c r="F198" s="1281" t="s">
        <v>580</v>
      </c>
      <c r="G198" s="1284">
        <v>100004852</v>
      </c>
      <c r="H198" s="1284">
        <v>998731</v>
      </c>
      <c r="I198" s="1257"/>
      <c r="J198" s="1284">
        <v>18</v>
      </c>
      <c r="K198" s="1258"/>
      <c r="L198" s="1281" t="s">
        <v>837</v>
      </c>
      <c r="M198" s="1284" t="s">
        <v>582</v>
      </c>
      <c r="N198" s="1284">
        <v>12</v>
      </c>
      <c r="O198" s="1257"/>
      <c r="P198" s="1331" t="str">
        <f t="shared" si="34"/>
        <v>Included</v>
      </c>
      <c r="Q198" s="1331">
        <f t="shared" si="35"/>
        <v>0</v>
      </c>
      <c r="R198" s="786">
        <f t="shared" si="36"/>
        <v>0</v>
      </c>
      <c r="S198" s="786">
        <f t="shared" si="27"/>
        <v>0</v>
      </c>
      <c r="T198" s="787"/>
      <c r="U198" s="787"/>
      <c r="AD198" s="935"/>
    </row>
    <row r="199" spans="1:30" s="786" customFormat="1" ht="43.5" customHeight="1">
      <c r="A199" s="1256">
        <f t="shared" si="26"/>
        <v>177</v>
      </c>
      <c r="B199" s="1281">
        <v>7000014957</v>
      </c>
      <c r="C199" s="1284">
        <v>1920</v>
      </c>
      <c r="D199" s="1284">
        <v>1620</v>
      </c>
      <c r="E199" s="1284">
        <v>50</v>
      </c>
      <c r="F199" s="1281" t="s">
        <v>580</v>
      </c>
      <c r="G199" s="1284">
        <v>100004926</v>
      </c>
      <c r="H199" s="1284">
        <v>998731</v>
      </c>
      <c r="I199" s="1257"/>
      <c r="J199" s="1284">
        <v>18</v>
      </c>
      <c r="K199" s="1258"/>
      <c r="L199" s="1281" t="s">
        <v>838</v>
      </c>
      <c r="M199" s="1284" t="s">
        <v>582</v>
      </c>
      <c r="N199" s="1284">
        <v>12</v>
      </c>
      <c r="O199" s="1257"/>
      <c r="P199" s="1331" t="str">
        <f>IF(O199=0, "Included", IF(ISERROR(N199*O199), O199, N199*O199))</f>
        <v>Included</v>
      </c>
      <c r="Q199" s="1331">
        <f>S199</f>
        <v>0</v>
      </c>
      <c r="R199" s="786">
        <f>IF(P199="Included",0,P199)</f>
        <v>0</v>
      </c>
      <c r="S199" s="786">
        <f t="shared" si="27"/>
        <v>0</v>
      </c>
      <c r="T199" s="787"/>
      <c r="U199" s="787"/>
      <c r="AD199" s="935"/>
    </row>
    <row r="200" spans="1:30" s="786" customFormat="1" ht="45" customHeight="1">
      <c r="A200" s="1256">
        <f t="shared" si="26"/>
        <v>178</v>
      </c>
      <c r="B200" s="1281">
        <v>7000014957</v>
      </c>
      <c r="C200" s="1284">
        <v>1920</v>
      </c>
      <c r="D200" s="1284">
        <v>1620</v>
      </c>
      <c r="E200" s="1284">
        <v>60</v>
      </c>
      <c r="F200" s="1281" t="s">
        <v>580</v>
      </c>
      <c r="G200" s="1284">
        <v>100004937</v>
      </c>
      <c r="H200" s="1284">
        <v>998731</v>
      </c>
      <c r="I200" s="1257"/>
      <c r="J200" s="1284">
        <v>18</v>
      </c>
      <c r="K200" s="1258"/>
      <c r="L200" s="1281" t="s">
        <v>839</v>
      </c>
      <c r="M200" s="1284" t="s">
        <v>582</v>
      </c>
      <c r="N200" s="1284">
        <v>2</v>
      </c>
      <c r="O200" s="1257"/>
      <c r="P200" s="1331" t="str">
        <f>IF(O200=0, "Included", IF(ISERROR(N200*O200), O200, N200*O200))</f>
        <v>Included</v>
      </c>
      <c r="Q200" s="1331">
        <f>S200</f>
        <v>0</v>
      </c>
      <c r="R200" s="786">
        <f>IF(P200="Included",0,P200)</f>
        <v>0</v>
      </c>
      <c r="S200" s="786">
        <f t="shared" si="27"/>
        <v>0</v>
      </c>
      <c r="T200" s="787"/>
      <c r="U200" s="787"/>
      <c r="AD200" s="935"/>
    </row>
    <row r="201" spans="1:30" s="786" customFormat="1" ht="45" customHeight="1">
      <c r="A201" s="1256">
        <f t="shared" si="26"/>
        <v>179</v>
      </c>
      <c r="B201" s="1281">
        <v>7000014957</v>
      </c>
      <c r="C201" s="1284">
        <v>1920</v>
      </c>
      <c r="D201" s="1284">
        <v>1620</v>
      </c>
      <c r="E201" s="1284">
        <v>70</v>
      </c>
      <c r="F201" s="1281" t="s">
        <v>580</v>
      </c>
      <c r="G201" s="1284">
        <v>100001116</v>
      </c>
      <c r="H201" s="1284">
        <v>998739</v>
      </c>
      <c r="I201" s="1257"/>
      <c r="J201" s="1284">
        <v>18</v>
      </c>
      <c r="K201" s="1258"/>
      <c r="L201" s="1281" t="s">
        <v>609</v>
      </c>
      <c r="M201" s="1284" t="s">
        <v>588</v>
      </c>
      <c r="N201" s="1284">
        <v>1</v>
      </c>
      <c r="O201" s="1257"/>
      <c r="P201" s="1331" t="str">
        <f>IF(O201=0, "Included", IF(ISERROR(N201*O201), O201, N201*O201))</f>
        <v>Included</v>
      </c>
      <c r="Q201" s="1331">
        <f>S201</f>
        <v>0</v>
      </c>
      <c r="R201" s="786">
        <f>IF(P201="Included",0,P201)</f>
        <v>0</v>
      </c>
      <c r="S201" s="786">
        <f t="shared" si="27"/>
        <v>0</v>
      </c>
      <c r="T201" s="787"/>
      <c r="U201" s="787"/>
      <c r="AD201" s="935"/>
    </row>
    <row r="202" spans="1:30" s="786" customFormat="1" ht="45" customHeight="1">
      <c r="A202" s="1256">
        <f t="shared" si="26"/>
        <v>180</v>
      </c>
      <c r="B202" s="1281">
        <v>7000014957</v>
      </c>
      <c r="C202" s="1284">
        <v>1930</v>
      </c>
      <c r="D202" s="1284">
        <v>1650</v>
      </c>
      <c r="E202" s="1284">
        <v>20</v>
      </c>
      <c r="F202" s="1281" t="s">
        <v>770</v>
      </c>
      <c r="G202" s="1284">
        <v>100001172</v>
      </c>
      <c r="H202" s="1284">
        <v>995455</v>
      </c>
      <c r="I202" s="1257"/>
      <c r="J202" s="1284">
        <v>18</v>
      </c>
      <c r="K202" s="1258"/>
      <c r="L202" s="1281" t="s">
        <v>843</v>
      </c>
      <c r="M202" s="1284" t="s">
        <v>582</v>
      </c>
      <c r="N202" s="1284">
        <v>5</v>
      </c>
      <c r="O202" s="1257"/>
      <c r="P202" s="1331" t="str">
        <f t="shared" ref="P202:P208" si="37">IF(O202=0, "Included", IF(ISERROR(N202*O202), O202, N202*O202))</f>
        <v>Included</v>
      </c>
      <c r="Q202" s="1331">
        <f t="shared" ref="Q202:Q208" si="38">S202</f>
        <v>0</v>
      </c>
      <c r="R202" s="786">
        <f t="shared" ref="R202:R208" si="39">IF(P202="Included",0,P202)</f>
        <v>0</v>
      </c>
      <c r="S202" s="786">
        <f t="shared" si="27"/>
        <v>0</v>
      </c>
      <c r="T202" s="787"/>
      <c r="U202" s="787"/>
      <c r="AD202" s="935"/>
    </row>
    <row r="203" spans="1:30" s="786" customFormat="1" ht="47.25" customHeight="1">
      <c r="A203" s="1256">
        <f t="shared" si="26"/>
        <v>181</v>
      </c>
      <c r="B203" s="1281">
        <v>7000014957</v>
      </c>
      <c r="C203" s="1284">
        <v>1930</v>
      </c>
      <c r="D203" s="1284">
        <v>1650</v>
      </c>
      <c r="E203" s="1284">
        <v>10</v>
      </c>
      <c r="F203" s="1281" t="s">
        <v>770</v>
      </c>
      <c r="G203" s="1284">
        <v>100001171</v>
      </c>
      <c r="H203" s="1284">
        <v>995455</v>
      </c>
      <c r="I203" s="1257"/>
      <c r="J203" s="1284">
        <v>18</v>
      </c>
      <c r="K203" s="1258"/>
      <c r="L203" s="1281" t="s">
        <v>669</v>
      </c>
      <c r="M203" s="1284" t="s">
        <v>582</v>
      </c>
      <c r="N203" s="1284">
        <v>1</v>
      </c>
      <c r="O203" s="1257"/>
      <c r="P203" s="1331" t="str">
        <f t="shared" si="37"/>
        <v>Included</v>
      </c>
      <c r="Q203" s="1331">
        <f t="shared" si="38"/>
        <v>0</v>
      </c>
      <c r="R203" s="786">
        <f t="shared" si="39"/>
        <v>0</v>
      </c>
      <c r="S203" s="786">
        <f t="shared" si="27"/>
        <v>0</v>
      </c>
      <c r="T203" s="787"/>
      <c r="U203" s="787"/>
      <c r="AD203" s="935"/>
    </row>
    <row r="204" spans="1:30" s="786" customFormat="1" ht="45" customHeight="1">
      <c r="A204" s="1256">
        <f t="shared" si="26"/>
        <v>182</v>
      </c>
      <c r="B204" s="1281">
        <v>7000014957</v>
      </c>
      <c r="C204" s="1284">
        <v>1930</v>
      </c>
      <c r="D204" s="1284">
        <v>1650</v>
      </c>
      <c r="E204" s="1284">
        <v>50</v>
      </c>
      <c r="F204" s="1281" t="s">
        <v>770</v>
      </c>
      <c r="G204" s="1284">
        <v>100001153</v>
      </c>
      <c r="H204" s="1284">
        <v>995455</v>
      </c>
      <c r="I204" s="1257"/>
      <c r="J204" s="1284">
        <v>18</v>
      </c>
      <c r="K204" s="1258"/>
      <c r="L204" s="1281" t="s">
        <v>846</v>
      </c>
      <c r="M204" s="1284" t="s">
        <v>582</v>
      </c>
      <c r="N204" s="1284">
        <v>2</v>
      </c>
      <c r="O204" s="1257"/>
      <c r="P204" s="1331" t="str">
        <f t="shared" si="37"/>
        <v>Included</v>
      </c>
      <c r="Q204" s="1331">
        <f t="shared" si="38"/>
        <v>0</v>
      </c>
      <c r="R204" s="786">
        <f t="shared" si="39"/>
        <v>0</v>
      </c>
      <c r="S204" s="786">
        <f t="shared" si="27"/>
        <v>0</v>
      </c>
      <c r="T204" s="787"/>
      <c r="U204" s="787"/>
      <c r="AD204" s="935"/>
    </row>
    <row r="205" spans="1:30" s="786" customFormat="1" ht="45" customHeight="1">
      <c r="A205" s="1256">
        <f t="shared" si="26"/>
        <v>183</v>
      </c>
      <c r="B205" s="1281">
        <v>7000014957</v>
      </c>
      <c r="C205" s="1284">
        <v>1930</v>
      </c>
      <c r="D205" s="1284">
        <v>1650</v>
      </c>
      <c r="E205" s="1284">
        <v>40</v>
      </c>
      <c r="F205" s="1281" t="s">
        <v>770</v>
      </c>
      <c r="G205" s="1284">
        <v>100001159</v>
      </c>
      <c r="H205" s="1284">
        <v>995455</v>
      </c>
      <c r="I205" s="1257"/>
      <c r="J205" s="1284">
        <v>18</v>
      </c>
      <c r="K205" s="1258"/>
      <c r="L205" s="1281" t="s">
        <v>670</v>
      </c>
      <c r="M205" s="1284" t="s">
        <v>582</v>
      </c>
      <c r="N205" s="1284">
        <v>2</v>
      </c>
      <c r="O205" s="1257"/>
      <c r="P205" s="1331" t="str">
        <f t="shared" si="37"/>
        <v>Included</v>
      </c>
      <c r="Q205" s="1331">
        <f t="shared" si="38"/>
        <v>0</v>
      </c>
      <c r="R205" s="786">
        <f t="shared" si="39"/>
        <v>0</v>
      </c>
      <c r="S205" s="786">
        <f t="shared" si="27"/>
        <v>0</v>
      </c>
      <c r="T205" s="787"/>
      <c r="U205" s="787"/>
      <c r="AD205" s="935"/>
    </row>
    <row r="206" spans="1:30" s="786" customFormat="1" ht="45" customHeight="1">
      <c r="A206" s="1256">
        <f t="shared" si="26"/>
        <v>184</v>
      </c>
      <c r="B206" s="1281">
        <v>7000014957</v>
      </c>
      <c r="C206" s="1284">
        <v>1930</v>
      </c>
      <c r="D206" s="1284">
        <v>1650</v>
      </c>
      <c r="E206" s="1284">
        <v>30</v>
      </c>
      <c r="F206" s="1281" t="s">
        <v>770</v>
      </c>
      <c r="G206" s="1284">
        <v>100001163</v>
      </c>
      <c r="H206" s="1284">
        <v>995455</v>
      </c>
      <c r="I206" s="1257"/>
      <c r="J206" s="1284">
        <v>18</v>
      </c>
      <c r="K206" s="1258"/>
      <c r="L206" s="1281" t="s">
        <v>845</v>
      </c>
      <c r="M206" s="1284" t="s">
        <v>582</v>
      </c>
      <c r="N206" s="1284">
        <v>2</v>
      </c>
      <c r="O206" s="1257"/>
      <c r="P206" s="1331" t="str">
        <f t="shared" si="37"/>
        <v>Included</v>
      </c>
      <c r="Q206" s="1331">
        <f t="shared" si="38"/>
        <v>0</v>
      </c>
      <c r="R206" s="786">
        <f t="shared" si="39"/>
        <v>0</v>
      </c>
      <c r="S206" s="786">
        <f t="shared" si="27"/>
        <v>0</v>
      </c>
      <c r="T206" s="787"/>
      <c r="U206" s="787"/>
      <c r="AD206" s="935"/>
    </row>
    <row r="207" spans="1:30" s="786" customFormat="1" ht="61.5" customHeight="1">
      <c r="A207" s="1256">
        <f t="shared" si="26"/>
        <v>185</v>
      </c>
      <c r="B207" s="1281">
        <v>7000014957</v>
      </c>
      <c r="C207" s="1284">
        <v>1940</v>
      </c>
      <c r="D207" s="1284">
        <v>1660</v>
      </c>
      <c r="E207" s="1284">
        <v>10</v>
      </c>
      <c r="F207" s="1281" t="s">
        <v>581</v>
      </c>
      <c r="G207" s="1284">
        <v>100001217</v>
      </c>
      <c r="H207" s="1284">
        <v>995455</v>
      </c>
      <c r="I207" s="1257"/>
      <c r="J207" s="1284">
        <v>18</v>
      </c>
      <c r="K207" s="1258"/>
      <c r="L207" s="1281" t="s">
        <v>623</v>
      </c>
      <c r="M207" s="1284" t="s">
        <v>582</v>
      </c>
      <c r="N207" s="1284">
        <v>10</v>
      </c>
      <c r="O207" s="1257"/>
      <c r="P207" s="1331" t="str">
        <f t="shared" si="37"/>
        <v>Included</v>
      </c>
      <c r="Q207" s="1331">
        <f t="shared" si="38"/>
        <v>0</v>
      </c>
      <c r="R207" s="786">
        <f t="shared" si="39"/>
        <v>0</v>
      </c>
      <c r="S207" s="786">
        <f t="shared" si="27"/>
        <v>0</v>
      </c>
      <c r="T207" s="787"/>
      <c r="U207" s="787"/>
      <c r="AD207" s="935"/>
    </row>
    <row r="208" spans="1:30" s="786" customFormat="1" ht="45" customHeight="1">
      <c r="A208" s="1256">
        <f t="shared" si="26"/>
        <v>186</v>
      </c>
      <c r="B208" s="1281">
        <v>7000014957</v>
      </c>
      <c r="C208" s="1284">
        <v>1940</v>
      </c>
      <c r="D208" s="1284">
        <v>1660</v>
      </c>
      <c r="E208" s="1284">
        <v>20</v>
      </c>
      <c r="F208" s="1281" t="s">
        <v>581</v>
      </c>
      <c r="G208" s="1284">
        <v>100001212</v>
      </c>
      <c r="H208" s="1284">
        <v>995455</v>
      </c>
      <c r="I208" s="1257"/>
      <c r="J208" s="1284">
        <v>18</v>
      </c>
      <c r="K208" s="1258"/>
      <c r="L208" s="1281" t="s">
        <v>641</v>
      </c>
      <c r="M208" s="1284" t="s">
        <v>582</v>
      </c>
      <c r="N208" s="1284">
        <v>6</v>
      </c>
      <c r="O208" s="1257"/>
      <c r="P208" s="1331" t="str">
        <f t="shared" si="37"/>
        <v>Included</v>
      </c>
      <c r="Q208" s="1331">
        <f t="shared" si="38"/>
        <v>0</v>
      </c>
      <c r="R208" s="786">
        <f t="shared" si="39"/>
        <v>0</v>
      </c>
      <c r="S208" s="786">
        <f t="shared" si="27"/>
        <v>0</v>
      </c>
      <c r="T208" s="787"/>
      <c r="U208" s="787"/>
      <c r="AD208" s="935"/>
    </row>
    <row r="209" spans="1:30" s="786" customFormat="1" ht="59.25" customHeight="1">
      <c r="A209" s="1256">
        <f t="shared" si="26"/>
        <v>187</v>
      </c>
      <c r="B209" s="1281">
        <v>7000014957</v>
      </c>
      <c r="C209" s="1284">
        <v>1940</v>
      </c>
      <c r="D209" s="1284">
        <v>1660</v>
      </c>
      <c r="E209" s="1284">
        <v>30</v>
      </c>
      <c r="F209" s="1281" t="s">
        <v>581</v>
      </c>
      <c r="G209" s="1284">
        <v>100001214</v>
      </c>
      <c r="H209" s="1284">
        <v>995455</v>
      </c>
      <c r="I209" s="1257"/>
      <c r="J209" s="1284">
        <v>18</v>
      </c>
      <c r="K209" s="1258"/>
      <c r="L209" s="1281" t="s">
        <v>624</v>
      </c>
      <c r="M209" s="1284" t="s">
        <v>582</v>
      </c>
      <c r="N209" s="1284">
        <v>6</v>
      </c>
      <c r="O209" s="1257"/>
      <c r="P209" s="1331" t="str">
        <f>IF(O209=0, "Included", IF(ISERROR(N209*O209), O209, N209*O209))</f>
        <v>Included</v>
      </c>
      <c r="Q209" s="1331">
        <f>S209</f>
        <v>0</v>
      </c>
      <c r="R209" s="786">
        <f>IF(P209="Included",0,P209)</f>
        <v>0</v>
      </c>
      <c r="S209" s="786">
        <f t="shared" si="27"/>
        <v>0</v>
      </c>
      <c r="T209" s="787"/>
      <c r="U209" s="787"/>
      <c r="AD209" s="935"/>
    </row>
    <row r="210" spans="1:30" s="786" customFormat="1" ht="45" customHeight="1">
      <c r="A210" s="1256">
        <f t="shared" si="26"/>
        <v>188</v>
      </c>
      <c r="B210" s="1281">
        <v>7000014957</v>
      </c>
      <c r="C210" s="1284">
        <v>1940</v>
      </c>
      <c r="D210" s="1284">
        <v>1660</v>
      </c>
      <c r="E210" s="1284">
        <v>40</v>
      </c>
      <c r="F210" s="1281" t="s">
        <v>581</v>
      </c>
      <c r="G210" s="1284">
        <v>100001216</v>
      </c>
      <c r="H210" s="1284">
        <v>995455</v>
      </c>
      <c r="I210" s="1257"/>
      <c r="J210" s="1284">
        <v>18</v>
      </c>
      <c r="K210" s="1258"/>
      <c r="L210" s="1281" t="s">
        <v>625</v>
      </c>
      <c r="M210" s="1284" t="s">
        <v>582</v>
      </c>
      <c r="N210" s="1284">
        <v>3</v>
      </c>
      <c r="O210" s="1257"/>
      <c r="P210" s="1331" t="str">
        <f>IF(O210=0, "Included", IF(ISERROR(N210*O210), O210, N210*O210))</f>
        <v>Included</v>
      </c>
      <c r="Q210" s="1331">
        <f>S210</f>
        <v>0</v>
      </c>
      <c r="R210" s="786">
        <f>IF(P210="Included",0,P210)</f>
        <v>0</v>
      </c>
      <c r="S210" s="786">
        <f t="shared" si="27"/>
        <v>0</v>
      </c>
      <c r="T210" s="787"/>
      <c r="U210" s="787"/>
      <c r="AD210" s="935"/>
    </row>
    <row r="211" spans="1:30" s="786" customFormat="1" ht="45" customHeight="1">
      <c r="A211" s="1256">
        <f t="shared" si="26"/>
        <v>189</v>
      </c>
      <c r="B211" s="1281">
        <v>7000014957</v>
      </c>
      <c r="C211" s="1284">
        <v>1950</v>
      </c>
      <c r="D211" s="1284">
        <v>1670</v>
      </c>
      <c r="E211" s="1284">
        <v>10</v>
      </c>
      <c r="F211" s="1281" t="s">
        <v>771</v>
      </c>
      <c r="G211" s="1284">
        <v>100001183</v>
      </c>
      <c r="H211" s="1284">
        <v>995455</v>
      </c>
      <c r="I211" s="1257"/>
      <c r="J211" s="1284">
        <v>18</v>
      </c>
      <c r="K211" s="1258"/>
      <c r="L211" s="1281" t="s">
        <v>876</v>
      </c>
      <c r="M211" s="1284" t="s">
        <v>582</v>
      </c>
      <c r="N211" s="1284">
        <v>4</v>
      </c>
      <c r="O211" s="1257"/>
      <c r="P211" s="1331" t="str">
        <f>IF(O211=0, "Included", IF(ISERROR(N211*O211), O211, N211*O211))</f>
        <v>Included</v>
      </c>
      <c r="Q211" s="1331">
        <f>S211</f>
        <v>0</v>
      </c>
      <c r="R211" s="786">
        <f>IF(P211="Included",0,P211)</f>
        <v>0</v>
      </c>
      <c r="S211" s="786">
        <f t="shared" si="27"/>
        <v>0</v>
      </c>
      <c r="T211" s="787"/>
      <c r="U211" s="787"/>
      <c r="AD211" s="935"/>
    </row>
    <row r="212" spans="1:30" s="786" customFormat="1" ht="45" customHeight="1">
      <c r="A212" s="1256">
        <f t="shared" si="26"/>
        <v>190</v>
      </c>
      <c r="B212" s="1281">
        <v>7000014957</v>
      </c>
      <c r="C212" s="1284">
        <v>1950</v>
      </c>
      <c r="D212" s="1284">
        <v>1670</v>
      </c>
      <c r="E212" s="1284">
        <v>20</v>
      </c>
      <c r="F212" s="1281" t="s">
        <v>771</v>
      </c>
      <c r="G212" s="1284">
        <v>100001193</v>
      </c>
      <c r="H212" s="1284">
        <v>995455</v>
      </c>
      <c r="I212" s="1257"/>
      <c r="J212" s="1284">
        <v>18</v>
      </c>
      <c r="K212" s="1258"/>
      <c r="L212" s="1281" t="s">
        <v>877</v>
      </c>
      <c r="M212" s="1284" t="s">
        <v>582</v>
      </c>
      <c r="N212" s="1284">
        <v>1</v>
      </c>
      <c r="O212" s="1257"/>
      <c r="P212" s="1331" t="str">
        <f t="shared" ref="P212:P218" si="40">IF(O212=0, "Included", IF(ISERROR(N212*O212), O212, N212*O212))</f>
        <v>Included</v>
      </c>
      <c r="Q212" s="1331">
        <f t="shared" ref="Q212:Q218" si="41">S212</f>
        <v>0</v>
      </c>
      <c r="R212" s="786">
        <f t="shared" ref="R212:R218" si="42">IF(P212="Included",0,P212)</f>
        <v>0</v>
      </c>
      <c r="S212" s="786">
        <f t="shared" si="27"/>
        <v>0</v>
      </c>
      <c r="T212" s="787"/>
      <c r="U212" s="787"/>
      <c r="AD212" s="935"/>
    </row>
    <row r="213" spans="1:30" s="786" customFormat="1" ht="45" customHeight="1">
      <c r="A213" s="1256">
        <f t="shared" si="26"/>
        <v>191</v>
      </c>
      <c r="B213" s="1281">
        <v>7000014957</v>
      </c>
      <c r="C213" s="1284">
        <v>1950</v>
      </c>
      <c r="D213" s="1284">
        <v>1670</v>
      </c>
      <c r="E213" s="1284">
        <v>30</v>
      </c>
      <c r="F213" s="1281" t="s">
        <v>771</v>
      </c>
      <c r="G213" s="1284">
        <v>100001204</v>
      </c>
      <c r="H213" s="1284">
        <v>995455</v>
      </c>
      <c r="I213" s="1257"/>
      <c r="J213" s="1284">
        <v>18</v>
      </c>
      <c r="K213" s="1258"/>
      <c r="L213" s="1281" t="s">
        <v>878</v>
      </c>
      <c r="M213" s="1284" t="s">
        <v>582</v>
      </c>
      <c r="N213" s="1284">
        <v>5</v>
      </c>
      <c r="O213" s="1257"/>
      <c r="P213" s="1331" t="str">
        <f t="shared" si="40"/>
        <v>Included</v>
      </c>
      <c r="Q213" s="1331">
        <f t="shared" si="41"/>
        <v>0</v>
      </c>
      <c r="R213" s="786">
        <f t="shared" si="42"/>
        <v>0</v>
      </c>
      <c r="S213" s="786">
        <f t="shared" si="27"/>
        <v>0</v>
      </c>
      <c r="T213" s="787"/>
      <c r="U213" s="787"/>
      <c r="AD213" s="935"/>
    </row>
    <row r="214" spans="1:30" s="786" customFormat="1" ht="62.25" customHeight="1">
      <c r="A214" s="1256">
        <f t="shared" si="26"/>
        <v>192</v>
      </c>
      <c r="B214" s="1281">
        <v>7000014957</v>
      </c>
      <c r="C214" s="1284">
        <v>1960</v>
      </c>
      <c r="D214" s="1284">
        <v>1680</v>
      </c>
      <c r="E214" s="1284">
        <v>10</v>
      </c>
      <c r="F214" s="1281" t="s">
        <v>714</v>
      </c>
      <c r="G214" s="1284">
        <v>100001226</v>
      </c>
      <c r="H214" s="1284">
        <v>995455</v>
      </c>
      <c r="I214" s="1257"/>
      <c r="J214" s="1284">
        <v>18</v>
      </c>
      <c r="K214" s="1258"/>
      <c r="L214" s="1281" t="s">
        <v>849</v>
      </c>
      <c r="M214" s="1284" t="s">
        <v>582</v>
      </c>
      <c r="N214" s="1284">
        <v>3</v>
      </c>
      <c r="O214" s="1257"/>
      <c r="P214" s="1331" t="str">
        <f t="shared" si="40"/>
        <v>Included</v>
      </c>
      <c r="Q214" s="1331">
        <f t="shared" si="41"/>
        <v>0</v>
      </c>
      <c r="R214" s="786">
        <f t="shared" si="42"/>
        <v>0</v>
      </c>
      <c r="S214" s="786">
        <f t="shared" si="27"/>
        <v>0</v>
      </c>
      <c r="T214" s="787"/>
      <c r="U214" s="787"/>
      <c r="AD214" s="935"/>
    </row>
    <row r="215" spans="1:30" s="786" customFormat="1" ht="45" customHeight="1">
      <c r="A215" s="1256">
        <f t="shared" si="26"/>
        <v>193</v>
      </c>
      <c r="B215" s="1281">
        <v>7000014957</v>
      </c>
      <c r="C215" s="1284">
        <v>1960</v>
      </c>
      <c r="D215" s="1284">
        <v>1680</v>
      </c>
      <c r="E215" s="1284">
        <v>20</v>
      </c>
      <c r="F215" s="1281" t="s">
        <v>714</v>
      </c>
      <c r="G215" s="1284">
        <v>100001225</v>
      </c>
      <c r="H215" s="1284">
        <v>995455</v>
      </c>
      <c r="I215" s="1257"/>
      <c r="J215" s="1284">
        <v>18</v>
      </c>
      <c r="K215" s="1258"/>
      <c r="L215" s="1281" t="s">
        <v>850</v>
      </c>
      <c r="M215" s="1284" t="s">
        <v>582</v>
      </c>
      <c r="N215" s="1284">
        <v>14</v>
      </c>
      <c r="O215" s="1257"/>
      <c r="P215" s="1331" t="str">
        <f t="shared" si="40"/>
        <v>Included</v>
      </c>
      <c r="Q215" s="1331">
        <f t="shared" si="41"/>
        <v>0</v>
      </c>
      <c r="R215" s="786">
        <f t="shared" si="42"/>
        <v>0</v>
      </c>
      <c r="S215" s="786">
        <f t="shared" si="27"/>
        <v>0</v>
      </c>
      <c r="T215" s="787"/>
      <c r="U215" s="787"/>
      <c r="AD215" s="935"/>
    </row>
    <row r="216" spans="1:30" s="786" customFormat="1" ht="57" customHeight="1">
      <c r="A216" s="1256">
        <f t="shared" si="26"/>
        <v>194</v>
      </c>
      <c r="B216" s="1281">
        <v>7000014957</v>
      </c>
      <c r="C216" s="1284">
        <v>1960</v>
      </c>
      <c r="D216" s="1284">
        <v>1680</v>
      </c>
      <c r="E216" s="1284">
        <v>30</v>
      </c>
      <c r="F216" s="1281" t="s">
        <v>714</v>
      </c>
      <c r="G216" s="1284">
        <v>100001220</v>
      </c>
      <c r="H216" s="1284">
        <v>995455</v>
      </c>
      <c r="I216" s="1257"/>
      <c r="J216" s="1284">
        <v>18</v>
      </c>
      <c r="K216" s="1258"/>
      <c r="L216" s="1281" t="s">
        <v>851</v>
      </c>
      <c r="M216" s="1284" t="s">
        <v>582</v>
      </c>
      <c r="N216" s="1284">
        <v>3</v>
      </c>
      <c r="O216" s="1257"/>
      <c r="P216" s="1331" t="str">
        <f t="shared" si="40"/>
        <v>Included</v>
      </c>
      <c r="Q216" s="1331">
        <f t="shared" si="41"/>
        <v>0</v>
      </c>
      <c r="R216" s="786">
        <f t="shared" si="42"/>
        <v>0</v>
      </c>
      <c r="S216" s="786">
        <f t="shared" si="27"/>
        <v>0</v>
      </c>
      <c r="T216" s="787"/>
      <c r="U216" s="787"/>
      <c r="AD216" s="935"/>
    </row>
    <row r="217" spans="1:30" s="786" customFormat="1" ht="57" customHeight="1">
      <c r="A217" s="1256">
        <f t="shared" si="26"/>
        <v>195</v>
      </c>
      <c r="B217" s="1281">
        <v>7000014957</v>
      </c>
      <c r="C217" s="1284">
        <v>1960</v>
      </c>
      <c r="D217" s="1284">
        <v>1680</v>
      </c>
      <c r="E217" s="1284">
        <v>40</v>
      </c>
      <c r="F217" s="1281" t="s">
        <v>714</v>
      </c>
      <c r="G217" s="1284">
        <v>100001222</v>
      </c>
      <c r="H217" s="1284">
        <v>995455</v>
      </c>
      <c r="I217" s="1257"/>
      <c r="J217" s="1284">
        <v>18</v>
      </c>
      <c r="K217" s="1258"/>
      <c r="L217" s="1281" t="s">
        <v>852</v>
      </c>
      <c r="M217" s="1284" t="s">
        <v>582</v>
      </c>
      <c r="N217" s="1284">
        <v>4</v>
      </c>
      <c r="O217" s="1257"/>
      <c r="P217" s="1331" t="str">
        <f t="shared" si="40"/>
        <v>Included</v>
      </c>
      <c r="Q217" s="1331">
        <f t="shared" si="41"/>
        <v>0</v>
      </c>
      <c r="R217" s="786">
        <f t="shared" si="42"/>
        <v>0</v>
      </c>
      <c r="S217" s="786">
        <f t="shared" si="27"/>
        <v>0</v>
      </c>
      <c r="T217" s="787"/>
      <c r="U217" s="787"/>
      <c r="AD217" s="935"/>
    </row>
    <row r="218" spans="1:30" s="786" customFormat="1" ht="45.75" customHeight="1">
      <c r="A218" s="1256">
        <f t="shared" ref="A218" si="43">A217+1</f>
        <v>196</v>
      </c>
      <c r="B218" s="1281">
        <v>7000014957</v>
      </c>
      <c r="C218" s="1284">
        <v>1960</v>
      </c>
      <c r="D218" s="1284">
        <v>1680</v>
      </c>
      <c r="E218" s="1284">
        <v>50</v>
      </c>
      <c r="F218" s="1281" t="s">
        <v>714</v>
      </c>
      <c r="G218" s="1284">
        <v>100001224</v>
      </c>
      <c r="H218" s="1284">
        <v>995455</v>
      </c>
      <c r="I218" s="1257"/>
      <c r="J218" s="1284">
        <v>18</v>
      </c>
      <c r="K218" s="1258"/>
      <c r="L218" s="1281" t="s">
        <v>853</v>
      </c>
      <c r="M218" s="1284" t="s">
        <v>582</v>
      </c>
      <c r="N218" s="1284">
        <v>3</v>
      </c>
      <c r="O218" s="1257"/>
      <c r="P218" s="1331" t="str">
        <f t="shared" si="40"/>
        <v>Included</v>
      </c>
      <c r="Q218" s="1331">
        <f t="shared" si="41"/>
        <v>0</v>
      </c>
      <c r="R218" s="786">
        <f t="shared" si="42"/>
        <v>0</v>
      </c>
      <c r="S218" s="786">
        <f t="shared" si="27"/>
        <v>0</v>
      </c>
      <c r="T218" s="787"/>
      <c r="U218" s="787"/>
      <c r="AD218" s="935"/>
    </row>
    <row r="219" spans="1:30" s="786" customFormat="1" ht="45" customHeight="1">
      <c r="A219" s="1256">
        <v>197</v>
      </c>
      <c r="B219" s="1281">
        <v>7000014957</v>
      </c>
      <c r="C219" s="1284">
        <v>1960</v>
      </c>
      <c r="D219" s="1284">
        <v>1680</v>
      </c>
      <c r="E219" s="1284">
        <v>60</v>
      </c>
      <c r="F219" s="1281" t="s">
        <v>714</v>
      </c>
      <c r="G219" s="1284">
        <v>100001575</v>
      </c>
      <c r="H219" s="1284">
        <v>995429</v>
      </c>
      <c r="I219" s="1257"/>
      <c r="J219" s="1284">
        <v>18</v>
      </c>
      <c r="K219" s="1258"/>
      <c r="L219" s="1281" t="s">
        <v>879</v>
      </c>
      <c r="M219" s="1284" t="s">
        <v>582</v>
      </c>
      <c r="N219" s="1284">
        <v>1</v>
      </c>
      <c r="O219" s="1257"/>
      <c r="P219" s="1331" t="str">
        <f t="shared" ref="P219:P283" si="44">IF(O219=0, "Included", IF(ISERROR(N219*O219), O219, N219*O219))</f>
        <v>Included</v>
      </c>
      <c r="Q219" s="1331">
        <f t="shared" ref="Q219:Q283" si="45">S219</f>
        <v>0</v>
      </c>
      <c r="R219" s="786">
        <f t="shared" ref="R219:R283" si="46">IF(P219="Included",0,P219)</f>
        <v>0</v>
      </c>
      <c r="S219" s="786">
        <f t="shared" ref="S219:S283" si="47">IF(K219="",(R219*J219/100),(R219*K219/100))</f>
        <v>0</v>
      </c>
      <c r="T219" s="787"/>
      <c r="U219" s="787"/>
      <c r="AD219" s="935"/>
    </row>
    <row r="220" spans="1:30" s="786" customFormat="1" ht="45" customHeight="1">
      <c r="A220" s="1256">
        <v>198</v>
      </c>
      <c r="B220" s="1281">
        <v>7000014957</v>
      </c>
      <c r="C220" s="1284">
        <v>2060</v>
      </c>
      <c r="D220" s="1284">
        <v>1720</v>
      </c>
      <c r="E220" s="1284">
        <v>10</v>
      </c>
      <c r="F220" s="1281" t="s">
        <v>872</v>
      </c>
      <c r="G220" s="1284">
        <v>100001674</v>
      </c>
      <c r="H220" s="1284">
        <v>995455</v>
      </c>
      <c r="I220" s="1257"/>
      <c r="J220" s="1284">
        <v>18</v>
      </c>
      <c r="K220" s="1258"/>
      <c r="L220" s="1281" t="s">
        <v>642</v>
      </c>
      <c r="M220" s="1284" t="s">
        <v>582</v>
      </c>
      <c r="N220" s="1284">
        <v>432</v>
      </c>
      <c r="O220" s="1257"/>
      <c r="P220" s="1331" t="str">
        <f t="shared" si="44"/>
        <v>Included</v>
      </c>
      <c r="Q220" s="1331">
        <f t="shared" si="45"/>
        <v>0</v>
      </c>
      <c r="R220" s="786">
        <f t="shared" si="46"/>
        <v>0</v>
      </c>
      <c r="S220" s="786">
        <f t="shared" si="47"/>
        <v>0</v>
      </c>
      <c r="T220" s="787"/>
      <c r="U220" s="787"/>
      <c r="AD220" s="935"/>
    </row>
    <row r="221" spans="1:30" s="786" customFormat="1" ht="45" customHeight="1">
      <c r="A221" s="1256">
        <v>199</v>
      </c>
      <c r="B221" s="1281">
        <v>7000014957</v>
      </c>
      <c r="C221" s="1284">
        <v>2060</v>
      </c>
      <c r="D221" s="1284">
        <v>1720</v>
      </c>
      <c r="E221" s="1284">
        <v>20</v>
      </c>
      <c r="F221" s="1281" t="s">
        <v>872</v>
      </c>
      <c r="G221" s="1284">
        <v>100001676</v>
      </c>
      <c r="H221" s="1284">
        <v>995455</v>
      </c>
      <c r="I221" s="1257"/>
      <c r="J221" s="1284">
        <v>18</v>
      </c>
      <c r="K221" s="1258"/>
      <c r="L221" s="1281" t="s">
        <v>854</v>
      </c>
      <c r="M221" s="1284" t="s">
        <v>582</v>
      </c>
      <c r="N221" s="1284">
        <v>88</v>
      </c>
      <c r="O221" s="1257"/>
      <c r="P221" s="1331" t="str">
        <f t="shared" si="44"/>
        <v>Included</v>
      </c>
      <c r="Q221" s="1331">
        <f t="shared" si="45"/>
        <v>0</v>
      </c>
      <c r="R221" s="786">
        <f t="shared" si="46"/>
        <v>0</v>
      </c>
      <c r="S221" s="786">
        <f t="shared" si="47"/>
        <v>0</v>
      </c>
      <c r="T221" s="787"/>
      <c r="U221" s="787"/>
      <c r="AD221" s="935"/>
    </row>
    <row r="222" spans="1:30" s="786" customFormat="1" ht="45" customHeight="1">
      <c r="A222" s="1256">
        <v>200</v>
      </c>
      <c r="B222" s="1281">
        <v>7000014957</v>
      </c>
      <c r="C222" s="1284">
        <v>2060</v>
      </c>
      <c r="D222" s="1284">
        <v>1720</v>
      </c>
      <c r="E222" s="1284">
        <v>30</v>
      </c>
      <c r="F222" s="1281" t="s">
        <v>872</v>
      </c>
      <c r="G222" s="1284">
        <v>100001677</v>
      </c>
      <c r="H222" s="1284">
        <v>995455</v>
      </c>
      <c r="I222" s="1257"/>
      <c r="J222" s="1284">
        <v>18</v>
      </c>
      <c r="K222" s="1258"/>
      <c r="L222" s="1281" t="s">
        <v>643</v>
      </c>
      <c r="M222" s="1284" t="s">
        <v>582</v>
      </c>
      <c r="N222" s="1284">
        <v>56</v>
      </c>
      <c r="O222" s="1257"/>
      <c r="P222" s="1331" t="str">
        <f t="shared" si="44"/>
        <v>Included</v>
      </c>
      <c r="Q222" s="1331">
        <f t="shared" si="45"/>
        <v>0</v>
      </c>
      <c r="R222" s="786">
        <f t="shared" si="46"/>
        <v>0</v>
      </c>
      <c r="S222" s="786">
        <f t="shared" si="47"/>
        <v>0</v>
      </c>
      <c r="T222" s="787"/>
      <c r="U222" s="787"/>
      <c r="AD222" s="935"/>
    </row>
    <row r="223" spans="1:30" s="786" customFormat="1" ht="63" customHeight="1">
      <c r="A223" s="1256">
        <v>201</v>
      </c>
      <c r="B223" s="1281">
        <v>7000014957</v>
      </c>
      <c r="C223" s="1284">
        <v>2070</v>
      </c>
      <c r="D223" s="1284">
        <v>1730</v>
      </c>
      <c r="E223" s="1284">
        <v>10</v>
      </c>
      <c r="F223" s="1281" t="s">
        <v>621</v>
      </c>
      <c r="G223" s="1284">
        <v>100004518</v>
      </c>
      <c r="H223" s="1284">
        <v>995433</v>
      </c>
      <c r="I223" s="1257"/>
      <c r="J223" s="1284">
        <v>18</v>
      </c>
      <c r="K223" s="1258"/>
      <c r="L223" s="1281" t="s">
        <v>626</v>
      </c>
      <c r="M223" s="1284" t="s">
        <v>627</v>
      </c>
      <c r="N223" s="1284">
        <v>1973</v>
      </c>
      <c r="O223" s="1257"/>
      <c r="P223" s="1331" t="str">
        <f t="shared" si="44"/>
        <v>Included</v>
      </c>
      <c r="Q223" s="1331">
        <f t="shared" si="45"/>
        <v>0</v>
      </c>
      <c r="R223" s="786">
        <f t="shared" si="46"/>
        <v>0</v>
      </c>
      <c r="S223" s="786">
        <f t="shared" si="47"/>
        <v>0</v>
      </c>
      <c r="T223" s="787"/>
      <c r="U223" s="787"/>
      <c r="AD223" s="935"/>
    </row>
    <row r="224" spans="1:30" s="786" customFormat="1" ht="45" customHeight="1">
      <c r="A224" s="1256">
        <v>202</v>
      </c>
      <c r="B224" s="1281">
        <v>7000014957</v>
      </c>
      <c r="C224" s="1284">
        <v>2070</v>
      </c>
      <c r="D224" s="1284">
        <v>1730</v>
      </c>
      <c r="E224" s="1284">
        <v>20</v>
      </c>
      <c r="F224" s="1281" t="s">
        <v>621</v>
      </c>
      <c r="G224" s="1284">
        <v>100001325</v>
      </c>
      <c r="H224" s="1284">
        <v>995454</v>
      </c>
      <c r="I224" s="1257"/>
      <c r="J224" s="1284">
        <v>18</v>
      </c>
      <c r="K224" s="1258"/>
      <c r="L224" s="1281" t="s">
        <v>628</v>
      </c>
      <c r="M224" s="1284" t="s">
        <v>627</v>
      </c>
      <c r="N224" s="1284">
        <v>140</v>
      </c>
      <c r="O224" s="1257"/>
      <c r="P224" s="1331" t="str">
        <f t="shared" si="44"/>
        <v>Included</v>
      </c>
      <c r="Q224" s="1331">
        <f t="shared" si="45"/>
        <v>0</v>
      </c>
      <c r="R224" s="786">
        <f t="shared" si="46"/>
        <v>0</v>
      </c>
      <c r="S224" s="786">
        <f t="shared" si="47"/>
        <v>0</v>
      </c>
      <c r="T224" s="787"/>
      <c r="U224" s="787"/>
      <c r="AD224" s="935"/>
    </row>
    <row r="225" spans="1:30" s="786" customFormat="1" ht="45" customHeight="1">
      <c r="A225" s="1256">
        <v>203</v>
      </c>
      <c r="B225" s="1281">
        <v>7000014957</v>
      </c>
      <c r="C225" s="1284">
        <v>2070</v>
      </c>
      <c r="D225" s="1284">
        <v>1730</v>
      </c>
      <c r="E225" s="1284">
        <v>30</v>
      </c>
      <c r="F225" s="1281" t="s">
        <v>621</v>
      </c>
      <c r="G225" s="1284">
        <v>100001326</v>
      </c>
      <c r="H225" s="1284">
        <v>995454</v>
      </c>
      <c r="I225" s="1257"/>
      <c r="J225" s="1284">
        <v>18</v>
      </c>
      <c r="K225" s="1258"/>
      <c r="L225" s="1281" t="s">
        <v>644</v>
      </c>
      <c r="M225" s="1284" t="s">
        <v>627</v>
      </c>
      <c r="N225" s="1284">
        <v>19</v>
      </c>
      <c r="O225" s="1257"/>
      <c r="P225" s="1331" t="str">
        <f t="shared" si="44"/>
        <v>Included</v>
      </c>
      <c r="Q225" s="1331">
        <f t="shared" si="45"/>
        <v>0</v>
      </c>
      <c r="R225" s="786">
        <f t="shared" si="46"/>
        <v>0</v>
      </c>
      <c r="S225" s="786">
        <f t="shared" si="47"/>
        <v>0</v>
      </c>
      <c r="T225" s="787"/>
      <c r="U225" s="787"/>
      <c r="AD225" s="935"/>
    </row>
    <row r="226" spans="1:30" s="786" customFormat="1" ht="60" customHeight="1">
      <c r="A226" s="1256">
        <v>204</v>
      </c>
      <c r="B226" s="1281">
        <v>7000014957</v>
      </c>
      <c r="C226" s="1284">
        <v>2070</v>
      </c>
      <c r="D226" s="1284">
        <v>1730</v>
      </c>
      <c r="E226" s="1284">
        <v>40</v>
      </c>
      <c r="F226" s="1281" t="s">
        <v>621</v>
      </c>
      <c r="G226" s="1284">
        <v>100016607</v>
      </c>
      <c r="H226" s="1284">
        <v>995451</v>
      </c>
      <c r="I226" s="1257"/>
      <c r="J226" s="1284">
        <v>18</v>
      </c>
      <c r="K226" s="1258"/>
      <c r="L226" s="1281" t="s">
        <v>880</v>
      </c>
      <c r="M226" s="1284" t="s">
        <v>627</v>
      </c>
      <c r="N226" s="1284">
        <v>985</v>
      </c>
      <c r="O226" s="1257"/>
      <c r="P226" s="1331" t="str">
        <f t="shared" si="44"/>
        <v>Included</v>
      </c>
      <c r="Q226" s="1331">
        <f t="shared" si="45"/>
        <v>0</v>
      </c>
      <c r="R226" s="786">
        <f t="shared" si="46"/>
        <v>0</v>
      </c>
      <c r="S226" s="786">
        <f t="shared" si="47"/>
        <v>0</v>
      </c>
      <c r="T226" s="787"/>
      <c r="U226" s="787"/>
      <c r="AD226" s="935"/>
    </row>
    <row r="227" spans="1:30" s="786" customFormat="1" ht="45" customHeight="1">
      <c r="A227" s="1256">
        <v>205</v>
      </c>
      <c r="B227" s="1281">
        <v>7000014957</v>
      </c>
      <c r="C227" s="1284">
        <v>2070</v>
      </c>
      <c r="D227" s="1284">
        <v>1730</v>
      </c>
      <c r="E227" s="1284">
        <v>50</v>
      </c>
      <c r="F227" s="1281" t="s">
        <v>621</v>
      </c>
      <c r="G227" s="1284">
        <v>100001328</v>
      </c>
      <c r="H227" s="1284">
        <v>995454</v>
      </c>
      <c r="I227" s="1257"/>
      <c r="J227" s="1284">
        <v>18</v>
      </c>
      <c r="K227" s="1258"/>
      <c r="L227" s="1281" t="s">
        <v>629</v>
      </c>
      <c r="M227" s="1284" t="s">
        <v>627</v>
      </c>
      <c r="N227" s="1284">
        <v>689</v>
      </c>
      <c r="O227" s="1257"/>
      <c r="P227" s="1331" t="str">
        <f t="shared" si="44"/>
        <v>Included</v>
      </c>
      <c r="Q227" s="1331">
        <f t="shared" si="45"/>
        <v>0</v>
      </c>
      <c r="R227" s="786">
        <f t="shared" si="46"/>
        <v>0</v>
      </c>
      <c r="S227" s="786">
        <f t="shared" si="47"/>
        <v>0</v>
      </c>
      <c r="T227" s="787"/>
      <c r="U227" s="787"/>
      <c r="AD227" s="935"/>
    </row>
    <row r="228" spans="1:30" s="786" customFormat="1" ht="45" customHeight="1">
      <c r="A228" s="1256">
        <v>206</v>
      </c>
      <c r="B228" s="1281">
        <v>7000014957</v>
      </c>
      <c r="C228" s="1284">
        <v>2070</v>
      </c>
      <c r="D228" s="1284">
        <v>1730</v>
      </c>
      <c r="E228" s="1284">
        <v>60</v>
      </c>
      <c r="F228" s="1281" t="s">
        <v>621</v>
      </c>
      <c r="G228" s="1284">
        <v>100001329</v>
      </c>
      <c r="H228" s="1284">
        <v>995454</v>
      </c>
      <c r="I228" s="1257"/>
      <c r="J228" s="1284">
        <v>18</v>
      </c>
      <c r="K228" s="1258"/>
      <c r="L228" s="1281" t="s">
        <v>630</v>
      </c>
      <c r="M228" s="1284" t="s">
        <v>617</v>
      </c>
      <c r="N228" s="1284">
        <v>207</v>
      </c>
      <c r="O228" s="1257"/>
      <c r="P228" s="1331" t="str">
        <f t="shared" si="44"/>
        <v>Included</v>
      </c>
      <c r="Q228" s="1331">
        <f t="shared" si="45"/>
        <v>0</v>
      </c>
      <c r="R228" s="786">
        <f t="shared" si="46"/>
        <v>0</v>
      </c>
      <c r="S228" s="786">
        <f t="shared" si="47"/>
        <v>0</v>
      </c>
      <c r="T228" s="787"/>
      <c r="U228" s="787"/>
      <c r="AD228" s="935"/>
    </row>
    <row r="229" spans="1:30" s="786" customFormat="1" ht="62.25" customHeight="1">
      <c r="A229" s="1256">
        <v>207</v>
      </c>
      <c r="B229" s="1281">
        <v>7000014957</v>
      </c>
      <c r="C229" s="1284">
        <v>2070</v>
      </c>
      <c r="D229" s="1284">
        <v>1730</v>
      </c>
      <c r="E229" s="1284">
        <v>70</v>
      </c>
      <c r="F229" s="1281" t="s">
        <v>621</v>
      </c>
      <c r="G229" s="1284">
        <v>100001331</v>
      </c>
      <c r="H229" s="1284">
        <v>995455</v>
      </c>
      <c r="I229" s="1257"/>
      <c r="J229" s="1284">
        <v>18</v>
      </c>
      <c r="K229" s="1258"/>
      <c r="L229" s="1281" t="s">
        <v>632</v>
      </c>
      <c r="M229" s="1284" t="s">
        <v>617</v>
      </c>
      <c r="N229" s="1284">
        <v>24</v>
      </c>
      <c r="O229" s="1257"/>
      <c r="P229" s="1331" t="str">
        <f t="shared" si="44"/>
        <v>Included</v>
      </c>
      <c r="Q229" s="1331">
        <f t="shared" si="45"/>
        <v>0</v>
      </c>
      <c r="R229" s="786">
        <f t="shared" si="46"/>
        <v>0</v>
      </c>
      <c r="S229" s="786">
        <f t="shared" si="47"/>
        <v>0</v>
      </c>
      <c r="T229" s="787"/>
      <c r="U229" s="787"/>
      <c r="AD229" s="935"/>
    </row>
    <row r="230" spans="1:30" s="786" customFormat="1" ht="45" customHeight="1">
      <c r="A230" s="1256">
        <v>208</v>
      </c>
      <c r="B230" s="1281">
        <v>7000014957</v>
      </c>
      <c r="C230" s="1284">
        <v>2070</v>
      </c>
      <c r="D230" s="1284">
        <v>1730</v>
      </c>
      <c r="E230" s="1284">
        <v>80</v>
      </c>
      <c r="F230" s="1281" t="s">
        <v>621</v>
      </c>
      <c r="G230" s="1284">
        <v>100001330</v>
      </c>
      <c r="H230" s="1284">
        <v>995428</v>
      </c>
      <c r="I230" s="1257"/>
      <c r="J230" s="1284">
        <v>18</v>
      </c>
      <c r="K230" s="1258"/>
      <c r="L230" s="1281" t="s">
        <v>631</v>
      </c>
      <c r="M230" s="1284" t="s">
        <v>627</v>
      </c>
      <c r="N230" s="1284">
        <v>19</v>
      </c>
      <c r="O230" s="1257"/>
      <c r="P230" s="1331" t="str">
        <f t="shared" si="44"/>
        <v>Included</v>
      </c>
      <c r="Q230" s="1331">
        <f t="shared" si="45"/>
        <v>0</v>
      </c>
      <c r="R230" s="786">
        <f t="shared" si="46"/>
        <v>0</v>
      </c>
      <c r="S230" s="786">
        <f t="shared" si="47"/>
        <v>0</v>
      </c>
      <c r="T230" s="787"/>
      <c r="U230" s="787"/>
      <c r="AD230" s="935"/>
    </row>
    <row r="231" spans="1:30" s="786" customFormat="1" ht="60" customHeight="1">
      <c r="A231" s="1256">
        <v>209</v>
      </c>
      <c r="B231" s="1281">
        <v>7000014957</v>
      </c>
      <c r="C231" s="1284">
        <v>2070</v>
      </c>
      <c r="D231" s="1284">
        <v>1730</v>
      </c>
      <c r="E231" s="1284">
        <v>90</v>
      </c>
      <c r="F231" s="1281" t="s">
        <v>621</v>
      </c>
      <c r="G231" s="1284">
        <v>100002580</v>
      </c>
      <c r="H231" s="1284">
        <v>995421</v>
      </c>
      <c r="I231" s="1257"/>
      <c r="J231" s="1284">
        <v>18</v>
      </c>
      <c r="K231" s="1258"/>
      <c r="L231" s="1281" t="s">
        <v>856</v>
      </c>
      <c r="M231" s="1284" t="s">
        <v>634</v>
      </c>
      <c r="N231" s="1284">
        <v>136</v>
      </c>
      <c r="O231" s="1257"/>
      <c r="P231" s="1331" t="str">
        <f t="shared" si="44"/>
        <v>Included</v>
      </c>
      <c r="Q231" s="1331">
        <f t="shared" si="45"/>
        <v>0</v>
      </c>
      <c r="R231" s="786">
        <f t="shared" si="46"/>
        <v>0</v>
      </c>
      <c r="S231" s="786">
        <f t="shared" si="47"/>
        <v>0</v>
      </c>
      <c r="T231" s="787"/>
      <c r="U231" s="787"/>
      <c r="AD231" s="935"/>
    </row>
    <row r="232" spans="1:30" s="786" customFormat="1" ht="45" customHeight="1">
      <c r="A232" s="1256">
        <v>210</v>
      </c>
      <c r="B232" s="1281">
        <v>7000014957</v>
      </c>
      <c r="C232" s="1284">
        <v>2070</v>
      </c>
      <c r="D232" s="1284">
        <v>1730</v>
      </c>
      <c r="E232" s="1284">
        <v>100</v>
      </c>
      <c r="F232" s="1281" t="s">
        <v>621</v>
      </c>
      <c r="G232" s="1284">
        <v>100003114</v>
      </c>
      <c r="H232" s="1284">
        <v>995454</v>
      </c>
      <c r="I232" s="1257"/>
      <c r="J232" s="1284">
        <v>18</v>
      </c>
      <c r="K232" s="1258"/>
      <c r="L232" s="1281" t="s">
        <v>646</v>
      </c>
      <c r="M232" s="1284" t="s">
        <v>634</v>
      </c>
      <c r="N232" s="1284">
        <v>200</v>
      </c>
      <c r="O232" s="1257"/>
      <c r="P232" s="1331" t="str">
        <f t="shared" si="44"/>
        <v>Included</v>
      </c>
      <c r="Q232" s="1331">
        <f t="shared" si="45"/>
        <v>0</v>
      </c>
      <c r="R232" s="786">
        <f t="shared" si="46"/>
        <v>0</v>
      </c>
      <c r="S232" s="786">
        <f t="shared" si="47"/>
        <v>0</v>
      </c>
      <c r="T232" s="787"/>
      <c r="U232" s="787"/>
      <c r="AD232" s="935"/>
    </row>
    <row r="233" spans="1:30" s="786" customFormat="1" ht="45" customHeight="1">
      <c r="A233" s="1256">
        <v>211</v>
      </c>
      <c r="B233" s="1281">
        <v>7000014957</v>
      </c>
      <c r="C233" s="1284">
        <v>2070</v>
      </c>
      <c r="D233" s="1284">
        <v>1730</v>
      </c>
      <c r="E233" s="1284">
        <v>110</v>
      </c>
      <c r="F233" s="1281" t="s">
        <v>621</v>
      </c>
      <c r="G233" s="1284">
        <v>100001735</v>
      </c>
      <c r="H233" s="1284">
        <v>995462</v>
      </c>
      <c r="I233" s="1257"/>
      <c r="J233" s="1284">
        <v>18</v>
      </c>
      <c r="K233" s="1258"/>
      <c r="L233" s="1281" t="s">
        <v>647</v>
      </c>
      <c r="M233" s="1284" t="s">
        <v>648</v>
      </c>
      <c r="N233" s="1284">
        <v>30</v>
      </c>
      <c r="O233" s="1257"/>
      <c r="P233" s="1331" t="str">
        <f t="shared" si="44"/>
        <v>Included</v>
      </c>
      <c r="Q233" s="1331">
        <f t="shared" si="45"/>
        <v>0</v>
      </c>
      <c r="R233" s="786">
        <f t="shared" si="46"/>
        <v>0</v>
      </c>
      <c r="S233" s="786">
        <f t="shared" si="47"/>
        <v>0</v>
      </c>
      <c r="T233" s="787"/>
      <c r="U233" s="787"/>
      <c r="AD233" s="935"/>
    </row>
    <row r="234" spans="1:30" s="786" customFormat="1" ht="42.75" customHeight="1">
      <c r="A234" s="1256">
        <v>212</v>
      </c>
      <c r="B234" s="1281">
        <v>7000014957</v>
      </c>
      <c r="C234" s="1284">
        <v>2070</v>
      </c>
      <c r="D234" s="1284">
        <v>1730</v>
      </c>
      <c r="E234" s="1284">
        <v>120</v>
      </c>
      <c r="F234" s="1281" t="s">
        <v>621</v>
      </c>
      <c r="G234" s="1284">
        <v>100001737</v>
      </c>
      <c r="H234" s="1284">
        <v>995462</v>
      </c>
      <c r="I234" s="1257"/>
      <c r="J234" s="1284">
        <v>18</v>
      </c>
      <c r="K234" s="1258"/>
      <c r="L234" s="1281" t="s">
        <v>649</v>
      </c>
      <c r="M234" s="1284" t="s">
        <v>648</v>
      </c>
      <c r="N234" s="1284">
        <v>40</v>
      </c>
      <c r="O234" s="1257"/>
      <c r="P234" s="1331" t="str">
        <f t="shared" si="44"/>
        <v>Included</v>
      </c>
      <c r="Q234" s="1331">
        <f t="shared" si="45"/>
        <v>0</v>
      </c>
      <c r="R234" s="786">
        <f t="shared" si="46"/>
        <v>0</v>
      </c>
      <c r="S234" s="786">
        <f t="shared" si="47"/>
        <v>0</v>
      </c>
      <c r="T234" s="787"/>
      <c r="U234" s="787"/>
      <c r="AD234" s="935"/>
    </row>
    <row r="235" spans="1:30" s="786" customFormat="1" ht="42.75" customHeight="1">
      <c r="A235" s="1256">
        <v>213</v>
      </c>
      <c r="B235" s="1281">
        <v>7000014957</v>
      </c>
      <c r="C235" s="1284">
        <v>2070</v>
      </c>
      <c r="D235" s="1284">
        <v>1730</v>
      </c>
      <c r="E235" s="1284">
        <v>130</v>
      </c>
      <c r="F235" s="1281" t="s">
        <v>621</v>
      </c>
      <c r="G235" s="1284">
        <v>100007701</v>
      </c>
      <c r="H235" s="1284">
        <v>995462</v>
      </c>
      <c r="I235" s="1257"/>
      <c r="J235" s="1284">
        <v>18</v>
      </c>
      <c r="K235" s="1258"/>
      <c r="L235" s="1281" t="s">
        <v>857</v>
      </c>
      <c r="M235" s="1284" t="s">
        <v>582</v>
      </c>
      <c r="N235" s="1284">
        <v>1</v>
      </c>
      <c r="O235" s="1257"/>
      <c r="P235" s="1331" t="str">
        <f t="shared" si="44"/>
        <v>Included</v>
      </c>
      <c r="Q235" s="1331">
        <f t="shared" si="45"/>
        <v>0</v>
      </c>
      <c r="R235" s="786">
        <f t="shared" si="46"/>
        <v>0</v>
      </c>
      <c r="S235" s="786">
        <f t="shared" si="47"/>
        <v>0</v>
      </c>
      <c r="T235" s="787"/>
      <c r="U235" s="787"/>
      <c r="AD235" s="935"/>
    </row>
    <row r="236" spans="1:30" s="786" customFormat="1" ht="75" customHeight="1">
      <c r="A236" s="1256">
        <v>214</v>
      </c>
      <c r="B236" s="1281">
        <v>7000014957</v>
      </c>
      <c r="C236" s="1284">
        <v>2070</v>
      </c>
      <c r="D236" s="1284">
        <v>1730</v>
      </c>
      <c r="E236" s="1284">
        <v>140</v>
      </c>
      <c r="F236" s="1281" t="s">
        <v>621</v>
      </c>
      <c r="G236" s="1284">
        <v>100003437</v>
      </c>
      <c r="H236" s="1284">
        <v>995454</v>
      </c>
      <c r="I236" s="1257"/>
      <c r="J236" s="1284">
        <v>18</v>
      </c>
      <c r="K236" s="1258"/>
      <c r="L236" s="1281" t="s">
        <v>650</v>
      </c>
      <c r="M236" s="1284" t="s">
        <v>634</v>
      </c>
      <c r="N236" s="1284">
        <v>30</v>
      </c>
      <c r="O236" s="1257"/>
      <c r="P236" s="1331" t="str">
        <f t="shared" si="44"/>
        <v>Included</v>
      </c>
      <c r="Q236" s="1331">
        <f t="shared" si="45"/>
        <v>0</v>
      </c>
      <c r="R236" s="786">
        <f t="shared" si="46"/>
        <v>0</v>
      </c>
      <c r="S236" s="786">
        <f t="shared" si="47"/>
        <v>0</v>
      </c>
      <c r="T236" s="787"/>
      <c r="U236" s="787"/>
      <c r="AD236" s="935"/>
    </row>
    <row r="237" spans="1:30" s="786" customFormat="1" ht="50.25" customHeight="1">
      <c r="A237" s="1256">
        <v>215</v>
      </c>
      <c r="B237" s="1281">
        <v>7000014957</v>
      </c>
      <c r="C237" s="1284">
        <v>2070</v>
      </c>
      <c r="D237" s="1284">
        <v>1730</v>
      </c>
      <c r="E237" s="1284">
        <v>150</v>
      </c>
      <c r="F237" s="1281" t="s">
        <v>621</v>
      </c>
      <c r="G237" s="1284">
        <v>100001376</v>
      </c>
      <c r="H237" s="1284">
        <v>995428</v>
      </c>
      <c r="I237" s="1257"/>
      <c r="J237" s="1284">
        <v>18</v>
      </c>
      <c r="K237" s="1258"/>
      <c r="L237" s="1281" t="s">
        <v>818</v>
      </c>
      <c r="M237" s="1284" t="s">
        <v>634</v>
      </c>
      <c r="N237" s="1284">
        <v>9000</v>
      </c>
      <c r="O237" s="1257"/>
      <c r="P237" s="1331" t="str">
        <f t="shared" si="44"/>
        <v>Included</v>
      </c>
      <c r="Q237" s="1331">
        <f t="shared" si="45"/>
        <v>0</v>
      </c>
      <c r="R237" s="786">
        <f t="shared" si="46"/>
        <v>0</v>
      </c>
      <c r="S237" s="786">
        <f t="shared" si="47"/>
        <v>0</v>
      </c>
      <c r="T237" s="787"/>
      <c r="U237" s="787"/>
      <c r="AD237" s="935"/>
    </row>
    <row r="238" spans="1:30" s="786" customFormat="1" ht="111" customHeight="1">
      <c r="A238" s="1256">
        <v>216</v>
      </c>
      <c r="B238" s="1281">
        <v>7000014957</v>
      </c>
      <c r="C238" s="1284">
        <v>2070</v>
      </c>
      <c r="D238" s="1284">
        <v>1730</v>
      </c>
      <c r="E238" s="1284">
        <v>160</v>
      </c>
      <c r="F238" s="1281" t="s">
        <v>621</v>
      </c>
      <c r="G238" s="1284">
        <v>120002779</v>
      </c>
      <c r="H238" s="1284">
        <v>995451</v>
      </c>
      <c r="I238" s="1257"/>
      <c r="J238" s="1284">
        <v>18</v>
      </c>
      <c r="K238" s="1258"/>
      <c r="L238" s="1281" t="s">
        <v>881</v>
      </c>
      <c r="M238" s="1284" t="s">
        <v>582</v>
      </c>
      <c r="N238" s="1284">
        <v>2</v>
      </c>
      <c r="O238" s="1257"/>
      <c r="P238" s="1331" t="str">
        <f t="shared" si="44"/>
        <v>Included</v>
      </c>
      <c r="Q238" s="1331">
        <f t="shared" si="45"/>
        <v>0</v>
      </c>
      <c r="R238" s="786">
        <f t="shared" si="46"/>
        <v>0</v>
      </c>
      <c r="S238" s="786">
        <f t="shared" si="47"/>
        <v>0</v>
      </c>
      <c r="T238" s="787"/>
      <c r="U238" s="787"/>
      <c r="AD238" s="935"/>
    </row>
    <row r="239" spans="1:30" s="786" customFormat="1" ht="75.75" customHeight="1">
      <c r="A239" s="1256">
        <v>217</v>
      </c>
      <c r="B239" s="1281">
        <v>7000014957</v>
      </c>
      <c r="C239" s="1284">
        <v>2070</v>
      </c>
      <c r="D239" s="1284">
        <v>1730</v>
      </c>
      <c r="E239" s="1284">
        <v>170</v>
      </c>
      <c r="F239" s="1281" t="s">
        <v>621</v>
      </c>
      <c r="G239" s="1284">
        <v>120002787</v>
      </c>
      <c r="H239" s="1284">
        <v>995451</v>
      </c>
      <c r="I239" s="1257"/>
      <c r="J239" s="1284">
        <v>18</v>
      </c>
      <c r="K239" s="1258"/>
      <c r="L239" s="1281" t="s">
        <v>882</v>
      </c>
      <c r="M239" s="1284" t="s">
        <v>582</v>
      </c>
      <c r="N239" s="1284">
        <v>2</v>
      </c>
      <c r="O239" s="1257"/>
      <c r="P239" s="1331" t="str">
        <f t="shared" si="44"/>
        <v>Included</v>
      </c>
      <c r="Q239" s="1331">
        <f t="shared" si="45"/>
        <v>0</v>
      </c>
      <c r="R239" s="786">
        <f t="shared" si="46"/>
        <v>0</v>
      </c>
      <c r="S239" s="786">
        <f t="shared" si="47"/>
        <v>0</v>
      </c>
      <c r="T239" s="787"/>
      <c r="U239" s="787"/>
      <c r="AD239" s="935"/>
    </row>
    <row r="240" spans="1:30" s="786" customFormat="1" ht="50.25" customHeight="1">
      <c r="A240" s="1256">
        <v>218</v>
      </c>
      <c r="B240" s="1281">
        <v>7000014957</v>
      </c>
      <c r="C240" s="1284">
        <v>2070</v>
      </c>
      <c r="D240" s="1284">
        <v>1730</v>
      </c>
      <c r="E240" s="1284">
        <v>180</v>
      </c>
      <c r="F240" s="1281" t="s">
        <v>621</v>
      </c>
      <c r="G240" s="1284">
        <v>100004831</v>
      </c>
      <c r="H240" s="1284">
        <v>995451</v>
      </c>
      <c r="I240" s="1257"/>
      <c r="J240" s="1284">
        <v>18</v>
      </c>
      <c r="K240" s="1258"/>
      <c r="L240" s="1281" t="s">
        <v>883</v>
      </c>
      <c r="M240" s="1284" t="s">
        <v>582</v>
      </c>
      <c r="N240" s="1284">
        <v>2</v>
      </c>
      <c r="O240" s="1257"/>
      <c r="P240" s="1331" t="str">
        <f t="shared" si="44"/>
        <v>Included</v>
      </c>
      <c r="Q240" s="1331">
        <f t="shared" si="45"/>
        <v>0</v>
      </c>
      <c r="R240" s="786">
        <f t="shared" si="46"/>
        <v>0</v>
      </c>
      <c r="S240" s="786">
        <f t="shared" si="47"/>
        <v>0</v>
      </c>
      <c r="T240" s="787"/>
      <c r="U240" s="787"/>
      <c r="AD240" s="935"/>
    </row>
    <row r="241" spans="1:30" s="786" customFormat="1" ht="129" customHeight="1">
      <c r="A241" s="1256">
        <v>219</v>
      </c>
      <c r="B241" s="1281">
        <v>7000014957</v>
      </c>
      <c r="C241" s="1284">
        <v>2070</v>
      </c>
      <c r="D241" s="1284">
        <v>1730</v>
      </c>
      <c r="E241" s="1284">
        <v>190</v>
      </c>
      <c r="F241" s="1281" t="s">
        <v>621</v>
      </c>
      <c r="G241" s="1284">
        <v>100017170</v>
      </c>
      <c r="H241" s="1284">
        <v>995454</v>
      </c>
      <c r="I241" s="1257"/>
      <c r="J241" s="1284">
        <v>18</v>
      </c>
      <c r="K241" s="1258"/>
      <c r="L241" s="1281" t="s">
        <v>884</v>
      </c>
      <c r="M241" s="1284" t="s">
        <v>869</v>
      </c>
      <c r="N241" s="1284">
        <v>4544</v>
      </c>
      <c r="O241" s="1257"/>
      <c r="P241" s="1331" t="str">
        <f t="shared" si="44"/>
        <v>Included</v>
      </c>
      <c r="Q241" s="1331">
        <f t="shared" si="45"/>
        <v>0</v>
      </c>
      <c r="R241" s="786">
        <f t="shared" si="46"/>
        <v>0</v>
      </c>
      <c r="S241" s="786">
        <f t="shared" si="47"/>
        <v>0</v>
      </c>
      <c r="T241" s="787"/>
      <c r="U241" s="787"/>
      <c r="AD241" s="935"/>
    </row>
    <row r="242" spans="1:30" s="786" customFormat="1" ht="60.75" customHeight="1">
      <c r="A242" s="1256">
        <v>220</v>
      </c>
      <c r="B242" s="1281">
        <v>7000014957</v>
      </c>
      <c r="C242" s="1284">
        <v>2070</v>
      </c>
      <c r="D242" s="1284">
        <v>1730</v>
      </c>
      <c r="E242" s="1284">
        <v>200</v>
      </c>
      <c r="F242" s="1281" t="s">
        <v>621</v>
      </c>
      <c r="G242" s="1284">
        <v>100016609</v>
      </c>
      <c r="H242" s="1284">
        <v>995451</v>
      </c>
      <c r="I242" s="1257"/>
      <c r="J242" s="1284">
        <v>18</v>
      </c>
      <c r="K242" s="1258"/>
      <c r="L242" s="1281" t="s">
        <v>885</v>
      </c>
      <c r="M242" s="1284" t="s">
        <v>627</v>
      </c>
      <c r="N242" s="1284">
        <v>892</v>
      </c>
      <c r="O242" s="1257"/>
      <c r="P242" s="1331" t="str">
        <f t="shared" si="44"/>
        <v>Included</v>
      </c>
      <c r="Q242" s="1331">
        <f t="shared" si="45"/>
        <v>0</v>
      </c>
      <c r="R242" s="786">
        <f t="shared" si="46"/>
        <v>0</v>
      </c>
      <c r="S242" s="786">
        <f t="shared" si="47"/>
        <v>0</v>
      </c>
      <c r="T242" s="787"/>
      <c r="U242" s="787"/>
      <c r="AD242" s="935"/>
    </row>
    <row r="243" spans="1:30" s="786" customFormat="1" ht="70.5" customHeight="1">
      <c r="A243" s="1256">
        <v>221</v>
      </c>
      <c r="B243" s="1281">
        <v>7000014957</v>
      </c>
      <c r="C243" s="1284">
        <v>2070</v>
      </c>
      <c r="D243" s="1284">
        <v>1730</v>
      </c>
      <c r="E243" s="1284">
        <v>210</v>
      </c>
      <c r="F243" s="1281" t="s">
        <v>621</v>
      </c>
      <c r="G243" s="1284">
        <v>100001322</v>
      </c>
      <c r="H243" s="1284">
        <v>998346</v>
      </c>
      <c r="I243" s="1257"/>
      <c r="J243" s="1284">
        <v>18</v>
      </c>
      <c r="K243" s="1258"/>
      <c r="L243" s="1281" t="s">
        <v>886</v>
      </c>
      <c r="M243" s="1284" t="s">
        <v>582</v>
      </c>
      <c r="N243" s="1284">
        <v>303</v>
      </c>
      <c r="O243" s="1257"/>
      <c r="P243" s="1331" t="str">
        <f t="shared" si="44"/>
        <v>Included</v>
      </c>
      <c r="Q243" s="1331">
        <f t="shared" si="45"/>
        <v>0</v>
      </c>
      <c r="R243" s="786">
        <f t="shared" si="46"/>
        <v>0</v>
      </c>
      <c r="S243" s="786">
        <f t="shared" si="47"/>
        <v>0</v>
      </c>
      <c r="T243" s="787"/>
      <c r="U243" s="787"/>
      <c r="AD243" s="935"/>
    </row>
    <row r="244" spans="1:30" s="786" customFormat="1" ht="48.75" customHeight="1">
      <c r="A244" s="1256">
        <v>222</v>
      </c>
      <c r="B244" s="1281">
        <v>7000014957</v>
      </c>
      <c r="C244" s="1284">
        <v>2080</v>
      </c>
      <c r="D244" s="1284">
        <v>1750</v>
      </c>
      <c r="E244" s="1284">
        <v>10</v>
      </c>
      <c r="F244" s="1281" t="s">
        <v>816</v>
      </c>
      <c r="G244" s="1284">
        <v>100002181</v>
      </c>
      <c r="H244" s="1284">
        <v>998736</v>
      </c>
      <c r="I244" s="1257"/>
      <c r="J244" s="1284">
        <v>18</v>
      </c>
      <c r="K244" s="1258"/>
      <c r="L244" s="1281" t="s">
        <v>586</v>
      </c>
      <c r="M244" s="1284" t="s">
        <v>585</v>
      </c>
      <c r="N244" s="1284">
        <v>1</v>
      </c>
      <c r="O244" s="1257"/>
      <c r="P244" s="1331" t="str">
        <f t="shared" si="44"/>
        <v>Included</v>
      </c>
      <c r="Q244" s="1331">
        <f t="shared" si="45"/>
        <v>0</v>
      </c>
      <c r="R244" s="786">
        <f t="shared" si="46"/>
        <v>0</v>
      </c>
      <c r="S244" s="786">
        <f t="shared" si="47"/>
        <v>0</v>
      </c>
      <c r="T244" s="787"/>
      <c r="U244" s="787"/>
      <c r="AD244" s="935"/>
    </row>
    <row r="245" spans="1:30" s="786" customFormat="1" ht="48.75" customHeight="1">
      <c r="A245" s="1256">
        <v>223</v>
      </c>
      <c r="B245" s="1281">
        <v>7000014957</v>
      </c>
      <c r="C245" s="1284">
        <v>2080</v>
      </c>
      <c r="D245" s="1284">
        <v>1750</v>
      </c>
      <c r="E245" s="1284">
        <v>20</v>
      </c>
      <c r="F245" s="1281" t="s">
        <v>816</v>
      </c>
      <c r="G245" s="1284">
        <v>100002180</v>
      </c>
      <c r="H245" s="1284">
        <v>998736</v>
      </c>
      <c r="I245" s="1257"/>
      <c r="J245" s="1284">
        <v>18</v>
      </c>
      <c r="K245" s="1258"/>
      <c r="L245" s="1281" t="s">
        <v>601</v>
      </c>
      <c r="M245" s="1284" t="s">
        <v>585</v>
      </c>
      <c r="N245" s="1284">
        <v>1</v>
      </c>
      <c r="O245" s="1257"/>
      <c r="P245" s="1331" t="str">
        <f t="shared" si="44"/>
        <v>Included</v>
      </c>
      <c r="Q245" s="1331">
        <f t="shared" si="45"/>
        <v>0</v>
      </c>
      <c r="R245" s="786">
        <f t="shared" si="46"/>
        <v>0</v>
      </c>
      <c r="S245" s="786">
        <f t="shared" si="47"/>
        <v>0</v>
      </c>
      <c r="T245" s="787"/>
      <c r="U245" s="787"/>
      <c r="AD245" s="935"/>
    </row>
    <row r="246" spans="1:30" s="786" customFormat="1" ht="48.75" customHeight="1">
      <c r="A246" s="1256">
        <v>224</v>
      </c>
      <c r="B246" s="1281">
        <v>7000014957</v>
      </c>
      <c r="C246" s="1284">
        <v>2080</v>
      </c>
      <c r="D246" s="1284">
        <v>1750</v>
      </c>
      <c r="E246" s="1284">
        <v>30</v>
      </c>
      <c r="F246" s="1281" t="s">
        <v>816</v>
      </c>
      <c r="G246" s="1284">
        <v>100002182</v>
      </c>
      <c r="H246" s="1284">
        <v>998736</v>
      </c>
      <c r="I246" s="1257"/>
      <c r="J246" s="1284">
        <v>18</v>
      </c>
      <c r="K246" s="1258"/>
      <c r="L246" s="1281" t="s">
        <v>587</v>
      </c>
      <c r="M246" s="1284" t="s">
        <v>585</v>
      </c>
      <c r="N246" s="1284">
        <v>1</v>
      </c>
      <c r="O246" s="1257"/>
      <c r="P246" s="1331" t="str">
        <f t="shared" si="44"/>
        <v>Included</v>
      </c>
      <c r="Q246" s="1331">
        <f t="shared" si="45"/>
        <v>0</v>
      </c>
      <c r="R246" s="786">
        <f t="shared" si="46"/>
        <v>0</v>
      </c>
      <c r="S246" s="786">
        <f t="shared" si="47"/>
        <v>0</v>
      </c>
      <c r="T246" s="787"/>
      <c r="U246" s="787"/>
      <c r="AD246" s="935"/>
    </row>
    <row r="247" spans="1:30" s="1355" customFormat="1" ht="39" customHeight="1">
      <c r="A247" s="1346" t="s">
        <v>786</v>
      </c>
      <c r="B247" s="1347" t="s">
        <v>887</v>
      </c>
      <c r="C247" s="1348"/>
      <c r="D247" s="1348"/>
      <c r="E247" s="1348"/>
      <c r="F247" s="1349"/>
      <c r="G247" s="1348"/>
      <c r="H247" s="1348"/>
      <c r="I247" s="1349"/>
      <c r="J247" s="1349"/>
      <c r="K247" s="1349"/>
      <c r="L247" s="1350"/>
      <c r="M247" s="1351"/>
      <c r="N247" s="1351"/>
      <c r="O247" s="1351"/>
      <c r="P247" s="1351"/>
      <c r="Q247" s="1351"/>
      <c r="R247" s="1352"/>
      <c r="S247" s="1353"/>
      <c r="T247" s="1354"/>
      <c r="U247" s="1354"/>
      <c r="AD247" s="1356"/>
    </row>
    <row r="248" spans="1:30" s="786" customFormat="1" ht="43.5" customHeight="1">
      <c r="A248" s="1256">
        <v>225</v>
      </c>
      <c r="B248" s="1281">
        <v>7000015629</v>
      </c>
      <c r="C248" s="1284">
        <v>430</v>
      </c>
      <c r="D248" s="1284">
        <v>15</v>
      </c>
      <c r="E248" s="1284">
        <v>10</v>
      </c>
      <c r="F248" s="1281" t="s">
        <v>788</v>
      </c>
      <c r="G248" s="1284">
        <v>100007282</v>
      </c>
      <c r="H248" s="1284">
        <v>998736</v>
      </c>
      <c r="I248" s="1257"/>
      <c r="J248" s="1284">
        <v>18</v>
      </c>
      <c r="K248" s="1258"/>
      <c r="L248" s="1281" t="s">
        <v>889</v>
      </c>
      <c r="M248" s="1284" t="s">
        <v>582</v>
      </c>
      <c r="N248" s="1284">
        <v>1</v>
      </c>
      <c r="O248" s="1257"/>
      <c r="P248" s="1331" t="str">
        <f t="shared" si="44"/>
        <v>Included</v>
      </c>
      <c r="Q248" s="1331">
        <f t="shared" si="45"/>
        <v>0</v>
      </c>
      <c r="R248" s="786">
        <f t="shared" si="46"/>
        <v>0</v>
      </c>
      <c r="S248" s="786">
        <f t="shared" si="47"/>
        <v>0</v>
      </c>
      <c r="T248" s="787"/>
      <c r="U248" s="787"/>
      <c r="AD248" s="935"/>
    </row>
    <row r="249" spans="1:30" s="786" customFormat="1" ht="43.5" customHeight="1">
      <c r="A249" s="1256">
        <v>226</v>
      </c>
      <c r="B249" s="1281">
        <v>7000015629</v>
      </c>
      <c r="C249" s="1284">
        <v>240</v>
      </c>
      <c r="D249" s="1284">
        <v>190</v>
      </c>
      <c r="E249" s="1284">
        <v>10</v>
      </c>
      <c r="F249" s="1281" t="s">
        <v>789</v>
      </c>
      <c r="G249" s="1284">
        <v>100000484</v>
      </c>
      <c r="H249" s="1284">
        <v>998736</v>
      </c>
      <c r="I249" s="1257"/>
      <c r="J249" s="1284">
        <v>18</v>
      </c>
      <c r="K249" s="1258"/>
      <c r="L249" s="1281" t="s">
        <v>727</v>
      </c>
      <c r="M249" s="1284" t="s">
        <v>582</v>
      </c>
      <c r="N249" s="1284">
        <v>3</v>
      </c>
      <c r="O249" s="1257"/>
      <c r="P249" s="1331" t="str">
        <f t="shared" si="44"/>
        <v>Included</v>
      </c>
      <c r="Q249" s="1331">
        <f t="shared" si="45"/>
        <v>0</v>
      </c>
      <c r="R249" s="786">
        <f t="shared" si="46"/>
        <v>0</v>
      </c>
      <c r="S249" s="786">
        <f t="shared" si="47"/>
        <v>0</v>
      </c>
      <c r="T249" s="787"/>
      <c r="U249" s="787"/>
      <c r="AD249" s="935"/>
    </row>
    <row r="250" spans="1:30" s="786" customFormat="1" ht="43.5" customHeight="1">
      <c r="A250" s="1256">
        <v>227</v>
      </c>
      <c r="B250" s="1281">
        <v>7000015629</v>
      </c>
      <c r="C250" s="1284">
        <v>240</v>
      </c>
      <c r="D250" s="1284">
        <v>190</v>
      </c>
      <c r="E250" s="1284">
        <v>20</v>
      </c>
      <c r="F250" s="1281" t="s">
        <v>789</v>
      </c>
      <c r="G250" s="1284">
        <v>100001907</v>
      </c>
      <c r="H250" s="1284">
        <v>998736</v>
      </c>
      <c r="I250" s="1257"/>
      <c r="J250" s="1284">
        <v>18</v>
      </c>
      <c r="K250" s="1258"/>
      <c r="L250" s="1281" t="s">
        <v>826</v>
      </c>
      <c r="M250" s="1284" t="s">
        <v>582</v>
      </c>
      <c r="N250" s="1284">
        <v>16</v>
      </c>
      <c r="O250" s="1257"/>
      <c r="P250" s="1331" t="str">
        <f t="shared" si="44"/>
        <v>Included</v>
      </c>
      <c r="Q250" s="1331">
        <f t="shared" si="45"/>
        <v>0</v>
      </c>
      <c r="R250" s="786">
        <f t="shared" si="46"/>
        <v>0</v>
      </c>
      <c r="S250" s="786">
        <f t="shared" si="47"/>
        <v>0</v>
      </c>
      <c r="T250" s="787"/>
      <c r="U250" s="787"/>
      <c r="AD250" s="935"/>
    </row>
    <row r="251" spans="1:30" s="786" customFormat="1" ht="43.5" customHeight="1">
      <c r="A251" s="1256">
        <v>228</v>
      </c>
      <c r="B251" s="1281">
        <v>7000015629</v>
      </c>
      <c r="C251" s="1284">
        <v>240</v>
      </c>
      <c r="D251" s="1284">
        <v>190</v>
      </c>
      <c r="E251" s="1284">
        <v>30</v>
      </c>
      <c r="F251" s="1281" t="s">
        <v>789</v>
      </c>
      <c r="G251" s="1284">
        <v>100000448</v>
      </c>
      <c r="H251" s="1284">
        <v>998736</v>
      </c>
      <c r="I251" s="1257"/>
      <c r="J251" s="1284">
        <v>18</v>
      </c>
      <c r="K251" s="1258"/>
      <c r="L251" s="1281" t="s">
        <v>803</v>
      </c>
      <c r="M251" s="1284" t="s">
        <v>582</v>
      </c>
      <c r="N251" s="1284">
        <v>3</v>
      </c>
      <c r="O251" s="1257"/>
      <c r="P251" s="1331" t="str">
        <f t="shared" si="44"/>
        <v>Included</v>
      </c>
      <c r="Q251" s="1331">
        <f t="shared" si="45"/>
        <v>0</v>
      </c>
      <c r="R251" s="786">
        <f t="shared" si="46"/>
        <v>0</v>
      </c>
      <c r="S251" s="786">
        <f t="shared" si="47"/>
        <v>0</v>
      </c>
      <c r="T251" s="787"/>
      <c r="U251" s="787"/>
      <c r="AD251" s="935"/>
    </row>
    <row r="252" spans="1:30" s="786" customFormat="1" ht="43.5" customHeight="1">
      <c r="A252" s="1256">
        <v>229</v>
      </c>
      <c r="B252" s="1281">
        <v>7000015629</v>
      </c>
      <c r="C252" s="1284">
        <v>250</v>
      </c>
      <c r="D252" s="1284">
        <v>200</v>
      </c>
      <c r="E252" s="1284">
        <v>30</v>
      </c>
      <c r="F252" s="1281" t="s">
        <v>791</v>
      </c>
      <c r="G252" s="1284">
        <v>100000738</v>
      </c>
      <c r="H252" s="1284">
        <v>998736</v>
      </c>
      <c r="I252" s="1257"/>
      <c r="J252" s="1284">
        <v>18</v>
      </c>
      <c r="K252" s="1258"/>
      <c r="L252" s="1281" t="s">
        <v>806</v>
      </c>
      <c r="M252" s="1284" t="s">
        <v>582</v>
      </c>
      <c r="N252" s="1284">
        <v>1</v>
      </c>
      <c r="O252" s="1257"/>
      <c r="P252" s="1331" t="str">
        <f t="shared" si="44"/>
        <v>Included</v>
      </c>
      <c r="Q252" s="1331">
        <f t="shared" si="45"/>
        <v>0</v>
      </c>
      <c r="R252" s="786">
        <f t="shared" si="46"/>
        <v>0</v>
      </c>
      <c r="S252" s="786">
        <f t="shared" si="47"/>
        <v>0</v>
      </c>
      <c r="T252" s="787"/>
      <c r="U252" s="787"/>
      <c r="AD252" s="935"/>
    </row>
    <row r="253" spans="1:30" s="786" customFormat="1" ht="43.5" customHeight="1">
      <c r="A253" s="1256">
        <v>230</v>
      </c>
      <c r="B253" s="1281">
        <v>7000015629</v>
      </c>
      <c r="C253" s="1284">
        <v>250</v>
      </c>
      <c r="D253" s="1284">
        <v>200</v>
      </c>
      <c r="E253" s="1284">
        <v>40</v>
      </c>
      <c r="F253" s="1281" t="s">
        <v>791</v>
      </c>
      <c r="G253" s="1284">
        <v>100000802</v>
      </c>
      <c r="H253" s="1284">
        <v>998736</v>
      </c>
      <c r="I253" s="1257"/>
      <c r="J253" s="1284">
        <v>18</v>
      </c>
      <c r="K253" s="1258"/>
      <c r="L253" s="1281" t="s">
        <v>890</v>
      </c>
      <c r="M253" s="1284" t="s">
        <v>582</v>
      </c>
      <c r="N253" s="1284">
        <v>1</v>
      </c>
      <c r="O253" s="1257"/>
      <c r="P253" s="1331" t="str">
        <f t="shared" si="44"/>
        <v>Included</v>
      </c>
      <c r="Q253" s="1331">
        <f t="shared" si="45"/>
        <v>0</v>
      </c>
      <c r="R253" s="786">
        <f t="shared" si="46"/>
        <v>0</v>
      </c>
      <c r="S253" s="786">
        <f t="shared" si="47"/>
        <v>0</v>
      </c>
      <c r="T253" s="787"/>
      <c r="U253" s="787"/>
      <c r="AD253" s="935"/>
    </row>
    <row r="254" spans="1:30" s="786" customFormat="1" ht="43.5" customHeight="1">
      <c r="A254" s="1256">
        <v>231</v>
      </c>
      <c r="B254" s="1281">
        <v>7000015629</v>
      </c>
      <c r="C254" s="1284">
        <v>250</v>
      </c>
      <c r="D254" s="1284">
        <v>200</v>
      </c>
      <c r="E254" s="1284">
        <v>50</v>
      </c>
      <c r="F254" s="1281" t="s">
        <v>791</v>
      </c>
      <c r="G254" s="1284">
        <v>100000743</v>
      </c>
      <c r="H254" s="1284">
        <v>998736</v>
      </c>
      <c r="I254" s="1257"/>
      <c r="J254" s="1284">
        <v>18</v>
      </c>
      <c r="K254" s="1258"/>
      <c r="L254" s="1281" t="s">
        <v>891</v>
      </c>
      <c r="M254" s="1284" t="s">
        <v>588</v>
      </c>
      <c r="N254" s="1284">
        <v>1</v>
      </c>
      <c r="O254" s="1257"/>
      <c r="P254" s="1331" t="str">
        <f t="shared" si="44"/>
        <v>Included</v>
      </c>
      <c r="Q254" s="1331">
        <f t="shared" si="45"/>
        <v>0</v>
      </c>
      <c r="R254" s="786">
        <f t="shared" si="46"/>
        <v>0</v>
      </c>
      <c r="S254" s="786">
        <f t="shared" si="47"/>
        <v>0</v>
      </c>
      <c r="T254" s="787"/>
      <c r="U254" s="787"/>
      <c r="AD254" s="935"/>
    </row>
    <row r="255" spans="1:30" s="786" customFormat="1" ht="43.5" customHeight="1">
      <c r="A255" s="1256">
        <v>232</v>
      </c>
      <c r="B255" s="1281">
        <v>7000015629</v>
      </c>
      <c r="C255" s="1284">
        <v>260</v>
      </c>
      <c r="D255" s="1284">
        <v>210</v>
      </c>
      <c r="E255" s="1284">
        <v>20</v>
      </c>
      <c r="F255" s="1281" t="s">
        <v>792</v>
      </c>
      <c r="G255" s="1284">
        <v>100002070</v>
      </c>
      <c r="H255" s="1284">
        <v>998736</v>
      </c>
      <c r="I255" s="1257"/>
      <c r="J255" s="1284">
        <v>18</v>
      </c>
      <c r="K255" s="1258"/>
      <c r="L255" s="1281" t="s">
        <v>875</v>
      </c>
      <c r="M255" s="1284" t="s">
        <v>582</v>
      </c>
      <c r="N255" s="1284">
        <v>1</v>
      </c>
      <c r="O255" s="1257"/>
      <c r="P255" s="1331" t="str">
        <f t="shared" si="44"/>
        <v>Included</v>
      </c>
      <c r="Q255" s="1331">
        <f t="shared" si="45"/>
        <v>0</v>
      </c>
      <c r="R255" s="786">
        <f t="shared" si="46"/>
        <v>0</v>
      </c>
      <c r="S255" s="786">
        <f t="shared" si="47"/>
        <v>0</v>
      </c>
      <c r="T255" s="787"/>
      <c r="U255" s="787"/>
      <c r="AD255" s="935"/>
    </row>
    <row r="256" spans="1:30" s="786" customFormat="1" ht="43.5" customHeight="1">
      <c r="A256" s="1256">
        <v>233</v>
      </c>
      <c r="B256" s="1281">
        <v>7000015629</v>
      </c>
      <c r="C256" s="1284">
        <v>270</v>
      </c>
      <c r="D256" s="1284">
        <v>220</v>
      </c>
      <c r="E256" s="1284">
        <v>40</v>
      </c>
      <c r="F256" s="1281" t="s">
        <v>790</v>
      </c>
      <c r="G256" s="1284">
        <v>100000512</v>
      </c>
      <c r="H256" s="1284">
        <v>998731</v>
      </c>
      <c r="I256" s="1257"/>
      <c r="J256" s="1284">
        <v>18</v>
      </c>
      <c r="K256" s="1258"/>
      <c r="L256" s="1281" t="s">
        <v>892</v>
      </c>
      <c r="M256" s="1284" t="s">
        <v>588</v>
      </c>
      <c r="N256" s="1284">
        <v>1</v>
      </c>
      <c r="O256" s="1257"/>
      <c r="P256" s="1331" t="str">
        <f t="shared" si="44"/>
        <v>Included</v>
      </c>
      <c r="Q256" s="1331">
        <f t="shared" si="45"/>
        <v>0</v>
      </c>
      <c r="R256" s="786">
        <f t="shared" si="46"/>
        <v>0</v>
      </c>
      <c r="S256" s="786">
        <f t="shared" si="47"/>
        <v>0</v>
      </c>
      <c r="T256" s="787"/>
      <c r="U256" s="787"/>
      <c r="AD256" s="935"/>
    </row>
    <row r="257" spans="1:30" s="786" customFormat="1" ht="43.5" customHeight="1">
      <c r="A257" s="1256">
        <v>234</v>
      </c>
      <c r="B257" s="1281">
        <v>7000015629</v>
      </c>
      <c r="C257" s="1284">
        <v>270</v>
      </c>
      <c r="D257" s="1284">
        <v>220</v>
      </c>
      <c r="E257" s="1284">
        <v>50</v>
      </c>
      <c r="F257" s="1281" t="s">
        <v>790</v>
      </c>
      <c r="G257" s="1284">
        <v>100003727</v>
      </c>
      <c r="H257" s="1284">
        <v>998731</v>
      </c>
      <c r="I257" s="1257"/>
      <c r="J257" s="1284">
        <v>18</v>
      </c>
      <c r="K257" s="1258"/>
      <c r="L257" s="1281" t="s">
        <v>893</v>
      </c>
      <c r="M257" s="1284" t="s">
        <v>588</v>
      </c>
      <c r="N257" s="1284">
        <v>1</v>
      </c>
      <c r="O257" s="1257"/>
      <c r="P257" s="1331" t="str">
        <f t="shared" si="44"/>
        <v>Included</v>
      </c>
      <c r="Q257" s="1331">
        <f t="shared" si="45"/>
        <v>0</v>
      </c>
      <c r="R257" s="786">
        <f t="shared" si="46"/>
        <v>0</v>
      </c>
      <c r="S257" s="786">
        <f t="shared" si="47"/>
        <v>0</v>
      </c>
      <c r="T257" s="787"/>
      <c r="U257" s="787"/>
      <c r="AD257" s="935"/>
    </row>
    <row r="258" spans="1:30" s="786" customFormat="1" ht="43.5" customHeight="1">
      <c r="A258" s="1256">
        <v>235</v>
      </c>
      <c r="B258" s="1281">
        <v>7000015629</v>
      </c>
      <c r="C258" s="1284">
        <v>280</v>
      </c>
      <c r="D258" s="1284">
        <v>230</v>
      </c>
      <c r="E258" s="1284">
        <v>10</v>
      </c>
      <c r="F258" s="1281" t="s">
        <v>794</v>
      </c>
      <c r="G258" s="1284">
        <v>100001224</v>
      </c>
      <c r="H258" s="1284">
        <v>995455</v>
      </c>
      <c r="I258" s="1257"/>
      <c r="J258" s="1284">
        <v>18</v>
      </c>
      <c r="K258" s="1258"/>
      <c r="L258" s="1281" t="s">
        <v>853</v>
      </c>
      <c r="M258" s="1284" t="s">
        <v>582</v>
      </c>
      <c r="N258" s="1284">
        <v>3</v>
      </c>
      <c r="O258" s="1257"/>
      <c r="P258" s="1331" t="str">
        <f t="shared" si="44"/>
        <v>Included</v>
      </c>
      <c r="Q258" s="1331">
        <f t="shared" si="45"/>
        <v>0</v>
      </c>
      <c r="R258" s="786">
        <f t="shared" si="46"/>
        <v>0</v>
      </c>
      <c r="S258" s="786">
        <f t="shared" si="47"/>
        <v>0</v>
      </c>
      <c r="T258" s="787"/>
      <c r="U258" s="787"/>
      <c r="AD258" s="935"/>
    </row>
    <row r="259" spans="1:30" s="786" customFormat="1" ht="43.5" customHeight="1">
      <c r="A259" s="1256">
        <v>236</v>
      </c>
      <c r="B259" s="1281">
        <v>7000015629</v>
      </c>
      <c r="C259" s="1284">
        <v>280</v>
      </c>
      <c r="D259" s="1284">
        <v>230</v>
      </c>
      <c r="E259" s="1284">
        <v>20</v>
      </c>
      <c r="F259" s="1281" t="s">
        <v>794</v>
      </c>
      <c r="G259" s="1284">
        <v>100001225</v>
      </c>
      <c r="H259" s="1284">
        <v>995455</v>
      </c>
      <c r="I259" s="1257"/>
      <c r="J259" s="1284">
        <v>18</v>
      </c>
      <c r="K259" s="1258"/>
      <c r="L259" s="1281" t="s">
        <v>850</v>
      </c>
      <c r="M259" s="1284" t="s">
        <v>582</v>
      </c>
      <c r="N259" s="1284">
        <v>10</v>
      </c>
      <c r="O259" s="1257"/>
      <c r="P259" s="1331" t="str">
        <f t="shared" si="44"/>
        <v>Included</v>
      </c>
      <c r="Q259" s="1331">
        <f t="shared" si="45"/>
        <v>0</v>
      </c>
      <c r="R259" s="786">
        <f t="shared" si="46"/>
        <v>0</v>
      </c>
      <c r="S259" s="786">
        <f t="shared" si="47"/>
        <v>0</v>
      </c>
      <c r="T259" s="787"/>
      <c r="U259" s="787"/>
      <c r="AD259" s="935"/>
    </row>
    <row r="260" spans="1:30" s="786" customFormat="1" ht="43.5" customHeight="1">
      <c r="A260" s="1256">
        <v>237</v>
      </c>
      <c r="B260" s="1281">
        <v>7000015629</v>
      </c>
      <c r="C260" s="1284">
        <v>280</v>
      </c>
      <c r="D260" s="1284">
        <v>230</v>
      </c>
      <c r="E260" s="1284">
        <v>120</v>
      </c>
      <c r="F260" s="1281" t="s">
        <v>794</v>
      </c>
      <c r="G260" s="1284">
        <v>100001185</v>
      </c>
      <c r="H260" s="1284">
        <v>995455</v>
      </c>
      <c r="I260" s="1257"/>
      <c r="J260" s="1284">
        <v>18</v>
      </c>
      <c r="K260" s="1258"/>
      <c r="L260" s="1281" t="s">
        <v>894</v>
      </c>
      <c r="M260" s="1284" t="s">
        <v>582</v>
      </c>
      <c r="N260" s="1284">
        <v>2</v>
      </c>
      <c r="O260" s="1257"/>
      <c r="P260" s="1331" t="str">
        <f t="shared" si="44"/>
        <v>Included</v>
      </c>
      <c r="Q260" s="1331">
        <f t="shared" si="45"/>
        <v>0</v>
      </c>
      <c r="R260" s="786">
        <f t="shared" si="46"/>
        <v>0</v>
      </c>
      <c r="S260" s="786">
        <f t="shared" si="47"/>
        <v>0</v>
      </c>
      <c r="T260" s="787"/>
      <c r="U260" s="787"/>
      <c r="AD260" s="935"/>
    </row>
    <row r="261" spans="1:30" s="786" customFormat="1" ht="43.5" customHeight="1">
      <c r="A261" s="1256">
        <v>238</v>
      </c>
      <c r="B261" s="1281">
        <v>7000015629</v>
      </c>
      <c r="C261" s="1284">
        <v>280</v>
      </c>
      <c r="D261" s="1284">
        <v>230</v>
      </c>
      <c r="E261" s="1284">
        <v>140</v>
      </c>
      <c r="F261" s="1281" t="s">
        <v>794</v>
      </c>
      <c r="G261" s="1284">
        <v>100001198</v>
      </c>
      <c r="H261" s="1284">
        <v>995455</v>
      </c>
      <c r="I261" s="1257"/>
      <c r="J261" s="1284">
        <v>18</v>
      </c>
      <c r="K261" s="1258"/>
      <c r="L261" s="1281" t="s">
        <v>895</v>
      </c>
      <c r="M261" s="1284" t="s">
        <v>582</v>
      </c>
      <c r="N261" s="1284">
        <v>2</v>
      </c>
      <c r="O261" s="1257"/>
      <c r="P261" s="1331" t="str">
        <f t="shared" si="44"/>
        <v>Included</v>
      </c>
      <c r="Q261" s="1331">
        <f t="shared" si="45"/>
        <v>0</v>
      </c>
      <c r="R261" s="786">
        <f t="shared" si="46"/>
        <v>0</v>
      </c>
      <c r="S261" s="786">
        <f t="shared" si="47"/>
        <v>0</v>
      </c>
      <c r="T261" s="787"/>
      <c r="U261" s="787"/>
      <c r="AD261" s="935"/>
    </row>
    <row r="262" spans="1:30" s="786" customFormat="1" ht="43.5" customHeight="1">
      <c r="A262" s="1256">
        <v>239</v>
      </c>
      <c r="B262" s="1281">
        <v>7000015629</v>
      </c>
      <c r="C262" s="1284">
        <v>280</v>
      </c>
      <c r="D262" s="1284">
        <v>230</v>
      </c>
      <c r="E262" s="1284">
        <v>150</v>
      </c>
      <c r="F262" s="1281" t="s">
        <v>794</v>
      </c>
      <c r="G262" s="1284">
        <v>100001199</v>
      </c>
      <c r="H262" s="1284">
        <v>995455</v>
      </c>
      <c r="I262" s="1257"/>
      <c r="J262" s="1284">
        <v>18</v>
      </c>
      <c r="K262" s="1258"/>
      <c r="L262" s="1281" t="s">
        <v>896</v>
      </c>
      <c r="M262" s="1284" t="s">
        <v>582</v>
      </c>
      <c r="N262" s="1284">
        <v>1</v>
      </c>
      <c r="O262" s="1257"/>
      <c r="P262" s="1331" t="str">
        <f t="shared" si="44"/>
        <v>Included</v>
      </c>
      <c r="Q262" s="1331">
        <f t="shared" si="45"/>
        <v>0</v>
      </c>
      <c r="R262" s="786">
        <f t="shared" si="46"/>
        <v>0</v>
      </c>
      <c r="S262" s="786">
        <f t="shared" si="47"/>
        <v>0</v>
      </c>
      <c r="T262" s="787"/>
      <c r="U262" s="787"/>
      <c r="AD262" s="935"/>
    </row>
    <row r="263" spans="1:30" s="786" customFormat="1" ht="58.5" customHeight="1">
      <c r="A263" s="1256">
        <v>240</v>
      </c>
      <c r="B263" s="1281">
        <v>7000015629</v>
      </c>
      <c r="C263" s="1284">
        <v>280</v>
      </c>
      <c r="D263" s="1284">
        <v>230</v>
      </c>
      <c r="E263" s="1284">
        <v>29</v>
      </c>
      <c r="F263" s="1281" t="s">
        <v>794</v>
      </c>
      <c r="G263" s="1284">
        <v>100001226</v>
      </c>
      <c r="H263" s="1284">
        <v>995455</v>
      </c>
      <c r="I263" s="1257"/>
      <c r="J263" s="1284">
        <v>18</v>
      </c>
      <c r="K263" s="1258"/>
      <c r="L263" s="1281" t="s">
        <v>849</v>
      </c>
      <c r="M263" s="1284" t="s">
        <v>582</v>
      </c>
      <c r="N263" s="1284">
        <v>6</v>
      </c>
      <c r="O263" s="1257"/>
      <c r="P263" s="1331" t="str">
        <f t="shared" si="44"/>
        <v>Included</v>
      </c>
      <c r="Q263" s="1331">
        <f t="shared" si="45"/>
        <v>0</v>
      </c>
      <c r="R263" s="786">
        <f t="shared" si="46"/>
        <v>0</v>
      </c>
      <c r="S263" s="786">
        <f t="shared" si="47"/>
        <v>0</v>
      </c>
      <c r="T263" s="787"/>
      <c r="U263" s="787"/>
      <c r="AD263" s="935"/>
    </row>
    <row r="264" spans="1:30" s="786" customFormat="1" ht="45" customHeight="1">
      <c r="A264" s="1256">
        <v>241</v>
      </c>
      <c r="B264" s="1281">
        <v>7000015629</v>
      </c>
      <c r="C264" s="1284">
        <v>280</v>
      </c>
      <c r="D264" s="1284">
        <v>230</v>
      </c>
      <c r="E264" s="1284">
        <v>69</v>
      </c>
      <c r="F264" s="1281" t="s">
        <v>794</v>
      </c>
      <c r="G264" s="1284">
        <v>100001221</v>
      </c>
      <c r="H264" s="1284">
        <v>995455</v>
      </c>
      <c r="I264" s="1257"/>
      <c r="J264" s="1284">
        <v>18</v>
      </c>
      <c r="K264" s="1258"/>
      <c r="L264" s="1281" t="s">
        <v>897</v>
      </c>
      <c r="M264" s="1284" t="s">
        <v>582</v>
      </c>
      <c r="N264" s="1284">
        <v>3</v>
      </c>
      <c r="O264" s="1257"/>
      <c r="P264" s="1331" t="str">
        <f t="shared" si="44"/>
        <v>Included</v>
      </c>
      <c r="Q264" s="1331">
        <f t="shared" si="45"/>
        <v>0</v>
      </c>
      <c r="R264" s="786">
        <f t="shared" si="46"/>
        <v>0</v>
      </c>
      <c r="S264" s="786">
        <f t="shared" si="47"/>
        <v>0</v>
      </c>
      <c r="T264" s="787"/>
      <c r="U264" s="787"/>
      <c r="AD264" s="935"/>
    </row>
    <row r="265" spans="1:30" s="786" customFormat="1" ht="45" customHeight="1">
      <c r="A265" s="1256">
        <v>242</v>
      </c>
      <c r="B265" s="1281">
        <v>7000015629</v>
      </c>
      <c r="C265" s="1284">
        <v>280</v>
      </c>
      <c r="D265" s="1284">
        <v>230</v>
      </c>
      <c r="E265" s="1284">
        <v>160</v>
      </c>
      <c r="F265" s="1281" t="s">
        <v>794</v>
      </c>
      <c r="G265" s="1284">
        <v>100002366</v>
      </c>
      <c r="H265" s="1284">
        <v>995455</v>
      </c>
      <c r="I265" s="1257"/>
      <c r="J265" s="1284">
        <v>18</v>
      </c>
      <c r="K265" s="1258"/>
      <c r="L265" s="1281" t="s">
        <v>898</v>
      </c>
      <c r="M265" s="1284" t="s">
        <v>582</v>
      </c>
      <c r="N265" s="1284">
        <v>1</v>
      </c>
      <c r="O265" s="1257"/>
      <c r="P265" s="1331" t="str">
        <f t="shared" si="44"/>
        <v>Included</v>
      </c>
      <c r="Q265" s="1331">
        <f t="shared" si="45"/>
        <v>0</v>
      </c>
      <c r="R265" s="786">
        <f t="shared" si="46"/>
        <v>0</v>
      </c>
      <c r="S265" s="786">
        <f t="shared" si="47"/>
        <v>0</v>
      </c>
      <c r="T265" s="787"/>
      <c r="U265" s="787"/>
      <c r="AD265" s="935"/>
    </row>
    <row r="266" spans="1:30" s="786" customFormat="1" ht="45" customHeight="1">
      <c r="A266" s="1256">
        <v>243</v>
      </c>
      <c r="B266" s="1281">
        <v>7000015629</v>
      </c>
      <c r="C266" s="1284">
        <v>280</v>
      </c>
      <c r="D266" s="1284">
        <v>230</v>
      </c>
      <c r="E266" s="1284">
        <v>180</v>
      </c>
      <c r="F266" s="1281" t="s">
        <v>794</v>
      </c>
      <c r="G266" s="1284">
        <v>100017200</v>
      </c>
      <c r="H266" s="1284">
        <v>995455</v>
      </c>
      <c r="I266" s="1257"/>
      <c r="J266" s="1284">
        <v>18</v>
      </c>
      <c r="K266" s="1258"/>
      <c r="L266" s="1281" t="s">
        <v>899</v>
      </c>
      <c r="M266" s="1284" t="s">
        <v>582</v>
      </c>
      <c r="N266" s="1284">
        <v>2</v>
      </c>
      <c r="O266" s="1257"/>
      <c r="P266" s="1331" t="str">
        <f t="shared" si="44"/>
        <v>Included</v>
      </c>
      <c r="Q266" s="1331">
        <f t="shared" si="45"/>
        <v>0</v>
      </c>
      <c r="R266" s="786">
        <f t="shared" si="46"/>
        <v>0</v>
      </c>
      <c r="S266" s="786">
        <f t="shared" si="47"/>
        <v>0</v>
      </c>
      <c r="T266" s="787"/>
      <c r="U266" s="787"/>
      <c r="AD266" s="935"/>
    </row>
    <row r="267" spans="1:30" s="786" customFormat="1" ht="45" customHeight="1">
      <c r="A267" s="1256">
        <v>244</v>
      </c>
      <c r="B267" s="1281">
        <v>7000015629</v>
      </c>
      <c r="C267" s="1284">
        <v>460</v>
      </c>
      <c r="D267" s="1284">
        <v>271</v>
      </c>
      <c r="E267" s="1284">
        <v>10</v>
      </c>
      <c r="F267" s="1281" t="s">
        <v>888</v>
      </c>
      <c r="G267" s="1284">
        <v>100002181</v>
      </c>
      <c r="H267" s="1284">
        <v>998736</v>
      </c>
      <c r="I267" s="1257"/>
      <c r="J267" s="1284">
        <v>18</v>
      </c>
      <c r="K267" s="1258"/>
      <c r="L267" s="1281" t="s">
        <v>586</v>
      </c>
      <c r="M267" s="1284" t="s">
        <v>585</v>
      </c>
      <c r="N267" s="1284">
        <v>1</v>
      </c>
      <c r="O267" s="1257"/>
      <c r="P267" s="1331" t="str">
        <f t="shared" si="44"/>
        <v>Included</v>
      </c>
      <c r="Q267" s="1331">
        <f t="shared" si="45"/>
        <v>0</v>
      </c>
      <c r="R267" s="786">
        <f t="shared" si="46"/>
        <v>0</v>
      </c>
      <c r="S267" s="786">
        <f t="shared" si="47"/>
        <v>0</v>
      </c>
      <c r="T267" s="787"/>
      <c r="U267" s="787"/>
      <c r="AD267" s="935"/>
    </row>
    <row r="268" spans="1:30" s="786" customFormat="1" ht="45" customHeight="1">
      <c r="A268" s="1256">
        <v>245</v>
      </c>
      <c r="B268" s="1281">
        <v>7000015629</v>
      </c>
      <c r="C268" s="1284">
        <v>460</v>
      </c>
      <c r="D268" s="1284">
        <v>271</v>
      </c>
      <c r="E268" s="1284">
        <v>20</v>
      </c>
      <c r="F268" s="1281" t="s">
        <v>888</v>
      </c>
      <c r="G268" s="1284">
        <v>100002182</v>
      </c>
      <c r="H268" s="1284">
        <v>998736</v>
      </c>
      <c r="I268" s="1257"/>
      <c r="J268" s="1284">
        <v>18</v>
      </c>
      <c r="K268" s="1258"/>
      <c r="L268" s="1281" t="s">
        <v>587</v>
      </c>
      <c r="M268" s="1284" t="s">
        <v>585</v>
      </c>
      <c r="N268" s="1284">
        <v>1</v>
      </c>
      <c r="O268" s="1257"/>
      <c r="P268" s="1331" t="str">
        <f t="shared" si="44"/>
        <v>Included</v>
      </c>
      <c r="Q268" s="1331">
        <f t="shared" si="45"/>
        <v>0</v>
      </c>
      <c r="R268" s="786">
        <f t="shared" si="46"/>
        <v>0</v>
      </c>
      <c r="S268" s="786">
        <f t="shared" si="47"/>
        <v>0</v>
      </c>
      <c r="T268" s="787"/>
      <c r="U268" s="787"/>
      <c r="AD268" s="935"/>
    </row>
    <row r="269" spans="1:30" s="786" customFormat="1" ht="45" customHeight="1">
      <c r="A269" s="1256">
        <v>246</v>
      </c>
      <c r="B269" s="1281">
        <v>7000015629</v>
      </c>
      <c r="C269" s="1284">
        <v>230</v>
      </c>
      <c r="D269" s="1284">
        <v>273</v>
      </c>
      <c r="E269" s="1284">
        <v>10</v>
      </c>
      <c r="F269" s="1281" t="s">
        <v>793</v>
      </c>
      <c r="G269" s="1284">
        <v>100001021</v>
      </c>
      <c r="H269" s="1284">
        <v>995461</v>
      </c>
      <c r="I269" s="1257"/>
      <c r="J269" s="1284">
        <v>18</v>
      </c>
      <c r="K269" s="1258"/>
      <c r="L269" s="1281" t="s">
        <v>605</v>
      </c>
      <c r="M269" s="1284" t="s">
        <v>582</v>
      </c>
      <c r="N269" s="1284">
        <v>1</v>
      </c>
      <c r="O269" s="1257"/>
      <c r="P269" s="1331" t="str">
        <f t="shared" si="44"/>
        <v>Included</v>
      </c>
      <c r="Q269" s="1331">
        <f t="shared" si="45"/>
        <v>0</v>
      </c>
      <c r="R269" s="786">
        <f t="shared" si="46"/>
        <v>0</v>
      </c>
      <c r="S269" s="786">
        <f t="shared" si="47"/>
        <v>0</v>
      </c>
      <c r="T269" s="787"/>
      <c r="U269" s="787"/>
      <c r="AD269" s="935"/>
    </row>
    <row r="270" spans="1:30" s="786" customFormat="1" ht="45" customHeight="1">
      <c r="A270" s="1256">
        <v>247</v>
      </c>
      <c r="B270" s="1281">
        <v>7000015629</v>
      </c>
      <c r="C270" s="1284">
        <v>230</v>
      </c>
      <c r="D270" s="1284">
        <v>273</v>
      </c>
      <c r="E270" s="1284">
        <v>20</v>
      </c>
      <c r="F270" s="1281" t="s">
        <v>793</v>
      </c>
      <c r="G270" s="1284">
        <v>100004930</v>
      </c>
      <c r="H270" s="1284">
        <v>998731</v>
      </c>
      <c r="I270" s="1257"/>
      <c r="J270" s="1284">
        <v>18</v>
      </c>
      <c r="K270" s="1258"/>
      <c r="L270" s="1281" t="s">
        <v>673</v>
      </c>
      <c r="M270" s="1284" t="s">
        <v>582</v>
      </c>
      <c r="N270" s="1284">
        <v>10</v>
      </c>
      <c r="O270" s="1257"/>
      <c r="P270" s="1331" t="str">
        <f t="shared" si="44"/>
        <v>Included</v>
      </c>
      <c r="Q270" s="1331">
        <f t="shared" si="45"/>
        <v>0</v>
      </c>
      <c r="R270" s="786">
        <f t="shared" si="46"/>
        <v>0</v>
      </c>
      <c r="S270" s="786">
        <f t="shared" si="47"/>
        <v>0</v>
      </c>
      <c r="T270" s="787"/>
      <c r="U270" s="787"/>
      <c r="AD270" s="935"/>
    </row>
    <row r="271" spans="1:30" s="786" customFormat="1" ht="45" customHeight="1">
      <c r="A271" s="1256">
        <v>248</v>
      </c>
      <c r="B271" s="1281">
        <v>7000015629</v>
      </c>
      <c r="C271" s="1284">
        <v>230</v>
      </c>
      <c r="D271" s="1284">
        <v>273</v>
      </c>
      <c r="E271" s="1284">
        <v>30</v>
      </c>
      <c r="F271" s="1281" t="s">
        <v>793</v>
      </c>
      <c r="G271" s="1284">
        <v>100004931</v>
      </c>
      <c r="H271" s="1284">
        <v>998731</v>
      </c>
      <c r="I271" s="1257"/>
      <c r="J271" s="1284">
        <v>18</v>
      </c>
      <c r="K271" s="1258"/>
      <c r="L271" s="1281" t="s">
        <v>674</v>
      </c>
      <c r="M271" s="1284" t="s">
        <v>582</v>
      </c>
      <c r="N271" s="1284">
        <v>5</v>
      </c>
      <c r="O271" s="1257"/>
      <c r="P271" s="1331" t="str">
        <f t="shared" si="44"/>
        <v>Included</v>
      </c>
      <c r="Q271" s="1331">
        <f t="shared" si="45"/>
        <v>0</v>
      </c>
      <c r="R271" s="786">
        <f t="shared" si="46"/>
        <v>0</v>
      </c>
      <c r="S271" s="786">
        <f t="shared" si="47"/>
        <v>0</v>
      </c>
      <c r="T271" s="787"/>
      <c r="U271" s="787"/>
      <c r="AD271" s="935"/>
    </row>
    <row r="272" spans="1:30" s="786" customFormat="1" ht="45" customHeight="1">
      <c r="A272" s="1256">
        <v>249</v>
      </c>
      <c r="B272" s="1281">
        <v>7000015629</v>
      </c>
      <c r="C272" s="1284">
        <v>230</v>
      </c>
      <c r="D272" s="1284">
        <v>273</v>
      </c>
      <c r="E272" s="1284">
        <v>70</v>
      </c>
      <c r="F272" s="1281" t="s">
        <v>793</v>
      </c>
      <c r="G272" s="1284">
        <v>100001052</v>
      </c>
      <c r="H272" s="1284">
        <v>998731</v>
      </c>
      <c r="I272" s="1257"/>
      <c r="J272" s="1284">
        <v>18</v>
      </c>
      <c r="K272" s="1258"/>
      <c r="L272" s="1281" t="s">
        <v>640</v>
      </c>
      <c r="M272" s="1284" t="s">
        <v>582</v>
      </c>
      <c r="N272" s="1284">
        <v>1</v>
      </c>
      <c r="O272" s="1257"/>
      <c r="P272" s="1331" t="str">
        <f t="shared" si="44"/>
        <v>Included</v>
      </c>
      <c r="Q272" s="1331">
        <f t="shared" si="45"/>
        <v>0</v>
      </c>
      <c r="R272" s="786">
        <f t="shared" si="46"/>
        <v>0</v>
      </c>
      <c r="S272" s="786">
        <f t="shared" si="47"/>
        <v>0</v>
      </c>
      <c r="T272" s="787"/>
      <c r="U272" s="787"/>
      <c r="AD272" s="935"/>
    </row>
    <row r="273" spans="1:30" s="786" customFormat="1" ht="45" customHeight="1">
      <c r="A273" s="1256">
        <v>250</v>
      </c>
      <c r="B273" s="1281">
        <v>7000015629</v>
      </c>
      <c r="C273" s="1284">
        <v>230</v>
      </c>
      <c r="D273" s="1284">
        <v>273</v>
      </c>
      <c r="E273" s="1284">
        <v>80</v>
      </c>
      <c r="F273" s="1281" t="s">
        <v>793</v>
      </c>
      <c r="G273" s="1284">
        <v>100001116</v>
      </c>
      <c r="H273" s="1284">
        <v>998739</v>
      </c>
      <c r="I273" s="1257"/>
      <c r="J273" s="1284">
        <v>18</v>
      </c>
      <c r="K273" s="1258"/>
      <c r="L273" s="1281" t="s">
        <v>609</v>
      </c>
      <c r="M273" s="1284" t="s">
        <v>588</v>
      </c>
      <c r="N273" s="1284">
        <v>1</v>
      </c>
      <c r="O273" s="1257"/>
      <c r="P273" s="1331" t="str">
        <f t="shared" si="44"/>
        <v>Included</v>
      </c>
      <c r="Q273" s="1331">
        <f t="shared" si="45"/>
        <v>0</v>
      </c>
      <c r="R273" s="786">
        <f t="shared" si="46"/>
        <v>0</v>
      </c>
      <c r="S273" s="786">
        <f t="shared" si="47"/>
        <v>0</v>
      </c>
      <c r="T273" s="787"/>
      <c r="U273" s="787"/>
      <c r="AD273" s="935"/>
    </row>
    <row r="274" spans="1:30" s="786" customFormat="1" ht="91.5" customHeight="1">
      <c r="A274" s="1256">
        <v>251</v>
      </c>
      <c r="B274" s="1281">
        <v>7000015629</v>
      </c>
      <c r="C274" s="1284">
        <v>370</v>
      </c>
      <c r="D274" s="1284">
        <v>500</v>
      </c>
      <c r="E274" s="1284">
        <v>10</v>
      </c>
      <c r="F274" s="1281" t="s">
        <v>797</v>
      </c>
      <c r="G274" s="1284">
        <v>100002500</v>
      </c>
      <c r="H274" s="1284">
        <v>998731</v>
      </c>
      <c r="I274" s="1257"/>
      <c r="J274" s="1284">
        <v>18</v>
      </c>
      <c r="K274" s="1258"/>
      <c r="L274" s="1281" t="s">
        <v>683</v>
      </c>
      <c r="M274" s="1284" t="s">
        <v>588</v>
      </c>
      <c r="N274" s="1284">
        <v>2</v>
      </c>
      <c r="O274" s="1257"/>
      <c r="P274" s="1331" t="str">
        <f t="shared" si="44"/>
        <v>Included</v>
      </c>
      <c r="Q274" s="1331">
        <f t="shared" si="45"/>
        <v>0</v>
      </c>
      <c r="R274" s="786">
        <f t="shared" si="46"/>
        <v>0</v>
      </c>
      <c r="S274" s="786">
        <f t="shared" si="47"/>
        <v>0</v>
      </c>
      <c r="T274" s="787"/>
      <c r="U274" s="787"/>
      <c r="AD274" s="935"/>
    </row>
    <row r="275" spans="1:30" s="786" customFormat="1" ht="54.75" customHeight="1">
      <c r="A275" s="1256">
        <v>252</v>
      </c>
      <c r="B275" s="1281">
        <v>7000015629</v>
      </c>
      <c r="C275" s="1284">
        <v>380</v>
      </c>
      <c r="D275" s="1284">
        <v>550</v>
      </c>
      <c r="E275" s="1284">
        <v>10</v>
      </c>
      <c r="F275" s="1281" t="s">
        <v>798</v>
      </c>
      <c r="G275" s="1284">
        <v>100001674</v>
      </c>
      <c r="H275" s="1284">
        <v>995455</v>
      </c>
      <c r="I275" s="1257"/>
      <c r="J275" s="1284">
        <v>18</v>
      </c>
      <c r="K275" s="1258"/>
      <c r="L275" s="1281" t="s">
        <v>642</v>
      </c>
      <c r="M275" s="1284" t="s">
        <v>582</v>
      </c>
      <c r="N275" s="1284">
        <v>120</v>
      </c>
      <c r="O275" s="1257"/>
      <c r="P275" s="1331" t="str">
        <f t="shared" si="44"/>
        <v>Included</v>
      </c>
      <c r="Q275" s="1331">
        <f t="shared" si="45"/>
        <v>0</v>
      </c>
      <c r="R275" s="786">
        <f t="shared" si="46"/>
        <v>0</v>
      </c>
      <c r="S275" s="786">
        <f t="shared" si="47"/>
        <v>0</v>
      </c>
      <c r="T275" s="787"/>
      <c r="U275" s="787"/>
      <c r="AD275" s="935"/>
    </row>
    <row r="276" spans="1:30" s="786" customFormat="1" ht="60" customHeight="1">
      <c r="A276" s="1256">
        <v>253</v>
      </c>
      <c r="B276" s="1281">
        <v>7000015629</v>
      </c>
      <c r="C276" s="1284">
        <v>380</v>
      </c>
      <c r="D276" s="1284">
        <v>550</v>
      </c>
      <c r="E276" s="1284">
        <v>20</v>
      </c>
      <c r="F276" s="1281" t="s">
        <v>798</v>
      </c>
      <c r="G276" s="1284">
        <v>100001677</v>
      </c>
      <c r="H276" s="1284">
        <v>995455</v>
      </c>
      <c r="I276" s="1257"/>
      <c r="J276" s="1284">
        <v>18</v>
      </c>
      <c r="K276" s="1258"/>
      <c r="L276" s="1281" t="s">
        <v>643</v>
      </c>
      <c r="M276" s="1284" t="s">
        <v>582</v>
      </c>
      <c r="N276" s="1284">
        <v>32</v>
      </c>
      <c r="O276" s="1257"/>
      <c r="P276" s="1331" t="str">
        <f t="shared" si="44"/>
        <v>Included</v>
      </c>
      <c r="Q276" s="1331">
        <f t="shared" si="45"/>
        <v>0</v>
      </c>
      <c r="R276" s="786">
        <f t="shared" si="46"/>
        <v>0</v>
      </c>
      <c r="S276" s="786">
        <f t="shared" si="47"/>
        <v>0</v>
      </c>
      <c r="T276" s="787"/>
      <c r="U276" s="787"/>
      <c r="AD276" s="935"/>
    </row>
    <row r="277" spans="1:30" s="786" customFormat="1" ht="65.25" customHeight="1">
      <c r="A277" s="1256">
        <v>254</v>
      </c>
      <c r="B277" s="1281">
        <v>7000015629</v>
      </c>
      <c r="C277" s="1284">
        <v>380</v>
      </c>
      <c r="D277" s="1284">
        <v>550</v>
      </c>
      <c r="E277" s="1284">
        <v>30</v>
      </c>
      <c r="F277" s="1281" t="s">
        <v>798</v>
      </c>
      <c r="G277" s="1284">
        <v>100001676</v>
      </c>
      <c r="H277" s="1284">
        <v>995455</v>
      </c>
      <c r="I277" s="1257"/>
      <c r="J277" s="1284">
        <v>18</v>
      </c>
      <c r="K277" s="1258"/>
      <c r="L277" s="1281" t="s">
        <v>854</v>
      </c>
      <c r="M277" s="1284" t="s">
        <v>582</v>
      </c>
      <c r="N277" s="1284">
        <v>16</v>
      </c>
      <c r="O277" s="1257"/>
      <c r="P277" s="1331" t="str">
        <f t="shared" si="44"/>
        <v>Included</v>
      </c>
      <c r="Q277" s="1331">
        <f t="shared" si="45"/>
        <v>0</v>
      </c>
      <c r="R277" s="786">
        <f t="shared" si="46"/>
        <v>0</v>
      </c>
      <c r="S277" s="786">
        <f t="shared" si="47"/>
        <v>0</v>
      </c>
      <c r="T277" s="787"/>
      <c r="U277" s="787"/>
      <c r="AD277" s="935"/>
    </row>
    <row r="278" spans="1:30" s="786" customFormat="1" ht="60.75" customHeight="1">
      <c r="A278" s="1256">
        <v>255</v>
      </c>
      <c r="B278" s="1281">
        <v>7000015629</v>
      </c>
      <c r="C278" s="1284">
        <v>450</v>
      </c>
      <c r="D278" s="1284">
        <v>600</v>
      </c>
      <c r="E278" s="1284">
        <v>10</v>
      </c>
      <c r="F278" s="1281" t="s">
        <v>621</v>
      </c>
      <c r="G278" s="1284">
        <v>100004518</v>
      </c>
      <c r="H278" s="1284">
        <v>995433</v>
      </c>
      <c r="I278" s="1257"/>
      <c r="J278" s="1284">
        <v>18</v>
      </c>
      <c r="K278" s="1258"/>
      <c r="L278" s="1281" t="s">
        <v>626</v>
      </c>
      <c r="M278" s="1284" t="s">
        <v>627</v>
      </c>
      <c r="N278" s="1284">
        <v>1361</v>
      </c>
      <c r="O278" s="1257"/>
      <c r="P278" s="1331" t="str">
        <f t="shared" si="44"/>
        <v>Included</v>
      </c>
      <c r="Q278" s="1331">
        <f t="shared" si="45"/>
        <v>0</v>
      </c>
      <c r="R278" s="786">
        <f t="shared" si="46"/>
        <v>0</v>
      </c>
      <c r="S278" s="786">
        <f t="shared" si="47"/>
        <v>0</v>
      </c>
      <c r="T278" s="787"/>
      <c r="U278" s="787"/>
      <c r="AD278" s="935"/>
    </row>
    <row r="279" spans="1:30" s="786" customFormat="1" ht="45" customHeight="1">
      <c r="A279" s="1256">
        <v>256</v>
      </c>
      <c r="B279" s="1281">
        <v>7000015629</v>
      </c>
      <c r="C279" s="1284">
        <v>450</v>
      </c>
      <c r="D279" s="1284">
        <v>600</v>
      </c>
      <c r="E279" s="1284">
        <v>20</v>
      </c>
      <c r="F279" s="1281" t="s">
        <v>621</v>
      </c>
      <c r="G279" s="1284">
        <v>100001325</v>
      </c>
      <c r="H279" s="1284">
        <v>995454</v>
      </c>
      <c r="I279" s="1257"/>
      <c r="J279" s="1284">
        <v>18</v>
      </c>
      <c r="K279" s="1258"/>
      <c r="L279" s="1281" t="s">
        <v>628</v>
      </c>
      <c r="M279" s="1284" t="s">
        <v>627</v>
      </c>
      <c r="N279" s="1284">
        <v>41</v>
      </c>
      <c r="O279" s="1257"/>
      <c r="P279" s="1331" t="str">
        <f t="shared" si="44"/>
        <v>Included</v>
      </c>
      <c r="Q279" s="1331">
        <f t="shared" si="45"/>
        <v>0</v>
      </c>
      <c r="R279" s="786">
        <f t="shared" si="46"/>
        <v>0</v>
      </c>
      <c r="S279" s="786">
        <f t="shared" si="47"/>
        <v>0</v>
      </c>
      <c r="T279" s="787"/>
      <c r="U279" s="787"/>
      <c r="AD279" s="935"/>
    </row>
    <row r="280" spans="1:30" s="786" customFormat="1" ht="42.75" customHeight="1">
      <c r="A280" s="1256">
        <v>257</v>
      </c>
      <c r="B280" s="1281">
        <v>7000015629</v>
      </c>
      <c r="C280" s="1284">
        <v>450</v>
      </c>
      <c r="D280" s="1284">
        <v>600</v>
      </c>
      <c r="E280" s="1284">
        <v>30</v>
      </c>
      <c r="F280" s="1281" t="s">
        <v>621</v>
      </c>
      <c r="G280" s="1284">
        <v>100001326</v>
      </c>
      <c r="H280" s="1284">
        <v>995454</v>
      </c>
      <c r="I280" s="1257"/>
      <c r="J280" s="1284">
        <v>18</v>
      </c>
      <c r="K280" s="1258"/>
      <c r="L280" s="1281" t="s">
        <v>644</v>
      </c>
      <c r="M280" s="1284" t="s">
        <v>627</v>
      </c>
      <c r="N280" s="1284">
        <v>19</v>
      </c>
      <c r="O280" s="1257"/>
      <c r="P280" s="1331" t="str">
        <f t="shared" si="44"/>
        <v>Included</v>
      </c>
      <c r="Q280" s="1331">
        <f t="shared" si="45"/>
        <v>0</v>
      </c>
      <c r="R280" s="786">
        <f t="shared" si="46"/>
        <v>0</v>
      </c>
      <c r="S280" s="786">
        <f t="shared" si="47"/>
        <v>0</v>
      </c>
      <c r="T280" s="787"/>
      <c r="U280" s="787"/>
      <c r="AD280" s="935"/>
    </row>
    <row r="281" spans="1:30" s="786" customFormat="1" ht="68.25" customHeight="1">
      <c r="A281" s="1256">
        <v>258</v>
      </c>
      <c r="B281" s="1281">
        <v>7000015629</v>
      </c>
      <c r="C281" s="1284">
        <v>450</v>
      </c>
      <c r="D281" s="1284">
        <v>600</v>
      </c>
      <c r="E281" s="1284">
        <v>40</v>
      </c>
      <c r="F281" s="1281" t="s">
        <v>621</v>
      </c>
      <c r="G281" s="1284">
        <v>100016607</v>
      </c>
      <c r="H281" s="1284">
        <v>995451</v>
      </c>
      <c r="I281" s="1257"/>
      <c r="J281" s="1284">
        <v>18</v>
      </c>
      <c r="K281" s="1258"/>
      <c r="L281" s="1281" t="s">
        <v>880</v>
      </c>
      <c r="M281" s="1284" t="s">
        <v>627</v>
      </c>
      <c r="N281" s="1284">
        <v>226</v>
      </c>
      <c r="O281" s="1257"/>
      <c r="P281" s="1331" t="str">
        <f t="shared" si="44"/>
        <v>Included</v>
      </c>
      <c r="Q281" s="1331">
        <f t="shared" si="45"/>
        <v>0</v>
      </c>
      <c r="R281" s="786">
        <f t="shared" si="46"/>
        <v>0</v>
      </c>
      <c r="S281" s="786">
        <f t="shared" si="47"/>
        <v>0</v>
      </c>
      <c r="T281" s="787"/>
      <c r="U281" s="787"/>
      <c r="AD281" s="935"/>
    </row>
    <row r="282" spans="1:30" s="786" customFormat="1" ht="45" customHeight="1">
      <c r="A282" s="1256">
        <v>259</v>
      </c>
      <c r="B282" s="1281">
        <v>7000015629</v>
      </c>
      <c r="C282" s="1284">
        <v>450</v>
      </c>
      <c r="D282" s="1284">
        <v>600</v>
      </c>
      <c r="E282" s="1284">
        <v>50</v>
      </c>
      <c r="F282" s="1281" t="s">
        <v>621</v>
      </c>
      <c r="G282" s="1284">
        <v>100001328</v>
      </c>
      <c r="H282" s="1284">
        <v>995454</v>
      </c>
      <c r="I282" s="1257"/>
      <c r="J282" s="1284">
        <v>18</v>
      </c>
      <c r="K282" s="1258"/>
      <c r="L282" s="1281" t="s">
        <v>629</v>
      </c>
      <c r="M282" s="1284" t="s">
        <v>627</v>
      </c>
      <c r="N282" s="1284">
        <v>306</v>
      </c>
      <c r="O282" s="1257"/>
      <c r="P282" s="1331" t="str">
        <f t="shared" si="44"/>
        <v>Included</v>
      </c>
      <c r="Q282" s="1331">
        <f t="shared" si="45"/>
        <v>0</v>
      </c>
      <c r="R282" s="786">
        <f t="shared" si="46"/>
        <v>0</v>
      </c>
      <c r="S282" s="786">
        <f t="shared" si="47"/>
        <v>0</v>
      </c>
      <c r="T282" s="787"/>
      <c r="U282" s="787"/>
      <c r="AD282" s="935"/>
    </row>
    <row r="283" spans="1:30" s="786" customFormat="1" ht="39" customHeight="1">
      <c r="A283" s="1256">
        <v>260</v>
      </c>
      <c r="B283" s="1281">
        <v>7000015629</v>
      </c>
      <c r="C283" s="1284">
        <v>450</v>
      </c>
      <c r="D283" s="1284">
        <v>600</v>
      </c>
      <c r="E283" s="1284">
        <v>60</v>
      </c>
      <c r="F283" s="1281" t="s">
        <v>621</v>
      </c>
      <c r="G283" s="1284">
        <v>100001329</v>
      </c>
      <c r="H283" s="1284">
        <v>995454</v>
      </c>
      <c r="I283" s="1257"/>
      <c r="J283" s="1284">
        <v>18</v>
      </c>
      <c r="K283" s="1258"/>
      <c r="L283" s="1281" t="s">
        <v>630</v>
      </c>
      <c r="M283" s="1284" t="s">
        <v>617</v>
      </c>
      <c r="N283" s="1284">
        <v>14</v>
      </c>
      <c r="O283" s="1257"/>
      <c r="P283" s="1331" t="str">
        <f t="shared" si="44"/>
        <v>Included</v>
      </c>
      <c r="Q283" s="1331">
        <f t="shared" si="45"/>
        <v>0</v>
      </c>
      <c r="R283" s="786">
        <f t="shared" si="46"/>
        <v>0</v>
      </c>
      <c r="S283" s="786">
        <f t="shared" si="47"/>
        <v>0</v>
      </c>
      <c r="T283" s="787"/>
      <c r="U283" s="787"/>
      <c r="AD283" s="935"/>
    </row>
    <row r="284" spans="1:30" s="786" customFormat="1" ht="60.75" customHeight="1">
      <c r="A284" s="1256">
        <v>261</v>
      </c>
      <c r="B284" s="1281">
        <v>7000015629</v>
      </c>
      <c r="C284" s="1284">
        <v>450</v>
      </c>
      <c r="D284" s="1284">
        <v>600</v>
      </c>
      <c r="E284" s="1284">
        <v>70</v>
      </c>
      <c r="F284" s="1281" t="s">
        <v>621</v>
      </c>
      <c r="G284" s="1284">
        <v>100001331</v>
      </c>
      <c r="H284" s="1284">
        <v>995455</v>
      </c>
      <c r="I284" s="1257"/>
      <c r="J284" s="1284">
        <v>18</v>
      </c>
      <c r="K284" s="1258"/>
      <c r="L284" s="1281" t="s">
        <v>632</v>
      </c>
      <c r="M284" s="1284" t="s">
        <v>617</v>
      </c>
      <c r="N284" s="1284">
        <v>7</v>
      </c>
      <c r="O284" s="1257"/>
      <c r="P284" s="1331" t="str">
        <f t="shared" ref="P284:P290" si="48">IF(O284=0, "Included", IF(ISERROR(N284*O284), O284, N284*O284))</f>
        <v>Included</v>
      </c>
      <c r="Q284" s="1331">
        <f t="shared" ref="Q284:Q290" si="49">S284</f>
        <v>0</v>
      </c>
      <c r="R284" s="786">
        <f t="shared" ref="R284:R290" si="50">IF(P284="Included",0,P284)</f>
        <v>0</v>
      </c>
      <c r="S284" s="786">
        <f t="shared" ref="S284:S290" si="51">IF(K284="",(R284*J284/100),(R284*K284/100))</f>
        <v>0</v>
      </c>
      <c r="T284" s="787"/>
      <c r="U284" s="787"/>
      <c r="AD284" s="935"/>
    </row>
    <row r="285" spans="1:30" s="786" customFormat="1" ht="45" customHeight="1">
      <c r="A285" s="1256">
        <v>262</v>
      </c>
      <c r="B285" s="1281">
        <v>7000015629</v>
      </c>
      <c r="C285" s="1284">
        <v>450</v>
      </c>
      <c r="D285" s="1284">
        <v>600</v>
      </c>
      <c r="E285" s="1284">
        <v>80</v>
      </c>
      <c r="F285" s="1281" t="s">
        <v>621</v>
      </c>
      <c r="G285" s="1284">
        <v>100001714</v>
      </c>
      <c r="H285" s="1284">
        <v>995428</v>
      </c>
      <c r="I285" s="1257"/>
      <c r="J285" s="1284">
        <v>18</v>
      </c>
      <c r="K285" s="1258"/>
      <c r="L285" s="1281" t="s">
        <v>655</v>
      </c>
      <c r="M285" s="1284" t="s">
        <v>634</v>
      </c>
      <c r="N285" s="1284">
        <v>4000</v>
      </c>
      <c r="O285" s="1257"/>
      <c r="P285" s="1331" t="str">
        <f t="shared" si="48"/>
        <v>Included</v>
      </c>
      <c r="Q285" s="1331">
        <f t="shared" si="49"/>
        <v>0</v>
      </c>
      <c r="R285" s="786">
        <f t="shared" si="50"/>
        <v>0</v>
      </c>
      <c r="S285" s="786">
        <f t="shared" si="51"/>
        <v>0</v>
      </c>
      <c r="T285" s="787"/>
      <c r="U285" s="787"/>
      <c r="AD285" s="935"/>
    </row>
    <row r="286" spans="1:30" s="786" customFormat="1" ht="45" customHeight="1">
      <c r="A286" s="1256">
        <v>263</v>
      </c>
      <c r="B286" s="1281">
        <v>7000015629</v>
      </c>
      <c r="C286" s="1284">
        <v>450</v>
      </c>
      <c r="D286" s="1284">
        <v>600</v>
      </c>
      <c r="E286" s="1284">
        <v>90</v>
      </c>
      <c r="F286" s="1281" t="s">
        <v>621</v>
      </c>
      <c r="G286" s="1284">
        <v>100001713</v>
      </c>
      <c r="H286" s="1284">
        <v>995424</v>
      </c>
      <c r="I286" s="1257"/>
      <c r="J286" s="1284">
        <v>18</v>
      </c>
      <c r="K286" s="1258"/>
      <c r="L286" s="1281" t="s">
        <v>633</v>
      </c>
      <c r="M286" s="1284" t="s">
        <v>634</v>
      </c>
      <c r="N286" s="1284">
        <v>4000</v>
      </c>
      <c r="O286" s="1257"/>
      <c r="P286" s="1331" t="str">
        <f t="shared" si="48"/>
        <v>Included</v>
      </c>
      <c r="Q286" s="1331">
        <f t="shared" si="49"/>
        <v>0</v>
      </c>
      <c r="R286" s="786">
        <f t="shared" si="50"/>
        <v>0</v>
      </c>
      <c r="S286" s="786">
        <f t="shared" si="51"/>
        <v>0</v>
      </c>
      <c r="T286" s="787"/>
      <c r="U286" s="787"/>
      <c r="AD286" s="935"/>
    </row>
    <row r="287" spans="1:30" s="786" customFormat="1" ht="42" customHeight="1">
      <c r="A287" s="1256">
        <v>264</v>
      </c>
      <c r="B287" s="1281">
        <v>7000015629</v>
      </c>
      <c r="C287" s="1284">
        <v>450</v>
      </c>
      <c r="D287" s="1284">
        <v>600</v>
      </c>
      <c r="E287" s="1284">
        <v>100</v>
      </c>
      <c r="F287" s="1281" t="s">
        <v>621</v>
      </c>
      <c r="G287" s="1284">
        <v>100001735</v>
      </c>
      <c r="H287" s="1284">
        <v>995462</v>
      </c>
      <c r="I287" s="1257"/>
      <c r="J287" s="1284">
        <v>18</v>
      </c>
      <c r="K287" s="1258"/>
      <c r="L287" s="1281" t="s">
        <v>647</v>
      </c>
      <c r="M287" s="1284" t="s">
        <v>648</v>
      </c>
      <c r="N287" s="1284">
        <v>15</v>
      </c>
      <c r="O287" s="1257"/>
      <c r="P287" s="1331" t="str">
        <f t="shared" si="48"/>
        <v>Included</v>
      </c>
      <c r="Q287" s="1331">
        <f t="shared" si="49"/>
        <v>0</v>
      </c>
      <c r="R287" s="786">
        <f t="shared" si="50"/>
        <v>0</v>
      </c>
      <c r="S287" s="786">
        <f t="shared" si="51"/>
        <v>0</v>
      </c>
      <c r="T287" s="787"/>
      <c r="U287" s="787"/>
      <c r="AD287" s="935"/>
    </row>
    <row r="288" spans="1:30" s="786" customFormat="1" ht="51.75" customHeight="1">
      <c r="A288" s="1256">
        <v>265</v>
      </c>
      <c r="B288" s="1281">
        <v>7000015629</v>
      </c>
      <c r="C288" s="1284">
        <v>450</v>
      </c>
      <c r="D288" s="1284">
        <v>600</v>
      </c>
      <c r="E288" s="1284">
        <v>120</v>
      </c>
      <c r="F288" s="1281" t="s">
        <v>621</v>
      </c>
      <c r="G288" s="1284">
        <v>100001737</v>
      </c>
      <c r="H288" s="1284">
        <v>995462</v>
      </c>
      <c r="I288" s="1257"/>
      <c r="J288" s="1284">
        <v>18</v>
      </c>
      <c r="K288" s="1258"/>
      <c r="L288" s="1281" t="s">
        <v>649</v>
      </c>
      <c r="M288" s="1284" t="s">
        <v>648</v>
      </c>
      <c r="N288" s="1284">
        <v>20</v>
      </c>
      <c r="O288" s="1257"/>
      <c r="P288" s="1331" t="str">
        <f t="shared" si="48"/>
        <v>Included</v>
      </c>
      <c r="Q288" s="1331">
        <f t="shared" si="49"/>
        <v>0</v>
      </c>
      <c r="R288" s="786">
        <f t="shared" si="50"/>
        <v>0</v>
      </c>
      <c r="S288" s="786">
        <f t="shared" si="51"/>
        <v>0</v>
      </c>
      <c r="T288" s="787"/>
      <c r="U288" s="787"/>
      <c r="AD288" s="935"/>
    </row>
    <row r="289" spans="1:54" s="786" customFormat="1" ht="81.75" customHeight="1">
      <c r="A289" s="1256">
        <v>266</v>
      </c>
      <c r="B289" s="1281">
        <v>7000015629</v>
      </c>
      <c r="C289" s="1284">
        <v>450</v>
      </c>
      <c r="D289" s="1284">
        <v>600</v>
      </c>
      <c r="E289" s="1284">
        <v>130</v>
      </c>
      <c r="F289" s="1281" t="s">
        <v>621</v>
      </c>
      <c r="G289" s="1284">
        <v>100003437</v>
      </c>
      <c r="H289" s="1284">
        <v>995454</v>
      </c>
      <c r="I289" s="1257"/>
      <c r="J289" s="1284">
        <v>18</v>
      </c>
      <c r="K289" s="1258"/>
      <c r="L289" s="1281" t="s">
        <v>650</v>
      </c>
      <c r="M289" s="1284" t="s">
        <v>634</v>
      </c>
      <c r="N289" s="1284">
        <v>30</v>
      </c>
      <c r="O289" s="1257"/>
      <c r="P289" s="1331" t="str">
        <f t="shared" si="48"/>
        <v>Included</v>
      </c>
      <c r="Q289" s="1331">
        <f t="shared" si="49"/>
        <v>0</v>
      </c>
      <c r="R289" s="786">
        <f t="shared" si="50"/>
        <v>0</v>
      </c>
      <c r="S289" s="786">
        <f t="shared" si="51"/>
        <v>0</v>
      </c>
      <c r="T289" s="787"/>
      <c r="U289" s="787"/>
      <c r="AD289" s="935"/>
    </row>
    <row r="290" spans="1:54" s="786" customFormat="1" ht="67.5" customHeight="1">
      <c r="A290" s="1256">
        <v>267</v>
      </c>
      <c r="B290" s="1281">
        <v>7000015629</v>
      </c>
      <c r="C290" s="1284">
        <v>450</v>
      </c>
      <c r="D290" s="1284">
        <v>600</v>
      </c>
      <c r="E290" s="1284">
        <v>150</v>
      </c>
      <c r="F290" s="1281" t="s">
        <v>621</v>
      </c>
      <c r="G290" s="1284">
        <v>100001720</v>
      </c>
      <c r="H290" s="1284">
        <v>995428</v>
      </c>
      <c r="I290" s="1257"/>
      <c r="J290" s="1284">
        <v>18</v>
      </c>
      <c r="K290" s="1258"/>
      <c r="L290" s="1281" t="s">
        <v>819</v>
      </c>
      <c r="M290" s="1284" t="s">
        <v>627</v>
      </c>
      <c r="N290" s="1284">
        <v>164</v>
      </c>
      <c r="O290" s="1257"/>
      <c r="P290" s="1331" t="str">
        <f t="shared" si="48"/>
        <v>Included</v>
      </c>
      <c r="Q290" s="1331">
        <f t="shared" si="49"/>
        <v>0</v>
      </c>
      <c r="R290" s="786">
        <f t="shared" si="50"/>
        <v>0</v>
      </c>
      <c r="S290" s="786">
        <f t="shared" si="51"/>
        <v>0</v>
      </c>
      <c r="T290" s="787"/>
      <c r="U290" s="787"/>
      <c r="AD290" s="935"/>
    </row>
    <row r="291" spans="1:54" s="786" customFormat="1" ht="67.5" customHeight="1">
      <c r="A291" s="1256">
        <v>268</v>
      </c>
      <c r="B291" s="1281">
        <v>7000015629</v>
      </c>
      <c r="C291" s="1284">
        <v>450</v>
      </c>
      <c r="D291" s="1284">
        <v>600</v>
      </c>
      <c r="E291" s="1284">
        <v>160</v>
      </c>
      <c r="F291" s="1281" t="s">
        <v>621</v>
      </c>
      <c r="G291" s="1284">
        <v>100001721</v>
      </c>
      <c r="H291" s="1284">
        <v>995428</v>
      </c>
      <c r="I291" s="1257"/>
      <c r="J291" s="1284">
        <v>18</v>
      </c>
      <c r="K291" s="1258"/>
      <c r="L291" s="1281" t="s">
        <v>672</v>
      </c>
      <c r="M291" s="1284" t="s">
        <v>627</v>
      </c>
      <c r="N291" s="1284">
        <v>20</v>
      </c>
      <c r="O291" s="1257"/>
      <c r="P291" s="1331" t="str">
        <f t="shared" ref="P291:P294" si="52">IF(O291=0, "Included", IF(ISERROR(N291*O291), O291, N291*O291))</f>
        <v>Included</v>
      </c>
      <c r="Q291" s="1331">
        <f t="shared" ref="Q291:Q294" si="53">S291</f>
        <v>0</v>
      </c>
      <c r="R291" s="786">
        <f t="shared" ref="R291:R294" si="54">IF(P291="Included",0,P291)</f>
        <v>0</v>
      </c>
      <c r="S291" s="786">
        <f t="shared" ref="S291:S294" si="55">IF(K291="",(R291*J291/100),(R291*K291/100))</f>
        <v>0</v>
      </c>
      <c r="T291" s="787"/>
      <c r="U291" s="787"/>
      <c r="AD291" s="935"/>
    </row>
    <row r="292" spans="1:54" s="786" customFormat="1" ht="42" customHeight="1">
      <c r="A292" s="1256">
        <v>269</v>
      </c>
      <c r="B292" s="1281">
        <v>7000014984</v>
      </c>
      <c r="C292" s="1284">
        <v>50</v>
      </c>
      <c r="D292" s="1284">
        <v>660</v>
      </c>
      <c r="E292" s="1284">
        <v>10</v>
      </c>
      <c r="F292" s="1281" t="s">
        <v>902</v>
      </c>
      <c r="G292" s="1284">
        <v>100002062</v>
      </c>
      <c r="H292" s="1284">
        <v>995461</v>
      </c>
      <c r="I292" s="1257"/>
      <c r="J292" s="1284">
        <v>18</v>
      </c>
      <c r="K292" s="1258"/>
      <c r="L292" s="1281" t="s">
        <v>639</v>
      </c>
      <c r="M292" s="1284" t="s">
        <v>588</v>
      </c>
      <c r="N292" s="1284">
        <v>1</v>
      </c>
      <c r="O292" s="1257"/>
      <c r="P292" s="1331" t="str">
        <f t="shared" si="52"/>
        <v>Included</v>
      </c>
      <c r="Q292" s="1331">
        <f t="shared" si="53"/>
        <v>0</v>
      </c>
      <c r="R292" s="786">
        <f t="shared" si="54"/>
        <v>0</v>
      </c>
      <c r="S292" s="786">
        <f t="shared" si="55"/>
        <v>0</v>
      </c>
      <c r="T292" s="787"/>
      <c r="U292" s="787"/>
      <c r="AD292" s="935"/>
    </row>
    <row r="293" spans="1:54" s="786" customFormat="1" ht="44.25" customHeight="1">
      <c r="A293" s="1256">
        <v>270</v>
      </c>
      <c r="B293" s="1281">
        <v>7000014984</v>
      </c>
      <c r="C293" s="1284">
        <v>50</v>
      </c>
      <c r="D293" s="1284">
        <v>660</v>
      </c>
      <c r="E293" s="1284">
        <v>20</v>
      </c>
      <c r="F293" s="1281" t="s">
        <v>902</v>
      </c>
      <c r="G293" s="1284">
        <v>100000975</v>
      </c>
      <c r="H293" s="1284">
        <v>995461</v>
      </c>
      <c r="I293" s="1257"/>
      <c r="J293" s="1284">
        <v>18</v>
      </c>
      <c r="K293" s="1258"/>
      <c r="L293" s="1281" t="s">
        <v>603</v>
      </c>
      <c r="M293" s="1284" t="s">
        <v>582</v>
      </c>
      <c r="N293" s="1284">
        <v>1</v>
      </c>
      <c r="O293" s="1257"/>
      <c r="P293" s="1331" t="str">
        <f t="shared" si="52"/>
        <v>Included</v>
      </c>
      <c r="Q293" s="1331">
        <f t="shared" si="53"/>
        <v>0</v>
      </c>
      <c r="R293" s="786">
        <f t="shared" si="54"/>
        <v>0</v>
      </c>
      <c r="S293" s="786">
        <f t="shared" si="55"/>
        <v>0</v>
      </c>
      <c r="T293" s="787"/>
      <c r="U293" s="787"/>
      <c r="AD293" s="935"/>
    </row>
    <row r="294" spans="1:54" s="786" customFormat="1" ht="44.25" customHeight="1">
      <c r="A294" s="1256">
        <v>271</v>
      </c>
      <c r="B294" s="1281">
        <v>7000014984</v>
      </c>
      <c r="C294" s="1284">
        <v>70</v>
      </c>
      <c r="D294" s="1284">
        <v>680</v>
      </c>
      <c r="E294" s="1284">
        <v>10</v>
      </c>
      <c r="F294" s="1281" t="s">
        <v>901</v>
      </c>
      <c r="G294" s="1284">
        <v>100001882</v>
      </c>
      <c r="H294" s="1284">
        <v>995463</v>
      </c>
      <c r="I294" s="1257"/>
      <c r="J294" s="1284">
        <v>18</v>
      </c>
      <c r="K294" s="1258"/>
      <c r="L294" s="1281" t="s">
        <v>602</v>
      </c>
      <c r="M294" s="1284" t="s">
        <v>588</v>
      </c>
      <c r="N294" s="1284">
        <v>1</v>
      </c>
      <c r="O294" s="1257"/>
      <c r="P294" s="1331" t="str">
        <f t="shared" si="52"/>
        <v>Included</v>
      </c>
      <c r="Q294" s="1331">
        <f t="shared" si="53"/>
        <v>0</v>
      </c>
      <c r="R294" s="786">
        <f t="shared" si="54"/>
        <v>0</v>
      </c>
      <c r="S294" s="786">
        <f t="shared" si="55"/>
        <v>0</v>
      </c>
      <c r="T294" s="787"/>
      <c r="U294" s="787"/>
      <c r="AD294" s="935"/>
    </row>
    <row r="295" spans="1:54" s="786" customFormat="1">
      <c r="A295" s="1498"/>
      <c r="B295" s="1499"/>
      <c r="C295" s="1499"/>
      <c r="D295" s="1499"/>
      <c r="E295" s="1499"/>
      <c r="F295" s="1499"/>
      <c r="G295" s="1499"/>
      <c r="H295" s="1499"/>
      <c r="I295" s="1499"/>
      <c r="J295" s="1499"/>
      <c r="K295" s="1499"/>
      <c r="L295" s="1499"/>
      <c r="M295" s="1499"/>
      <c r="N295" s="1499"/>
      <c r="O295" s="1499"/>
      <c r="P295" s="1499"/>
      <c r="Q295" s="1500"/>
      <c r="R295" s="787"/>
      <c r="S295" s="787"/>
      <c r="T295" s="787"/>
      <c r="U295" s="787"/>
      <c r="AD295" s="935"/>
    </row>
    <row r="296" spans="1:54" ht="25.5" customHeight="1">
      <c r="A296" s="1494"/>
      <c r="B296" s="1495"/>
      <c r="C296" s="1495"/>
      <c r="D296" s="1495"/>
      <c r="E296" s="1495"/>
      <c r="F296" s="1495"/>
      <c r="G296" s="1495"/>
      <c r="H296" s="1495"/>
      <c r="I296" s="1495"/>
      <c r="J296" s="1495"/>
      <c r="K296" s="1496"/>
      <c r="L296" s="926" t="s">
        <v>684</v>
      </c>
      <c r="M296" s="927"/>
      <c r="N296" s="928"/>
      <c r="O296" s="929"/>
      <c r="P296" s="1332">
        <f>SUM(P20:P295)</f>
        <v>0</v>
      </c>
      <c r="Q296" s="1333"/>
      <c r="S296" s="997">
        <f>SUM(S20:S294)</f>
        <v>0</v>
      </c>
      <c r="T296" s="810"/>
      <c r="U296" s="810"/>
      <c r="V296" s="810"/>
      <c r="W296" s="810"/>
      <c r="X296" s="810"/>
      <c r="Y296" s="810"/>
      <c r="Z296" s="810"/>
      <c r="AA296" s="810"/>
      <c r="AB296" s="810"/>
      <c r="AC296" s="936"/>
      <c r="AD296" s="936"/>
      <c r="AE296" s="936"/>
      <c r="AF296" s="810"/>
      <c r="AG296" s="810"/>
      <c r="AH296" s="810"/>
      <c r="AI296" s="810"/>
      <c r="AJ296" s="810"/>
      <c r="AK296" s="810"/>
      <c r="AL296" s="810"/>
      <c r="AM296" s="810"/>
      <c r="AN296" s="810"/>
      <c r="AO296" s="810"/>
      <c r="AP296" s="810"/>
      <c r="AQ296" s="810"/>
      <c r="AR296" s="810"/>
      <c r="AS296" s="810"/>
      <c r="AT296" s="810"/>
      <c r="AU296" s="810"/>
      <c r="AV296" s="810"/>
      <c r="AW296" s="810"/>
      <c r="AX296" s="810"/>
      <c r="AY296" s="810"/>
      <c r="AZ296" s="810"/>
      <c r="BA296" s="810"/>
      <c r="BB296" s="810"/>
    </row>
    <row r="297" spans="1:54" ht="25.5" hidden="1" customHeight="1">
      <c r="A297" s="986"/>
      <c r="B297" s="987"/>
      <c r="C297" s="987"/>
      <c r="D297" s="987"/>
      <c r="E297" s="987"/>
      <c r="F297" s="987"/>
      <c r="G297" s="987"/>
      <c r="H297" s="988"/>
      <c r="I297" s="989"/>
      <c r="J297" s="987"/>
      <c r="K297" s="987"/>
      <c r="L297" s="1512" t="s">
        <v>512</v>
      </c>
      <c r="M297" s="1513"/>
      <c r="N297" s="1513"/>
      <c r="O297" s="1514"/>
      <c r="P297" s="1332"/>
      <c r="Q297" s="1332">
        <f>SUM(Q20:Q294)</f>
        <v>0</v>
      </c>
      <c r="T297" s="810"/>
      <c r="U297" s="810"/>
      <c r="V297" s="810"/>
      <c r="W297" s="810"/>
      <c r="X297" s="810"/>
      <c r="Y297" s="810"/>
      <c r="Z297" s="810"/>
      <c r="AA297" s="810"/>
      <c r="AB297" s="810"/>
      <c r="AC297" s="936"/>
      <c r="AD297" s="936"/>
      <c r="AE297" s="936"/>
      <c r="AF297" s="810"/>
      <c r="AG297" s="810"/>
      <c r="AH297" s="810"/>
      <c r="AI297" s="810"/>
      <c r="AJ297" s="810"/>
      <c r="AK297" s="810"/>
      <c r="AL297" s="810"/>
      <c r="AM297" s="810"/>
      <c r="AN297" s="810"/>
      <c r="AO297" s="810"/>
      <c r="AP297" s="810"/>
      <c r="AQ297" s="810"/>
      <c r="AR297" s="810"/>
      <c r="AS297" s="810"/>
      <c r="AT297" s="810"/>
      <c r="AU297" s="810"/>
      <c r="AV297" s="810"/>
      <c r="AW297" s="810"/>
      <c r="AX297" s="810"/>
      <c r="AY297" s="810"/>
      <c r="AZ297" s="810"/>
      <c r="BA297" s="810"/>
      <c r="BB297" s="810"/>
    </row>
    <row r="298" spans="1:54" ht="32.25" customHeight="1">
      <c r="A298" s="951"/>
      <c r="B298" s="791"/>
      <c r="C298" s="1345"/>
      <c r="D298" s="1345"/>
      <c r="E298" s="1345"/>
      <c r="F298" s="791"/>
      <c r="G298" s="1345"/>
      <c r="H298" s="1503"/>
      <c r="I298" s="1503"/>
      <c r="J298" s="1503"/>
      <c r="K298" s="1503"/>
      <c r="L298" s="1503"/>
      <c r="M298" s="1503"/>
      <c r="N298" s="796"/>
      <c r="O298" s="855"/>
      <c r="P298" s="1334"/>
      <c r="T298" s="810"/>
      <c r="U298" s="810"/>
      <c r="V298" s="810"/>
      <c r="W298" s="810"/>
      <c r="X298" s="810"/>
      <c r="Y298" s="810"/>
      <c r="Z298" s="810"/>
      <c r="AA298" s="810"/>
      <c r="AB298" s="810"/>
      <c r="AC298" s="936"/>
      <c r="AD298" s="936"/>
      <c r="AE298" s="936"/>
      <c r="AF298" s="810"/>
      <c r="AG298" s="810"/>
      <c r="AH298" s="810"/>
      <c r="AI298" s="810"/>
      <c r="AJ298" s="810"/>
      <c r="AK298" s="810"/>
      <c r="AL298" s="810"/>
      <c r="AM298" s="810"/>
      <c r="AN298" s="810"/>
      <c r="AO298" s="810"/>
      <c r="AP298" s="810"/>
      <c r="AQ298" s="810"/>
      <c r="AR298" s="810"/>
      <c r="AS298" s="810"/>
      <c r="AT298" s="810"/>
      <c r="AU298" s="810"/>
      <c r="AV298" s="810"/>
      <c r="AW298" s="810"/>
      <c r="AX298" s="810"/>
      <c r="AY298" s="810"/>
      <c r="AZ298" s="810"/>
      <c r="BA298" s="810"/>
      <c r="BB298" s="810"/>
    </row>
    <row r="299" spans="1:54" ht="23.25" customHeight="1">
      <c r="A299" s="952" t="s">
        <v>491</v>
      </c>
      <c r="B299" s="1510" t="s">
        <v>492</v>
      </c>
      <c r="C299" s="1510"/>
      <c r="D299" s="1510"/>
      <c r="E299" s="1510"/>
      <c r="F299" s="1510"/>
      <c r="G299" s="1510"/>
      <c r="H299" s="1510"/>
      <c r="I299" s="1510"/>
      <c r="J299" s="1510"/>
      <c r="K299" s="1510"/>
      <c r="L299" s="1510"/>
      <c r="M299" s="1327"/>
      <c r="N299" s="1327"/>
      <c r="O299" s="879"/>
      <c r="P299" s="1327"/>
      <c r="Q299" s="1327"/>
      <c r="T299" s="810"/>
      <c r="U299" s="810"/>
      <c r="V299" s="810"/>
      <c r="W299" s="810"/>
      <c r="X299" s="810"/>
      <c r="Y299" s="810"/>
      <c r="Z299" s="810"/>
      <c r="AA299" s="810"/>
      <c r="AB299" s="810"/>
      <c r="AC299" s="936"/>
      <c r="AD299" s="936"/>
      <c r="AE299" s="936"/>
      <c r="AF299" s="810"/>
      <c r="AG299" s="810"/>
      <c r="AH299" s="810"/>
      <c r="AI299" s="810"/>
      <c r="AJ299" s="810"/>
      <c r="AK299" s="810"/>
      <c r="AL299" s="810"/>
      <c r="AM299" s="810"/>
      <c r="AN299" s="810"/>
      <c r="AO299" s="810"/>
      <c r="AP299" s="810"/>
      <c r="AQ299" s="810"/>
      <c r="AR299" s="810"/>
      <c r="AS299" s="810"/>
      <c r="AT299" s="810"/>
      <c r="AU299" s="810"/>
      <c r="AV299" s="810"/>
      <c r="AW299" s="810"/>
      <c r="AX299" s="810"/>
      <c r="AY299" s="810"/>
      <c r="AZ299" s="810"/>
      <c r="BA299" s="810"/>
      <c r="BB299" s="810"/>
    </row>
    <row r="300" spans="1:54" ht="21" customHeight="1">
      <c r="A300" s="1501" t="s">
        <v>408</v>
      </c>
      <c r="B300" s="1501"/>
      <c r="C300" s="1501"/>
      <c r="D300" s="1504" t="str">
        <f>'Sch-1'!B247</f>
        <v>--</v>
      </c>
      <c r="E300" s="1504"/>
      <c r="F300" s="801"/>
      <c r="G300" s="801"/>
      <c r="I300" s="822"/>
      <c r="J300" s="801"/>
      <c r="K300" s="801"/>
      <c r="M300" s="854"/>
      <c r="N300" s="854"/>
      <c r="O300" s="855"/>
      <c r="P300" s="1335"/>
      <c r="Q300" s="816"/>
      <c r="T300" s="810"/>
      <c r="U300" s="810"/>
      <c r="V300" s="810"/>
      <c r="W300" s="810"/>
      <c r="X300" s="810"/>
      <c r="Y300" s="810"/>
      <c r="Z300" s="810"/>
      <c r="AA300" s="810"/>
      <c r="AB300" s="810"/>
      <c r="AC300" s="936"/>
      <c r="AD300" s="936"/>
      <c r="AE300" s="936"/>
      <c r="AF300" s="810"/>
      <c r="AG300" s="810"/>
      <c r="AH300" s="810"/>
      <c r="AI300" s="810"/>
      <c r="AJ300" s="810"/>
      <c r="AK300" s="810"/>
      <c r="AL300" s="810"/>
      <c r="AM300" s="810"/>
      <c r="AN300" s="810"/>
      <c r="AO300" s="810"/>
      <c r="AP300" s="810"/>
      <c r="AQ300" s="810"/>
      <c r="AR300" s="810"/>
      <c r="AS300" s="810"/>
      <c r="AT300" s="810"/>
      <c r="AU300" s="810"/>
      <c r="AV300" s="810"/>
      <c r="AW300" s="810"/>
      <c r="AX300" s="810"/>
      <c r="AY300" s="810"/>
      <c r="AZ300" s="810"/>
      <c r="BA300" s="810"/>
      <c r="BB300" s="810"/>
    </row>
    <row r="301" spans="1:54">
      <c r="A301" s="1501" t="s">
        <v>409</v>
      </c>
      <c r="B301" s="1501"/>
      <c r="C301" s="1501"/>
      <c r="D301" s="1505" t="str">
        <f>'Sch-1'!B248</f>
        <v/>
      </c>
      <c r="E301" s="1505"/>
      <c r="F301" s="801"/>
      <c r="G301" s="801"/>
      <c r="I301" s="822"/>
      <c r="J301" s="801"/>
      <c r="K301" s="801"/>
      <c r="M301" s="1492" t="s">
        <v>410</v>
      </c>
      <c r="N301" s="1492"/>
      <c r="O301" s="825" t="str">
        <f>'Sch-1'!M248</f>
        <v/>
      </c>
      <c r="P301" s="1335"/>
      <c r="Q301" s="816"/>
      <c r="AN301" s="810"/>
      <c r="AO301" s="810"/>
      <c r="AP301" s="810"/>
      <c r="AQ301" s="810"/>
      <c r="AR301" s="810"/>
      <c r="AS301" s="810"/>
      <c r="AT301" s="810"/>
      <c r="AU301" s="810"/>
      <c r="AV301" s="810"/>
      <c r="AW301" s="810"/>
      <c r="AX301" s="810"/>
      <c r="AY301" s="810"/>
      <c r="AZ301" s="810"/>
      <c r="BA301" s="810"/>
      <c r="BB301" s="810"/>
    </row>
    <row r="302" spans="1:54">
      <c r="A302" s="954"/>
      <c r="B302" s="788"/>
      <c r="C302" s="788"/>
      <c r="D302" s="788"/>
      <c r="E302" s="788"/>
      <c r="F302" s="788"/>
      <c r="G302" s="788"/>
      <c r="H302" s="892"/>
      <c r="I302" s="826"/>
      <c r="J302" s="788"/>
      <c r="K302" s="788"/>
      <c r="L302" s="827"/>
      <c r="M302" s="1491" t="s">
        <v>411</v>
      </c>
      <c r="N302" s="1491"/>
      <c r="O302" s="825" t="str">
        <f>'Sch-1'!M249</f>
        <v/>
      </c>
      <c r="P302" s="826"/>
      <c r="Q302" s="816"/>
      <c r="AN302" s="810"/>
      <c r="AO302" s="810"/>
      <c r="AP302" s="810"/>
      <c r="AQ302" s="810"/>
      <c r="AR302" s="810"/>
      <c r="AS302" s="810"/>
      <c r="AT302" s="810"/>
      <c r="AU302" s="810"/>
      <c r="AV302" s="810"/>
      <c r="AW302" s="810"/>
      <c r="AX302" s="810"/>
      <c r="AY302" s="810"/>
      <c r="AZ302" s="810"/>
      <c r="BA302" s="810"/>
      <c r="BB302" s="810"/>
    </row>
    <row r="303" spans="1:54">
      <c r="A303" s="953"/>
      <c r="B303" s="801"/>
      <c r="C303" s="801"/>
      <c r="D303" s="801"/>
      <c r="E303" s="801"/>
      <c r="F303" s="801"/>
      <c r="G303" s="801"/>
      <c r="H303" s="893"/>
      <c r="I303" s="822"/>
      <c r="J303" s="801"/>
      <c r="K303" s="801"/>
      <c r="L303" s="828"/>
      <c r="M303" s="823"/>
      <c r="N303" s="824"/>
      <c r="O303" s="813"/>
      <c r="P303" s="796"/>
      <c r="AN303" s="810"/>
      <c r="AO303" s="810"/>
      <c r="AP303" s="810"/>
      <c r="AQ303" s="810"/>
      <c r="AR303" s="810"/>
      <c r="AS303" s="810"/>
      <c r="AT303" s="810"/>
      <c r="AU303" s="810"/>
      <c r="AV303" s="810"/>
      <c r="AW303" s="810"/>
      <c r="AX303" s="810"/>
      <c r="AY303" s="810"/>
      <c r="AZ303" s="810"/>
      <c r="BA303" s="810"/>
      <c r="BB303" s="810"/>
    </row>
    <row r="304" spans="1:54">
      <c r="AN304" s="810"/>
      <c r="AO304" s="810"/>
      <c r="AP304" s="810"/>
      <c r="AQ304" s="810"/>
      <c r="AR304" s="810"/>
      <c r="AS304" s="810"/>
      <c r="AT304" s="810"/>
      <c r="AU304" s="810"/>
      <c r="AV304" s="810"/>
      <c r="AW304" s="810"/>
      <c r="AX304" s="810"/>
      <c r="AY304" s="810"/>
      <c r="AZ304" s="810"/>
      <c r="BA304" s="810"/>
      <c r="BB304" s="810"/>
    </row>
    <row r="316" spans="1:54" s="821" customFormat="1">
      <c r="A316" s="955"/>
      <c r="B316" s="856"/>
      <c r="C316" s="856"/>
      <c r="D316" s="856"/>
      <c r="E316" s="856"/>
      <c r="F316" s="856"/>
      <c r="G316" s="856"/>
      <c r="H316" s="894"/>
      <c r="I316" s="884"/>
      <c r="J316" s="856"/>
      <c r="K316" s="856"/>
      <c r="L316" s="857"/>
      <c r="M316" s="858"/>
      <c r="N316" s="859"/>
      <c r="O316" s="860"/>
      <c r="P316" s="1336"/>
      <c r="Q316" s="1337"/>
      <c r="R316" s="861"/>
      <c r="AL316" s="862"/>
      <c r="AM316" s="862"/>
    </row>
    <row r="317" spans="1:54" s="821" customFormat="1">
      <c r="A317" s="955"/>
      <c r="B317" s="856"/>
      <c r="C317" s="856"/>
      <c r="D317" s="856"/>
      <c r="E317" s="856"/>
      <c r="F317" s="856"/>
      <c r="G317" s="856"/>
      <c r="H317" s="894"/>
      <c r="I317" s="884"/>
      <c r="J317" s="856"/>
      <c r="K317" s="856"/>
      <c r="L317" s="857"/>
      <c r="M317" s="858"/>
      <c r="N317" s="859"/>
      <c r="O317" s="860"/>
      <c r="P317" s="1336"/>
      <c r="Q317" s="1337"/>
      <c r="R317" s="861"/>
      <c r="AL317" s="863"/>
      <c r="AM317" s="864"/>
    </row>
    <row r="318" spans="1:54" s="821" customFormat="1">
      <c r="A318" s="955"/>
      <c r="B318" s="856"/>
      <c r="C318" s="856"/>
      <c r="D318" s="856"/>
      <c r="E318" s="856"/>
      <c r="F318" s="856"/>
      <c r="G318" s="856"/>
      <c r="H318" s="894"/>
      <c r="I318" s="884"/>
      <c r="J318" s="856"/>
      <c r="K318" s="856"/>
      <c r="L318" s="857"/>
      <c r="M318" s="858"/>
      <c r="N318" s="859"/>
      <c r="O318" s="860"/>
      <c r="P318" s="1336"/>
      <c r="Q318" s="1337"/>
      <c r="R318" s="861"/>
      <c r="AM318" s="865"/>
    </row>
    <row r="319" spans="1:54" s="821" customFormat="1">
      <c r="A319" s="956"/>
      <c r="B319" s="866"/>
      <c r="C319" s="866"/>
      <c r="D319" s="866"/>
      <c r="E319" s="866"/>
      <c r="F319" s="866"/>
      <c r="G319" s="866"/>
      <c r="H319" s="895"/>
      <c r="I319" s="868"/>
      <c r="J319" s="866"/>
      <c r="K319" s="866"/>
      <c r="L319" s="867"/>
      <c r="M319" s="868"/>
      <c r="N319" s="868"/>
      <c r="O319" s="863"/>
      <c r="P319" s="1338"/>
      <c r="Q319" s="1339"/>
    </row>
    <row r="320" spans="1:54">
      <c r="A320" s="956"/>
      <c r="B320" s="866"/>
      <c r="C320" s="866"/>
      <c r="D320" s="866"/>
      <c r="E320" s="866"/>
      <c r="F320" s="866"/>
      <c r="G320" s="866"/>
      <c r="H320" s="895"/>
      <c r="I320" s="868"/>
      <c r="J320" s="866"/>
      <c r="K320" s="866"/>
      <c r="L320" s="869"/>
      <c r="M320" s="868"/>
      <c r="N320" s="868"/>
      <c r="O320" s="863"/>
      <c r="P320" s="1338"/>
      <c r="AN320" s="810"/>
      <c r="AO320" s="810"/>
      <c r="AP320" s="810"/>
      <c r="AQ320" s="810"/>
      <c r="AR320" s="810"/>
      <c r="AS320" s="810"/>
      <c r="AT320" s="810"/>
      <c r="AU320" s="810"/>
      <c r="AV320" s="810"/>
      <c r="AW320" s="810"/>
      <c r="AX320" s="810"/>
      <c r="AY320" s="810"/>
      <c r="AZ320" s="810"/>
      <c r="BA320" s="810"/>
      <c r="BB320" s="810"/>
    </row>
    <row r="321" spans="1:54">
      <c r="A321" s="957"/>
      <c r="B321" s="870"/>
      <c r="C321" s="870"/>
      <c r="D321" s="870"/>
      <c r="E321" s="870"/>
      <c r="F321" s="870"/>
      <c r="G321" s="870"/>
      <c r="H321" s="896"/>
      <c r="I321" s="829"/>
      <c r="J321" s="870"/>
      <c r="K321" s="870"/>
      <c r="L321" s="830"/>
      <c r="M321" s="829"/>
      <c r="N321" s="829"/>
      <c r="O321" s="831"/>
      <c r="P321" s="829"/>
      <c r="AN321" s="810"/>
      <c r="AO321" s="810"/>
      <c r="AP321" s="810"/>
      <c r="AQ321" s="810"/>
      <c r="AR321" s="810"/>
      <c r="AS321" s="810"/>
      <c r="AT321" s="810"/>
      <c r="AU321" s="810"/>
      <c r="AV321" s="810"/>
      <c r="AW321" s="810"/>
      <c r="AX321" s="810"/>
      <c r="AY321" s="810"/>
      <c r="AZ321" s="810"/>
      <c r="BA321" s="810"/>
      <c r="BB321" s="810"/>
    </row>
    <row r="322" spans="1:54">
      <c r="A322" s="957"/>
      <c r="B322" s="870"/>
      <c r="C322" s="870"/>
      <c r="D322" s="870"/>
      <c r="E322" s="870"/>
      <c r="F322" s="870"/>
      <c r="G322" s="870"/>
      <c r="H322" s="896"/>
      <c r="I322" s="829"/>
      <c r="J322" s="870"/>
      <c r="K322" s="870"/>
      <c r="L322" s="830"/>
      <c r="M322" s="829"/>
      <c r="N322" s="829"/>
      <c r="O322" s="831"/>
      <c r="P322" s="829"/>
      <c r="AN322" s="810"/>
      <c r="AO322" s="810"/>
      <c r="AP322" s="810"/>
      <c r="AQ322" s="810"/>
      <c r="AR322" s="810"/>
      <c r="AS322" s="810"/>
      <c r="AT322" s="810"/>
      <c r="AU322" s="810"/>
      <c r="AV322" s="810"/>
      <c r="AW322" s="810"/>
      <c r="AX322" s="810"/>
      <c r="AY322" s="810"/>
      <c r="AZ322" s="810"/>
      <c r="BA322" s="810"/>
      <c r="BB322" s="810"/>
    </row>
    <row r="323" spans="1:54">
      <c r="A323" s="958"/>
      <c r="B323" s="871"/>
      <c r="C323" s="871"/>
      <c r="D323" s="871"/>
      <c r="E323" s="871"/>
      <c r="F323" s="871"/>
      <c r="G323" s="871"/>
      <c r="H323" s="897"/>
      <c r="I323" s="873"/>
      <c r="J323" s="871"/>
      <c r="K323" s="871"/>
      <c r="L323" s="872"/>
      <c r="M323" s="873"/>
      <c r="N323" s="873"/>
      <c r="O323" s="874"/>
      <c r="P323" s="873"/>
      <c r="AN323" s="810"/>
      <c r="AO323" s="810"/>
      <c r="AP323" s="810"/>
      <c r="AQ323" s="810"/>
      <c r="AR323" s="810"/>
      <c r="AS323" s="810"/>
      <c r="AT323" s="810"/>
      <c r="AU323" s="810"/>
      <c r="AV323" s="810"/>
      <c r="AW323" s="810"/>
      <c r="AX323" s="810"/>
      <c r="AY323" s="810"/>
      <c r="AZ323" s="810"/>
      <c r="BA323" s="810"/>
      <c r="BB323" s="810"/>
    </row>
    <row r="324" spans="1:54">
      <c r="A324" s="957"/>
      <c r="B324" s="870"/>
      <c r="C324" s="870"/>
      <c r="D324" s="870"/>
      <c r="E324" s="870"/>
      <c r="F324" s="870"/>
      <c r="G324" s="870"/>
      <c r="H324" s="896"/>
      <c r="I324" s="829"/>
      <c r="J324" s="870"/>
      <c r="K324" s="870"/>
      <c r="L324" s="830"/>
      <c r="M324" s="829"/>
      <c r="N324" s="829"/>
      <c r="O324" s="831"/>
      <c r="P324" s="829"/>
      <c r="AN324" s="810"/>
      <c r="AO324" s="810"/>
      <c r="AP324" s="810"/>
      <c r="AQ324" s="810"/>
      <c r="AR324" s="810"/>
      <c r="AS324" s="810"/>
      <c r="AT324" s="810"/>
      <c r="AU324" s="810"/>
      <c r="AV324" s="810"/>
      <c r="AW324" s="810"/>
      <c r="AX324" s="810"/>
      <c r="AY324" s="810"/>
      <c r="AZ324" s="810"/>
      <c r="BA324" s="810"/>
      <c r="BB324" s="810"/>
    </row>
    <row r="325" spans="1:54">
      <c r="A325" s="957"/>
      <c r="B325" s="870"/>
      <c r="C325" s="870"/>
      <c r="D325" s="870"/>
      <c r="E325" s="870"/>
      <c r="F325" s="870"/>
      <c r="G325" s="870"/>
      <c r="H325" s="896"/>
      <c r="I325" s="829"/>
      <c r="J325" s="870"/>
      <c r="K325" s="870"/>
      <c r="L325" s="830"/>
      <c r="M325" s="829"/>
      <c r="N325" s="829"/>
      <c r="O325" s="831"/>
      <c r="P325" s="829"/>
      <c r="AN325" s="810"/>
      <c r="AO325" s="810"/>
      <c r="AP325" s="810"/>
      <c r="AQ325" s="810"/>
      <c r="AR325" s="810"/>
      <c r="AS325" s="810"/>
      <c r="AT325" s="810"/>
      <c r="AU325" s="810"/>
      <c r="AV325" s="810"/>
      <c r="AW325" s="810"/>
      <c r="AX325" s="810"/>
      <c r="AY325" s="810"/>
      <c r="AZ325" s="810"/>
      <c r="BA325" s="810"/>
      <c r="BB325" s="810"/>
    </row>
  </sheetData>
  <sheetProtection algorithmName="SHA-512" hashValue="ZhTMz0qkazLG+/X58iEjf6iRIw0iMfmuXkRXZc/6jW9DHZ8thvkzdSZDMVxEwIyAQbkSydR/9mgFUnVSWyWmBQ==" saltValue="0sFN1Z1gC/nvnq8nIb2STQ==" spinCount="100000" sheet="1" formatColumns="0" formatRows="0" selectLockedCells="1"/>
  <customSheetViews>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4"/>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0"/>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1"/>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4"/>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s>
  <mergeCells count="21">
    <mergeCell ref="A3:Q3"/>
    <mergeCell ref="B299:L299"/>
    <mergeCell ref="A4:Q4"/>
    <mergeCell ref="M8:P8"/>
    <mergeCell ref="L297:O297"/>
    <mergeCell ref="M7:P7"/>
    <mergeCell ref="M9:P9"/>
    <mergeCell ref="AO13:AP13"/>
    <mergeCell ref="AL13:AM13"/>
    <mergeCell ref="H298:M298"/>
    <mergeCell ref="D300:E300"/>
    <mergeCell ref="D301:E301"/>
    <mergeCell ref="B18:L18"/>
    <mergeCell ref="M302:N302"/>
    <mergeCell ref="M301:N301"/>
    <mergeCell ref="N15:P15"/>
    <mergeCell ref="A296:K296"/>
    <mergeCell ref="M11:P11"/>
    <mergeCell ref="A295:Q295"/>
    <mergeCell ref="A300:C300"/>
    <mergeCell ref="A301:C301"/>
  </mergeCells>
  <phoneticPr fontId="2" type="noConversion"/>
  <conditionalFormatting sqref="O296 O298:O299 I23:I26 K21:K30 I53:I54 O88 K88 I88 O20:O46 K34:K46 K213:K246 O213:O246 I219:I246 K48:K54 O48:O54 I248:I294 O248:O294 K248:K294">
    <cfRule type="expression" dxfId="134" priority="2645" stopIfTrue="1">
      <formula>H20&gt;0</formula>
    </cfRule>
  </conditionalFormatting>
  <conditionalFormatting sqref="O300">
    <cfRule type="expression" dxfId="133" priority="2445" stopIfTrue="1">
      <formula>N300&gt;0</formula>
    </cfRule>
  </conditionalFormatting>
  <conditionalFormatting sqref="K20:K30 K88 K34:K46 K213:K246 K48:K54 K248:K294">
    <cfRule type="expression" dxfId="132" priority="1882" stopIfTrue="1">
      <formula>H20&gt;0</formula>
    </cfRule>
  </conditionalFormatting>
  <conditionalFormatting sqref="K20 K24:K30 K34:K37">
    <cfRule type="cellIs" dxfId="131" priority="1881" stopIfTrue="1" operator="equal">
      <formula>"a"</formula>
    </cfRule>
  </conditionalFormatting>
  <conditionalFormatting sqref="K20">
    <cfRule type="expression" dxfId="130" priority="1880" stopIfTrue="1">
      <formula>J20&gt;0</formula>
    </cfRule>
  </conditionalFormatting>
  <conditionalFormatting sqref="I20">
    <cfRule type="expression" dxfId="129" priority="1879" stopIfTrue="1">
      <formula>H20&gt;0</formula>
    </cfRule>
  </conditionalFormatting>
  <conditionalFormatting sqref="I21:I22">
    <cfRule type="expression" dxfId="128" priority="1878" stopIfTrue="1">
      <formula>H21&gt;0</formula>
    </cfRule>
  </conditionalFormatting>
  <conditionalFormatting sqref="K21:K23">
    <cfRule type="cellIs" dxfId="127" priority="1337" stopIfTrue="1" operator="equal">
      <formula>"a"</formula>
    </cfRule>
  </conditionalFormatting>
  <conditionalFormatting sqref="I37">
    <cfRule type="expression" dxfId="126" priority="753" stopIfTrue="1">
      <formula>H37&gt;0</formula>
    </cfRule>
  </conditionalFormatting>
  <conditionalFormatting sqref="I27:I30 I34:I36">
    <cfRule type="expression" dxfId="125" priority="749" stopIfTrue="1">
      <formula>H27&gt;0</formula>
    </cfRule>
  </conditionalFormatting>
  <conditionalFormatting sqref="I38:I39">
    <cfRule type="expression" dxfId="124" priority="747" stopIfTrue="1">
      <formula>H38&gt;0</formula>
    </cfRule>
  </conditionalFormatting>
  <conditionalFormatting sqref="I40:I42">
    <cfRule type="expression" dxfId="123" priority="746" stopIfTrue="1">
      <formula>H40&gt;0</formula>
    </cfRule>
  </conditionalFormatting>
  <conditionalFormatting sqref="I43:I45">
    <cfRule type="expression" dxfId="122" priority="745" stopIfTrue="1">
      <formula>H43&gt;0</formula>
    </cfRule>
  </conditionalFormatting>
  <conditionalFormatting sqref="I46 I48:I52">
    <cfRule type="expression" dxfId="121" priority="744" stopIfTrue="1">
      <formula>H46&gt;0</formula>
    </cfRule>
  </conditionalFormatting>
  <conditionalFormatting sqref="K88 K38:K46 K48:K54">
    <cfRule type="cellIs" dxfId="120" priority="741" stopIfTrue="1" operator="equal">
      <formula>"a"</formula>
    </cfRule>
  </conditionalFormatting>
  <conditionalFormatting sqref="I31:I33 K31:K33">
    <cfRule type="expression" dxfId="119" priority="611" stopIfTrue="1">
      <formula>H31&gt;0</formula>
    </cfRule>
  </conditionalFormatting>
  <conditionalFormatting sqref="K31:K33">
    <cfRule type="expression" dxfId="118" priority="610" stopIfTrue="1">
      <formula>H31&gt;0</formula>
    </cfRule>
  </conditionalFormatting>
  <conditionalFormatting sqref="K31:K33">
    <cfRule type="cellIs" dxfId="117" priority="609" stopIfTrue="1" operator="equal">
      <formula>"a"</formula>
    </cfRule>
  </conditionalFormatting>
  <conditionalFormatting sqref="I57:I60 K55:K63 I87 O55:O63 K69:K87 O65:O87 K65">
    <cfRule type="expression" dxfId="116" priority="169" stopIfTrue="1">
      <formula>H55&gt;0</formula>
    </cfRule>
  </conditionalFormatting>
  <conditionalFormatting sqref="K55:K63 K69:K87 K65">
    <cfRule type="expression" dxfId="115" priority="168" stopIfTrue="1">
      <formula>H55&gt;0</formula>
    </cfRule>
  </conditionalFormatting>
  <conditionalFormatting sqref="K58:K63 K69:K72 K65">
    <cfRule type="cellIs" dxfId="114" priority="167" stopIfTrue="1" operator="equal">
      <formula>"a"</formula>
    </cfRule>
  </conditionalFormatting>
  <conditionalFormatting sqref="I55:I56">
    <cfRule type="expression" dxfId="113" priority="166" stopIfTrue="1">
      <formula>H55&gt;0</formula>
    </cfRule>
  </conditionalFormatting>
  <conditionalFormatting sqref="K55:K57">
    <cfRule type="cellIs" dxfId="112" priority="165" stopIfTrue="1" operator="equal">
      <formula>"a"</formula>
    </cfRule>
  </conditionalFormatting>
  <conditionalFormatting sqref="I72">
    <cfRule type="expression" dxfId="111" priority="164" stopIfTrue="1">
      <formula>H72&gt;0</formula>
    </cfRule>
  </conditionalFormatting>
  <conditionalFormatting sqref="I61:I63 I69:I71 I65">
    <cfRule type="expression" dxfId="110" priority="163" stopIfTrue="1">
      <formula>H61&gt;0</formula>
    </cfRule>
  </conditionalFormatting>
  <conditionalFormatting sqref="I73:I74">
    <cfRule type="expression" dxfId="109" priority="162" stopIfTrue="1">
      <formula>H73&gt;0</formula>
    </cfRule>
  </conditionalFormatting>
  <conditionalFormatting sqref="I75:I77">
    <cfRule type="expression" dxfId="108" priority="161" stopIfTrue="1">
      <formula>H75&gt;0</formula>
    </cfRule>
  </conditionalFormatting>
  <conditionalFormatting sqref="I78:I80">
    <cfRule type="expression" dxfId="107" priority="160" stopIfTrue="1">
      <formula>H78&gt;0</formula>
    </cfRule>
  </conditionalFormatting>
  <conditionalFormatting sqref="I81:I86">
    <cfRule type="expression" dxfId="106" priority="159" stopIfTrue="1">
      <formula>H81&gt;0</formula>
    </cfRule>
  </conditionalFormatting>
  <conditionalFormatting sqref="K73:K87">
    <cfRule type="cellIs" dxfId="105" priority="158" stopIfTrue="1" operator="equal">
      <formula>"a"</formula>
    </cfRule>
  </conditionalFormatting>
  <conditionalFormatting sqref="I66:I68 K66:K68">
    <cfRule type="expression" dxfId="104" priority="157" stopIfTrue="1">
      <formula>H66&gt;0</formula>
    </cfRule>
  </conditionalFormatting>
  <conditionalFormatting sqref="K66:K68">
    <cfRule type="expression" dxfId="103" priority="156" stopIfTrue="1">
      <formula>H66&gt;0</formula>
    </cfRule>
  </conditionalFormatting>
  <conditionalFormatting sqref="K66:K68">
    <cfRule type="cellIs" dxfId="102" priority="155" stopIfTrue="1" operator="equal">
      <formula>"a"</formula>
    </cfRule>
  </conditionalFormatting>
  <conditionalFormatting sqref="I120:I121 K102:K121 O89:O121 K89:K98 I91:I94">
    <cfRule type="expression" dxfId="101" priority="154" stopIfTrue="1">
      <formula>H89&gt;0</formula>
    </cfRule>
  </conditionalFormatting>
  <conditionalFormatting sqref="K102:K121 K89:K98">
    <cfRule type="expression" dxfId="100" priority="153" stopIfTrue="1">
      <formula>H89&gt;0</formula>
    </cfRule>
  </conditionalFormatting>
  <conditionalFormatting sqref="K102:K105 K92:K98">
    <cfRule type="cellIs" dxfId="99" priority="152" stopIfTrue="1" operator="equal">
      <formula>"a"</formula>
    </cfRule>
  </conditionalFormatting>
  <conditionalFormatting sqref="I89:I90">
    <cfRule type="expression" dxfId="98" priority="151" stopIfTrue="1">
      <formula>H89&gt;0</formula>
    </cfRule>
  </conditionalFormatting>
  <conditionalFormatting sqref="K89:K91">
    <cfRule type="cellIs" dxfId="97" priority="150" stopIfTrue="1" operator="equal">
      <formula>"a"</formula>
    </cfRule>
  </conditionalFormatting>
  <conditionalFormatting sqref="I105">
    <cfRule type="expression" dxfId="96" priority="149" stopIfTrue="1">
      <formula>H105&gt;0</formula>
    </cfRule>
  </conditionalFormatting>
  <conditionalFormatting sqref="I95:I98 I102:I104">
    <cfRule type="expression" dxfId="95" priority="148" stopIfTrue="1">
      <formula>H95&gt;0</formula>
    </cfRule>
  </conditionalFormatting>
  <conditionalFormatting sqref="I106:I107">
    <cfRule type="expression" dxfId="94" priority="147" stopIfTrue="1">
      <formula>H106&gt;0</formula>
    </cfRule>
  </conditionalFormatting>
  <conditionalFormatting sqref="I108:I110">
    <cfRule type="expression" dxfId="93" priority="146" stopIfTrue="1">
      <formula>H108&gt;0</formula>
    </cfRule>
  </conditionalFormatting>
  <conditionalFormatting sqref="I111:I113">
    <cfRule type="expression" dxfId="92" priority="145" stopIfTrue="1">
      <formula>H111&gt;0</formula>
    </cfRule>
  </conditionalFormatting>
  <conditionalFormatting sqref="I114:I119">
    <cfRule type="expression" dxfId="91" priority="144" stopIfTrue="1">
      <formula>H114&gt;0</formula>
    </cfRule>
  </conditionalFormatting>
  <conditionalFormatting sqref="K106:K121">
    <cfRule type="cellIs" dxfId="90" priority="143" stopIfTrue="1" operator="equal">
      <formula>"a"</formula>
    </cfRule>
  </conditionalFormatting>
  <conditionalFormatting sqref="I99:I101 K99:K101">
    <cfRule type="expression" dxfId="89" priority="142" stopIfTrue="1">
      <formula>H99&gt;0</formula>
    </cfRule>
  </conditionalFormatting>
  <conditionalFormatting sqref="K99:K101">
    <cfRule type="expression" dxfId="88" priority="141" stopIfTrue="1">
      <formula>H99&gt;0</formula>
    </cfRule>
  </conditionalFormatting>
  <conditionalFormatting sqref="K99:K101">
    <cfRule type="cellIs" dxfId="87" priority="140" stopIfTrue="1" operator="equal">
      <formula>"a"</formula>
    </cfRule>
  </conditionalFormatting>
  <conditionalFormatting sqref="I124:I127 K122:K131 O122:O152 K135:K152">
    <cfRule type="expression" dxfId="86" priority="139" stopIfTrue="1">
      <formula>H122&gt;0</formula>
    </cfRule>
  </conditionalFormatting>
  <conditionalFormatting sqref="K122:K131 K135:K152">
    <cfRule type="expression" dxfId="85" priority="138" stopIfTrue="1">
      <formula>H122&gt;0</formula>
    </cfRule>
  </conditionalFormatting>
  <conditionalFormatting sqref="K125:K131 K135:K138">
    <cfRule type="cellIs" dxfId="84" priority="137" stopIfTrue="1" operator="equal">
      <formula>"a"</formula>
    </cfRule>
  </conditionalFormatting>
  <conditionalFormatting sqref="I122:I123">
    <cfRule type="expression" dxfId="83" priority="136" stopIfTrue="1">
      <formula>H122&gt;0</formula>
    </cfRule>
  </conditionalFormatting>
  <conditionalFormatting sqref="K122:K124">
    <cfRule type="cellIs" dxfId="82" priority="135" stopIfTrue="1" operator="equal">
      <formula>"a"</formula>
    </cfRule>
  </conditionalFormatting>
  <conditionalFormatting sqref="I138">
    <cfRule type="expression" dxfId="81" priority="134" stopIfTrue="1">
      <formula>H138&gt;0</formula>
    </cfRule>
  </conditionalFormatting>
  <conditionalFormatting sqref="I128:I131 I135:I137">
    <cfRule type="expression" dxfId="80" priority="133" stopIfTrue="1">
      <formula>H128&gt;0</formula>
    </cfRule>
  </conditionalFormatting>
  <conditionalFormatting sqref="I139:I140">
    <cfRule type="expression" dxfId="79" priority="132" stopIfTrue="1">
      <formula>H139&gt;0</formula>
    </cfRule>
  </conditionalFormatting>
  <conditionalFormatting sqref="I141:I143">
    <cfRule type="expression" dxfId="78" priority="131" stopIfTrue="1">
      <formula>H141&gt;0</formula>
    </cfRule>
  </conditionalFormatting>
  <conditionalFormatting sqref="I144:I146">
    <cfRule type="expression" dxfId="77" priority="130" stopIfTrue="1">
      <formula>H144&gt;0</formula>
    </cfRule>
  </conditionalFormatting>
  <conditionalFormatting sqref="I147:I152">
    <cfRule type="expression" dxfId="76" priority="129" stopIfTrue="1">
      <formula>H147&gt;0</formula>
    </cfRule>
  </conditionalFormatting>
  <conditionalFormatting sqref="K139:K152">
    <cfRule type="cellIs" dxfId="75" priority="128" stopIfTrue="1" operator="equal">
      <formula>"a"</formula>
    </cfRule>
  </conditionalFormatting>
  <conditionalFormatting sqref="I132:I134 K132:K134">
    <cfRule type="expression" dxfId="74" priority="127" stopIfTrue="1">
      <formula>H132&gt;0</formula>
    </cfRule>
  </conditionalFormatting>
  <conditionalFormatting sqref="K132:K134">
    <cfRule type="expression" dxfId="73" priority="126" stopIfTrue="1">
      <formula>H132&gt;0</formula>
    </cfRule>
  </conditionalFormatting>
  <conditionalFormatting sqref="K132:K134">
    <cfRule type="cellIs" dxfId="72" priority="125" stopIfTrue="1" operator="equal">
      <formula>"a"</formula>
    </cfRule>
  </conditionalFormatting>
  <conditionalFormatting sqref="I155:I158 K153:K162 K167:K170 O153:O162 O164:O170">
    <cfRule type="expression" dxfId="71" priority="124" stopIfTrue="1">
      <formula>H153&gt;0</formula>
    </cfRule>
  </conditionalFormatting>
  <conditionalFormatting sqref="K153:K162 K167:K170">
    <cfRule type="expression" dxfId="70" priority="123" stopIfTrue="1">
      <formula>H153&gt;0</formula>
    </cfRule>
  </conditionalFormatting>
  <conditionalFormatting sqref="K156:K162 K167:K170">
    <cfRule type="cellIs" dxfId="69" priority="122" stopIfTrue="1" operator="equal">
      <formula>"a"</formula>
    </cfRule>
  </conditionalFormatting>
  <conditionalFormatting sqref="I153:I154">
    <cfRule type="expression" dxfId="68" priority="121" stopIfTrue="1">
      <formula>H153&gt;0</formula>
    </cfRule>
  </conditionalFormatting>
  <conditionalFormatting sqref="K153:K155">
    <cfRule type="cellIs" dxfId="67" priority="120" stopIfTrue="1" operator="equal">
      <formula>"a"</formula>
    </cfRule>
  </conditionalFormatting>
  <conditionalFormatting sqref="I170">
    <cfRule type="expression" dxfId="66" priority="119" stopIfTrue="1">
      <formula>H170&gt;0</formula>
    </cfRule>
  </conditionalFormatting>
  <conditionalFormatting sqref="I159:I162 I167:I169">
    <cfRule type="expression" dxfId="65" priority="118" stopIfTrue="1">
      <formula>H159&gt;0</formula>
    </cfRule>
  </conditionalFormatting>
  <conditionalFormatting sqref="I164:I166 K164:K166">
    <cfRule type="expression" dxfId="64" priority="112" stopIfTrue="1">
      <formula>H164&gt;0</formula>
    </cfRule>
  </conditionalFormatting>
  <conditionalFormatting sqref="K164:K166">
    <cfRule type="expression" dxfId="63" priority="111" stopIfTrue="1">
      <formula>H164&gt;0</formula>
    </cfRule>
  </conditionalFormatting>
  <conditionalFormatting sqref="K164:K166">
    <cfRule type="cellIs" dxfId="62" priority="110" stopIfTrue="1" operator="equal">
      <formula>"a"</formula>
    </cfRule>
  </conditionalFormatting>
  <conditionalFormatting sqref="I171 K171:K175 I197:I198 K179:K198 O171:O198">
    <cfRule type="expression" dxfId="61" priority="64" stopIfTrue="1">
      <formula>H171&gt;0</formula>
    </cfRule>
  </conditionalFormatting>
  <conditionalFormatting sqref="K171:K175 K179:K198">
    <cfRule type="expression" dxfId="60" priority="63" stopIfTrue="1">
      <formula>H171&gt;0</formula>
    </cfRule>
  </conditionalFormatting>
  <conditionalFormatting sqref="K171:K175 K179:K182">
    <cfRule type="cellIs" dxfId="59" priority="62" stopIfTrue="1" operator="equal">
      <formula>"a"</formula>
    </cfRule>
  </conditionalFormatting>
  <conditionalFormatting sqref="I182">
    <cfRule type="expression" dxfId="58" priority="61" stopIfTrue="1">
      <formula>H182&gt;0</formula>
    </cfRule>
  </conditionalFormatting>
  <conditionalFormatting sqref="I172:I175 I179:I181">
    <cfRule type="expression" dxfId="57" priority="60" stopIfTrue="1">
      <formula>H172&gt;0</formula>
    </cfRule>
  </conditionalFormatting>
  <conditionalFormatting sqref="I183:I184">
    <cfRule type="expression" dxfId="56" priority="59" stopIfTrue="1">
      <formula>H183&gt;0</formula>
    </cfRule>
  </conditionalFormatting>
  <conditionalFormatting sqref="I185:I187">
    <cfRule type="expression" dxfId="55" priority="58" stopIfTrue="1">
      <formula>H185&gt;0</formula>
    </cfRule>
  </conditionalFormatting>
  <conditionalFormatting sqref="I188:I190">
    <cfRule type="expression" dxfId="54" priority="57" stopIfTrue="1">
      <formula>H188&gt;0</formula>
    </cfRule>
  </conditionalFormatting>
  <conditionalFormatting sqref="I191:I196">
    <cfRule type="expression" dxfId="53" priority="56" stopIfTrue="1">
      <formula>H191&gt;0</formula>
    </cfRule>
  </conditionalFormatting>
  <conditionalFormatting sqref="K183:K198">
    <cfRule type="cellIs" dxfId="52" priority="55" stopIfTrue="1" operator="equal">
      <formula>"a"</formula>
    </cfRule>
  </conditionalFormatting>
  <conditionalFormatting sqref="I176:I178 K176:K178">
    <cfRule type="expression" dxfId="51" priority="54" stopIfTrue="1">
      <formula>H176&gt;0</formula>
    </cfRule>
  </conditionalFormatting>
  <conditionalFormatting sqref="K176:K178">
    <cfRule type="expression" dxfId="50" priority="53" stopIfTrue="1">
      <formula>H176&gt;0</formula>
    </cfRule>
  </conditionalFormatting>
  <conditionalFormatting sqref="K176:K178">
    <cfRule type="cellIs" dxfId="49" priority="52" stopIfTrue="1" operator="equal">
      <formula>"a"</formula>
    </cfRule>
  </conditionalFormatting>
  <conditionalFormatting sqref="I201:I204 K199:K208 K212 O199:O212">
    <cfRule type="expression" dxfId="48" priority="51" stopIfTrue="1">
      <formula>H199&gt;0</formula>
    </cfRule>
  </conditionalFormatting>
  <conditionalFormatting sqref="K199:K208 K212">
    <cfRule type="expression" dxfId="47" priority="50" stopIfTrue="1">
      <formula>H199&gt;0</formula>
    </cfRule>
  </conditionalFormatting>
  <conditionalFormatting sqref="K202:K208 K212:K215">
    <cfRule type="cellIs" dxfId="46" priority="49" stopIfTrue="1" operator="equal">
      <formula>"a"</formula>
    </cfRule>
  </conditionalFormatting>
  <conditionalFormatting sqref="I199:I200">
    <cfRule type="expression" dxfId="45" priority="48" stopIfTrue="1">
      <formula>H199&gt;0</formula>
    </cfRule>
  </conditionalFormatting>
  <conditionalFormatting sqref="K199:K201">
    <cfRule type="cellIs" dxfId="44" priority="47" stopIfTrue="1" operator="equal">
      <formula>"a"</formula>
    </cfRule>
  </conditionalFormatting>
  <conditionalFormatting sqref="I215">
    <cfRule type="expression" dxfId="43" priority="46" stopIfTrue="1">
      <formula>H215&gt;0</formula>
    </cfRule>
  </conditionalFormatting>
  <conditionalFormatting sqref="I205:I208 I212:I214">
    <cfRule type="expression" dxfId="42" priority="45" stopIfTrue="1">
      <formula>H205&gt;0</formula>
    </cfRule>
  </conditionalFormatting>
  <conditionalFormatting sqref="I216:I217">
    <cfRule type="expression" dxfId="41" priority="44" stopIfTrue="1">
      <formula>H216&gt;0</formula>
    </cfRule>
  </conditionalFormatting>
  <conditionalFormatting sqref="I218">
    <cfRule type="expression" dxfId="40" priority="43" stopIfTrue="1">
      <formula>H218&gt;0</formula>
    </cfRule>
  </conditionalFormatting>
  <conditionalFormatting sqref="K216:K246 K248:K294">
    <cfRule type="cellIs" dxfId="39" priority="40" stopIfTrue="1" operator="equal">
      <formula>"a"</formula>
    </cfRule>
  </conditionalFormatting>
  <conditionalFormatting sqref="I209:I211 K209:K211">
    <cfRule type="expression" dxfId="38" priority="39" stopIfTrue="1">
      <formula>H209&gt;0</formula>
    </cfRule>
  </conditionalFormatting>
  <conditionalFormatting sqref="K209:K211">
    <cfRule type="expression" dxfId="37" priority="38" stopIfTrue="1">
      <formula>H209&gt;0</formula>
    </cfRule>
  </conditionalFormatting>
  <conditionalFormatting sqref="K209:K211">
    <cfRule type="cellIs" dxfId="36" priority="37" stopIfTrue="1" operator="equal">
      <formula>"a"</formula>
    </cfRule>
  </conditionalFormatting>
  <dataValidations count="5">
    <dataValidation type="decimal" operator="greaterThan" allowBlank="1" showInputMessage="1" showErrorMessage="1" error="Enter only Numeric Value greater than zero or leave the cell blank !" sqref="O19" xr:uid="{00000000-0002-0000-0800-000000000000}">
      <formula1>0</formula1>
    </dataValidation>
    <dataValidation operator="greaterThan" allowBlank="1" showInputMessage="1" showErrorMessage="1" error="Enter only Numeric Value greater than zero or leave the cell blank !" sqref="K300:K65608 K1:K2 K297:K298 K5:K17" xr:uid="{00000000-0002-0000-0800-000001000000}"/>
    <dataValidation type="whole" operator="greaterThan" allowBlank="1" showInputMessage="1" showErrorMessage="1" error="Enter only Numeric Value greater than zero or leave the cell blank !" sqref="O20:O294" xr:uid="{00000000-0002-0000-0800-000002000000}">
      <formula1>0</formula1>
    </dataValidation>
    <dataValidation type="list" operator="greaterThan" allowBlank="1" showInputMessage="1" showErrorMessage="1" sqref="K20:K294" xr:uid="{00000000-0002-0000-0800-000003000000}">
      <formula1>"0%,5%,12%,18%,28%"</formula1>
    </dataValidation>
    <dataValidation type="whole" operator="greaterThan" allowBlank="1" showInputMessage="1" showErrorMessage="1" sqref="I20:I294" xr:uid="{00000000-0002-0000-0800-000004000000}">
      <formula1>1</formula1>
    </dataValidation>
  </dataValidations>
  <printOptions horizontalCentered="1"/>
  <pageMargins left="0.25" right="0.25" top="0.5" bottom="0.25" header="0.05" footer="0.05"/>
  <pageSetup paperSize="9" scale="10" fitToHeight="2" orientation="landscape" r:id="rId26"/>
  <headerFooter alignWithMargins="0">
    <oddFooter>&amp;R&amp;"Book Antiqua,Bold"&amp;10Schedule-3/ Page &amp;P of &amp;N</oddFooter>
  </headerFooter>
  <colBreaks count="2" manualBreakCount="2">
    <brk id="11" max="1048575" man="1"/>
    <brk id="16" max="1048575" man="1"/>
  </colBreaks>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Ankit Vaishnav</cp:lastModifiedBy>
  <cp:lastPrinted>2019-09-02T09:39:55Z</cp:lastPrinted>
  <dcterms:created xsi:type="dcterms:W3CDTF">2001-07-26T10:23:15Z</dcterms:created>
  <dcterms:modified xsi:type="dcterms:W3CDTF">2021-10-01T08:00:48Z</dcterms:modified>
</cp:coreProperties>
</file>