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hidePivotFieldList="1" defaultThemeVersion="124226"/>
  <mc:AlternateContent xmlns:mc="http://schemas.openxmlformats.org/markup-compatibility/2006">
    <mc:Choice Requires="x15">
      <x15ac:absPath xmlns:x15ac="http://schemas.microsoft.com/office/spreadsheetml/2010/11/ac" url="https://powergrid1989-my.sharepoint.com/personal/60001938_powergrid_in/Documents/POWERTEL-WR/PO 2023/AMC-LMC/Bidding Documents/PKG-C/Volume-III/"/>
    </mc:Choice>
  </mc:AlternateContent>
  <xr:revisionPtr revIDLastSave="642" documentId="13_ncr:4000b_{02A48693-F220-4AA2-8BD6-4FCA615293AF}" xr6:coauthVersionLast="47" xr6:coauthVersionMax="47" xr10:uidLastSave="{14E0CEBC-FF35-460A-8048-C46A2200EC35}"/>
  <workbookProtection workbookAlgorithmName="SHA-512" workbookHashValue="z0eiL8qXHY+8XBZCkWTn6b9aTuQ3NPyyuWVyTcpqILtdRbA6/TaMZOpwuSCfdjQcaU8FssQB1SXp1aPbiYo7qQ==" workbookSaltValue="Byo5waU0BdtFXTJ3vyRmrw==" workbookSpinCount="100000" lockStructure="1"/>
  <bookViews>
    <workbookView xWindow="-120" yWindow="-120" windowWidth="29040" windowHeight="15840" tabRatio="650" firstSheet="1" activeTab="8" xr2:uid="{00000000-000D-0000-FFFF-FFFF00000000}"/>
  </bookViews>
  <sheets>
    <sheet name="Basic Data" sheetId="1" state="hidden" r:id="rId1"/>
    <sheet name="Cover" sheetId="2" r:id="rId2"/>
    <sheet name="Instructions" sheetId="30" r:id="rId3"/>
    <sheet name="Names of Bidder" sheetId="4" r:id="rId4"/>
    <sheet name="Sch-1" sheetId="5" r:id="rId5"/>
    <sheet name="Sch-1 Dis" sheetId="6" state="hidden" r:id="rId6"/>
    <sheet name="Sch-2" sheetId="7" r:id="rId7"/>
    <sheet name="Sch-2 Dis" sheetId="8" state="hidden" r:id="rId8"/>
    <sheet name="sch-3" sheetId="28" r:id="rId9"/>
    <sheet name="Sch-4" sheetId="29" r:id="rId10"/>
    <sheet name="Sch-5" sheetId="10" r:id="rId11"/>
    <sheet name="Sch-4 Dis" sheetId="11" state="hidden" r:id="rId12"/>
    <sheet name="Sch-6" sheetId="12" r:id="rId13"/>
    <sheet name="Sch-7" sheetId="25" r:id="rId14"/>
    <sheet name="Bid Form 2nd Envelope" sheetId="20" r:id="rId15"/>
    <sheet name="Sch-6 Dis" sheetId="15" state="hidden" r:id="rId16"/>
    <sheet name="Sch-5 after discount" sheetId="26" state="hidden" r:id="rId17"/>
    <sheet name="Discount" sheetId="16" state="hidden" r:id="rId18"/>
    <sheet name="Octroi" sheetId="17" state="hidden" r:id="rId19"/>
    <sheet name="Entry Tax" sheetId="18" state="hidden" r:id="rId20"/>
    <sheet name="Other taxes &amp; duties" sheetId="27" state="hidden" r:id="rId21"/>
    <sheet name="Q &amp; C" sheetId="21" state="hidden" r:id="rId22"/>
    <sheet name="T &amp; D" sheetId="22" state="hidden" r:id="rId23"/>
    <sheet name="N to W" sheetId="23" state="hidden" r:id="rId24"/>
    <sheet name="Sheet1" sheetId="24" state="hidden" r:id="rId25"/>
  </sheets>
  <externalReferences>
    <externalReference r:id="rId26"/>
  </externalReferences>
  <definedNames>
    <definedName name="\A">#REF!</definedName>
    <definedName name="\B">#REF!</definedName>
    <definedName name="\C">#REF!</definedName>
    <definedName name="\M">#REF!</definedName>
    <definedName name="\N">#REF!</definedName>
    <definedName name="\P">#REF!</definedName>
    <definedName name="\R">#REF!</definedName>
    <definedName name="\U">#REF!</definedName>
    <definedName name="\V">#REF!</definedName>
    <definedName name="ab">#REF!</definedName>
    <definedName name="logo1">"Picture 7"</definedName>
    <definedName name="_xlnm.Print_Area" localSheetId="14">'Bid Form 2nd Envelope'!$A$1:$F$55</definedName>
    <definedName name="_xlnm.Print_Area" localSheetId="1">Cover!$B$1:$E$17</definedName>
    <definedName name="_xlnm.Print_Area" localSheetId="17">Discount!$A$2:$G$41</definedName>
    <definedName name="_xlnm.Print_Area" localSheetId="19">'Entry Tax'!$A$1:$E$16</definedName>
    <definedName name="_xlnm.Print_Area" localSheetId="3">'Names of Bidder'!$B$1:$D$21</definedName>
    <definedName name="_xlnm.Print_Area" localSheetId="18">Octroi!$A$1:$E$16</definedName>
    <definedName name="_xlnm.Print_Area" localSheetId="20">'Other taxes &amp; duties'!$A$1:$E$16</definedName>
    <definedName name="_xlnm.Print_Area" localSheetId="21">'Q &amp; C'!$A$1:$F$43</definedName>
    <definedName name="_xlnm.Print_Area" localSheetId="4">'Sch-1'!$A$1:$O$33</definedName>
    <definedName name="_xlnm.Print_Area" localSheetId="5">'Sch-1 Dis'!$A$1:$H$32</definedName>
    <definedName name="_xlnm.Print_Area" localSheetId="6">'Sch-2'!$A$1:$M$26</definedName>
    <definedName name="_xlnm.Print_Area" localSheetId="7">'Sch-2 Dis'!$A$1:$G$24</definedName>
    <definedName name="_xlnm.Print_Area" localSheetId="8">'sch-3'!$A$1:$O$144</definedName>
    <definedName name="_xlnm.Print_Area" localSheetId="9">'Sch-4'!$A$1:$E$28</definedName>
    <definedName name="_xlnm.Print_Area" localSheetId="11">'Sch-4 Dis'!$A$1:$E$44</definedName>
    <definedName name="_xlnm.Print_Area" localSheetId="10">'Sch-5'!$A$1:$E$23</definedName>
    <definedName name="_xlnm.Print_Area" localSheetId="16">'Sch-5 after discount'!$A$1:$D$29</definedName>
    <definedName name="_xlnm.Print_Area" localSheetId="12">'Sch-6'!$A$1:$D$30</definedName>
    <definedName name="_xlnm.Print_Area" localSheetId="15">'Sch-6 Dis'!$A$1:$F$28</definedName>
    <definedName name="_xlnm.Print_Area" localSheetId="13">'Sch-7'!$A$1:$E$19</definedName>
    <definedName name="_xlnm.Print_Area" localSheetId="22">'T &amp; D'!$A$1:$E$12</definedName>
    <definedName name="_xlnm.Print_Titles" localSheetId="4">'Sch-1'!$15:$18</definedName>
    <definedName name="_xlnm.Print_Titles" localSheetId="5">'Sch-1 Dis'!$15:$17</definedName>
    <definedName name="_xlnm.Print_Titles" localSheetId="6">'Sch-2'!$12:$20</definedName>
    <definedName name="_xlnm.Print_Titles" localSheetId="7">'Sch-2 Dis'!$13:$15</definedName>
    <definedName name="_xlnm.Print_Titles" localSheetId="8">'sch-3'!$1:$17</definedName>
    <definedName name="_xlnm.Print_Titles" localSheetId="9">'Sch-4'!$3:$22</definedName>
    <definedName name="_xlnm.Print_Titles" localSheetId="11">'Sch-4 Dis'!$3:$13</definedName>
    <definedName name="_xlnm.Print_Titles" localSheetId="10">'Sch-5'!$3:$13</definedName>
    <definedName name="_xlnm.Print_Titles" localSheetId="16">'Sch-5 after discount'!$3:$13</definedName>
    <definedName name="_xlnm.Print_Titles" localSheetId="12">'Sch-6'!$3:$13</definedName>
    <definedName name="_xlnm.Print_Titles" localSheetId="15">'Sch-6 Dis'!$14:$14</definedName>
    <definedName name="_xlnm.Print_Titles" localSheetId="13">'Sch-7'!$3:$14</definedName>
    <definedName name="_xlnm.Recorder">#REF!</definedName>
    <definedName name="TEST">#REF!</definedName>
    <definedName name="Z_01ACF2E1_8E61_4459_ABC1_B6C183DEED61_.wvu.PrintArea" localSheetId="19" hidden="1">'Entry Tax'!$A$1:$E$16</definedName>
    <definedName name="Z_01ACF2E1_8E61_4459_ABC1_B6C183DEED61_.wvu.PrintArea" localSheetId="18" hidden="1">Octroi!$A$1:$E$16</definedName>
    <definedName name="Z_01ACF2E1_8E61_4459_ABC1_B6C183DEED61_.wvu.PrintArea" localSheetId="20" hidden="1">'Other taxes &amp; duties'!$A$1:$E$16</definedName>
    <definedName name="Z_08A645C4_A23F_4400_B0CE_1685BC312A6F_.wvu.Cols" localSheetId="17" hidden="1">Discount!$H:$O</definedName>
    <definedName name="Z_08A645C4_A23F_4400_B0CE_1685BC312A6F_.wvu.Cols" localSheetId="3" hidden="1">'Names of Bidder'!$AA:$AA</definedName>
    <definedName name="Z_08A645C4_A23F_4400_B0CE_1685BC312A6F_.wvu.Cols" localSheetId="4" hidden="1">'Sch-1'!$Q:$V</definedName>
    <definedName name="Z_08A645C4_A23F_4400_B0CE_1685BC312A6F_.wvu.Cols" localSheetId="5" hidden="1">'Sch-1 Dis'!$K:$K</definedName>
    <definedName name="Z_08A645C4_A23F_4400_B0CE_1685BC312A6F_.wvu.Cols" localSheetId="6" hidden="1">'Sch-2'!$H:$I</definedName>
    <definedName name="Z_08A645C4_A23F_4400_B0CE_1685BC312A6F_.wvu.Cols" localSheetId="9" hidden="1">'Sch-4'!$G:$G</definedName>
    <definedName name="Z_08A645C4_A23F_4400_B0CE_1685BC312A6F_.wvu.Cols" localSheetId="10" hidden="1">'Sch-5'!$G:$G</definedName>
    <definedName name="Z_08A645C4_A23F_4400_B0CE_1685BC312A6F_.wvu.Cols" localSheetId="13" hidden="1">'Sch-7'!$G:$G</definedName>
    <definedName name="Z_08A645C4_A23F_4400_B0CE_1685BC312A6F_.wvu.PrintArea" localSheetId="14" hidden="1">'Bid Form 2nd Envelope'!$A$1:$F$53</definedName>
    <definedName name="Z_08A645C4_A23F_4400_B0CE_1685BC312A6F_.wvu.PrintArea" localSheetId="1" hidden="1">Cover!$B$1:$E$17</definedName>
    <definedName name="Z_08A645C4_A23F_4400_B0CE_1685BC312A6F_.wvu.PrintArea" localSheetId="17" hidden="1">Discount!$A$2:$G$41</definedName>
    <definedName name="Z_08A645C4_A23F_4400_B0CE_1685BC312A6F_.wvu.PrintArea" localSheetId="19" hidden="1">'Entry Tax'!$A$1:$E$16</definedName>
    <definedName name="Z_08A645C4_A23F_4400_B0CE_1685BC312A6F_.wvu.PrintArea" localSheetId="3" hidden="1">'Names of Bidder'!$B$1:$D$21</definedName>
    <definedName name="Z_08A645C4_A23F_4400_B0CE_1685BC312A6F_.wvu.PrintArea" localSheetId="18" hidden="1">Octroi!$A$1:$E$16</definedName>
    <definedName name="Z_08A645C4_A23F_4400_B0CE_1685BC312A6F_.wvu.PrintArea" localSheetId="20" hidden="1">'Other taxes &amp; duties'!$A$1:$E$16</definedName>
    <definedName name="Z_08A645C4_A23F_4400_B0CE_1685BC312A6F_.wvu.PrintArea" localSheetId="21" hidden="1">'Q &amp; C'!$A$1:$F$43</definedName>
    <definedName name="Z_08A645C4_A23F_4400_B0CE_1685BC312A6F_.wvu.PrintArea" localSheetId="4" hidden="1">'Sch-1'!$A$1:$O$19</definedName>
    <definedName name="Z_08A645C4_A23F_4400_B0CE_1685BC312A6F_.wvu.PrintArea" localSheetId="5" hidden="1">'Sch-1 Dis'!$A$1:$H$32</definedName>
    <definedName name="Z_08A645C4_A23F_4400_B0CE_1685BC312A6F_.wvu.PrintArea" localSheetId="6" hidden="1">'Sch-2'!$A$1:$F$26</definedName>
    <definedName name="Z_08A645C4_A23F_4400_B0CE_1685BC312A6F_.wvu.PrintArea" localSheetId="7" hidden="1">'Sch-2 Dis'!$A$1:$G$24</definedName>
    <definedName name="Z_08A645C4_A23F_4400_B0CE_1685BC312A6F_.wvu.PrintArea" localSheetId="8" hidden="1">'sch-3'!$A$1:$E$17</definedName>
    <definedName name="Z_08A645C4_A23F_4400_B0CE_1685BC312A6F_.wvu.PrintArea" localSheetId="9" hidden="1">'Sch-4'!$A$1:$E$28</definedName>
    <definedName name="Z_08A645C4_A23F_4400_B0CE_1685BC312A6F_.wvu.PrintArea" localSheetId="11" hidden="1">'Sch-4 Dis'!$A$1:$E$44</definedName>
    <definedName name="Z_08A645C4_A23F_4400_B0CE_1685BC312A6F_.wvu.PrintArea" localSheetId="10" hidden="1">'Sch-5'!$A$1:$E$39</definedName>
    <definedName name="Z_08A645C4_A23F_4400_B0CE_1685BC312A6F_.wvu.PrintArea" localSheetId="16" hidden="1">'Sch-5 after discount'!$A$1:$D$29</definedName>
    <definedName name="Z_08A645C4_A23F_4400_B0CE_1685BC312A6F_.wvu.PrintArea" localSheetId="12" hidden="1">'Sch-6'!$A$1:$D$31</definedName>
    <definedName name="Z_08A645C4_A23F_4400_B0CE_1685BC312A6F_.wvu.PrintArea" localSheetId="15" hidden="1">'Sch-6 Dis'!$A$1:$F$28</definedName>
    <definedName name="Z_08A645C4_A23F_4400_B0CE_1685BC312A6F_.wvu.PrintArea" localSheetId="13" hidden="1">'Sch-7'!$A$1:$E$19</definedName>
    <definedName name="Z_08A645C4_A23F_4400_B0CE_1685BC312A6F_.wvu.PrintArea" localSheetId="22" hidden="1">'T &amp; D'!$A$1:$E$12</definedName>
    <definedName name="Z_08A645C4_A23F_4400_B0CE_1685BC312A6F_.wvu.PrintTitles" localSheetId="4" hidden="1">'Sch-1'!$15:$18</definedName>
    <definedName name="Z_08A645C4_A23F_4400_B0CE_1685BC312A6F_.wvu.PrintTitles" localSheetId="5" hidden="1">'Sch-1 Dis'!$15:$17</definedName>
    <definedName name="Z_08A645C4_A23F_4400_B0CE_1685BC312A6F_.wvu.PrintTitles" localSheetId="6" hidden="1">'Sch-2'!$12:$20</definedName>
    <definedName name="Z_08A645C4_A23F_4400_B0CE_1685BC312A6F_.wvu.PrintTitles" localSheetId="7" hidden="1">'Sch-2 Dis'!$13:$15</definedName>
    <definedName name="Z_08A645C4_A23F_4400_B0CE_1685BC312A6F_.wvu.PrintTitles" localSheetId="8" hidden="1">'sch-3'!$12:$17</definedName>
    <definedName name="Z_08A645C4_A23F_4400_B0CE_1685BC312A6F_.wvu.PrintTitles" localSheetId="9" hidden="1">'Sch-4'!$3:$22</definedName>
    <definedName name="Z_08A645C4_A23F_4400_B0CE_1685BC312A6F_.wvu.PrintTitles" localSheetId="11" hidden="1">'Sch-4 Dis'!$3:$13</definedName>
    <definedName name="Z_08A645C4_A23F_4400_B0CE_1685BC312A6F_.wvu.PrintTitles" localSheetId="10" hidden="1">'Sch-5'!$3:$13</definedName>
    <definedName name="Z_08A645C4_A23F_4400_B0CE_1685BC312A6F_.wvu.PrintTitles" localSheetId="16" hidden="1">'Sch-5 after discount'!$3:$13</definedName>
    <definedName name="Z_08A645C4_A23F_4400_B0CE_1685BC312A6F_.wvu.PrintTitles" localSheetId="12" hidden="1">'Sch-6'!$3:$13</definedName>
    <definedName name="Z_08A645C4_A23F_4400_B0CE_1685BC312A6F_.wvu.PrintTitles" localSheetId="15" hidden="1">'Sch-6 Dis'!$14:$14</definedName>
    <definedName name="Z_08A645C4_A23F_4400_B0CE_1685BC312A6F_.wvu.PrintTitles" localSheetId="13" hidden="1">'Sch-7'!$3:$14</definedName>
    <definedName name="Z_08A645C4_A23F_4400_B0CE_1685BC312A6F_.wvu.Rows" localSheetId="0" hidden="1">'Basic Data'!#REF!,'Basic Data'!#REF!</definedName>
    <definedName name="Z_08A645C4_A23F_4400_B0CE_1685BC312A6F_.wvu.Rows" localSheetId="14" hidden="1">'Bid Form 2nd Envelope'!$22:$22</definedName>
    <definedName name="Z_08A645C4_A23F_4400_B0CE_1685BC312A6F_.wvu.Rows" localSheetId="1" hidden="1">Cover!$9:$9,Cover!$12:$12</definedName>
    <definedName name="Z_08A645C4_A23F_4400_B0CE_1685BC312A6F_.wvu.Rows" localSheetId="17" hidden="1">Discount!$21:$22,Discount!$27:$28,Discount!$30:$31</definedName>
    <definedName name="Z_08A645C4_A23F_4400_B0CE_1685BC312A6F_.wvu.Rows" localSheetId="4" hidden="1">'Sch-1'!#REF!</definedName>
    <definedName name="Z_3D662AA8_535D_445A_A535_5FFD33E1146F_.wvu.PrintArea" localSheetId="21" hidden="1">'Q &amp; C'!$A$1:$F$43</definedName>
    <definedName name="Z_420F5FBD_E556_4311_8218_D9BF2725836B_.wvu.PrintArea" localSheetId="21" hidden="1">'Q &amp; C'!$A$1:$F$43</definedName>
    <definedName name="Z_4F65FF32_EC61_4022_A399_2986D7B6B8B3_.wvu.PrintArea" localSheetId="17" hidden="1">Discount!$A$2:$G$39</definedName>
    <definedName name="Z_4F65FF32_EC61_4022_A399_2986D7B6B8B3_.wvu.PrintArea" localSheetId="19" hidden="1">'Entry Tax'!$A$1:$E$16</definedName>
    <definedName name="Z_4F65FF32_EC61_4022_A399_2986D7B6B8B3_.wvu.PrintArea" localSheetId="18" hidden="1">Octroi!$A$1:$E$16</definedName>
    <definedName name="Z_4F65FF32_EC61_4022_A399_2986D7B6B8B3_.wvu.PrintArea" localSheetId="20" hidden="1">'Other taxes &amp; duties'!$A$1:$E$16</definedName>
    <definedName name="Z_4F65FF32_EC61_4022_A399_2986D7B6B8B3_.wvu.PrintArea" localSheetId="4" hidden="1">'Sch-1'!$A$1:$O$19</definedName>
    <definedName name="Z_4F65FF32_EC61_4022_A399_2986D7B6B8B3_.wvu.PrintArea" localSheetId="5" hidden="1">'Sch-1 Dis'!$A$1:$H$32</definedName>
    <definedName name="Z_4F65FF32_EC61_4022_A399_2986D7B6B8B3_.wvu.PrintArea" localSheetId="6" hidden="1">'Sch-2'!$A$1:$F$26</definedName>
    <definedName name="Z_4F65FF32_EC61_4022_A399_2986D7B6B8B3_.wvu.PrintArea" localSheetId="7" hidden="1">'Sch-2 Dis'!$A$1:$G$24</definedName>
    <definedName name="Z_4F65FF32_EC61_4022_A399_2986D7B6B8B3_.wvu.PrintArea" localSheetId="8" hidden="1">'sch-3'!$A$1:$E$17</definedName>
    <definedName name="Z_4F65FF32_EC61_4022_A399_2986D7B6B8B3_.wvu.PrintArea" localSheetId="9" hidden="1">'Sch-4'!$A$1:$E$29</definedName>
    <definedName name="Z_4F65FF32_EC61_4022_A399_2986D7B6B8B3_.wvu.PrintArea" localSheetId="11" hidden="1">'Sch-4 Dis'!$A$1:$E$44</definedName>
    <definedName name="Z_4F65FF32_EC61_4022_A399_2986D7B6B8B3_.wvu.PrintArea" localSheetId="10" hidden="1">'Sch-5'!$A$1:$E$40</definedName>
    <definedName name="Z_4F65FF32_EC61_4022_A399_2986D7B6B8B3_.wvu.PrintArea" localSheetId="16" hidden="1">'Sch-5 after discount'!$A$1:$D$29</definedName>
    <definedName name="Z_4F65FF32_EC61_4022_A399_2986D7B6B8B3_.wvu.PrintArea" localSheetId="12" hidden="1">'Sch-6'!$A$1:$D$31</definedName>
    <definedName name="Z_4F65FF32_EC61_4022_A399_2986D7B6B8B3_.wvu.PrintArea" localSheetId="15" hidden="1">'Sch-6 Dis'!$A$1:$F$29</definedName>
    <definedName name="Z_4F65FF32_EC61_4022_A399_2986D7B6B8B3_.wvu.PrintArea" localSheetId="13" hidden="1">'Sch-7'!$A$1:$E$20</definedName>
    <definedName name="Z_4F65FF32_EC61_4022_A399_2986D7B6B8B3_.wvu.PrintTitles" localSheetId="4" hidden="1">'Sch-1'!$15:$18</definedName>
    <definedName name="Z_4F65FF32_EC61_4022_A399_2986D7B6B8B3_.wvu.PrintTitles" localSheetId="5" hidden="1">'Sch-1 Dis'!$15:$17</definedName>
    <definedName name="Z_4F65FF32_EC61_4022_A399_2986D7B6B8B3_.wvu.PrintTitles" localSheetId="6" hidden="1">'Sch-2'!$12:$20</definedName>
    <definedName name="Z_4F65FF32_EC61_4022_A399_2986D7B6B8B3_.wvu.PrintTitles" localSheetId="7" hidden="1">'Sch-2 Dis'!$13:$15</definedName>
    <definedName name="Z_4F65FF32_EC61_4022_A399_2986D7B6B8B3_.wvu.PrintTitles" localSheetId="8" hidden="1">'sch-3'!$12:$17</definedName>
    <definedName name="Z_4F65FF32_EC61_4022_A399_2986D7B6B8B3_.wvu.PrintTitles" localSheetId="9" hidden="1">'Sch-4'!$3:$22</definedName>
    <definedName name="Z_4F65FF32_EC61_4022_A399_2986D7B6B8B3_.wvu.PrintTitles" localSheetId="11" hidden="1">'Sch-4 Dis'!$3:$13</definedName>
    <definedName name="Z_4F65FF32_EC61_4022_A399_2986D7B6B8B3_.wvu.PrintTitles" localSheetId="10" hidden="1">'Sch-5'!$3:$13</definedName>
    <definedName name="Z_4F65FF32_EC61_4022_A399_2986D7B6B8B3_.wvu.PrintTitles" localSheetId="16" hidden="1">'Sch-5 after discount'!$3:$13</definedName>
    <definedName name="Z_4F65FF32_EC61_4022_A399_2986D7B6B8B3_.wvu.PrintTitles" localSheetId="12" hidden="1">'Sch-6'!$3:$13</definedName>
    <definedName name="Z_4F65FF32_EC61_4022_A399_2986D7B6B8B3_.wvu.PrintTitles" localSheetId="15" hidden="1">'Sch-6 Dis'!$14:$14</definedName>
    <definedName name="Z_4F65FF32_EC61_4022_A399_2986D7B6B8B3_.wvu.PrintTitles" localSheetId="13" hidden="1">'Sch-7'!$3:$14</definedName>
    <definedName name="Z_58D82F59_8CF6_455F_B9F4_081499FDF243_.wvu.Cols" localSheetId="17" hidden="1">Discount!$I:$P</definedName>
    <definedName name="Z_58D82F59_8CF6_455F_B9F4_081499FDF243_.wvu.Cols" localSheetId="4" hidden="1">'Sch-1'!$Q:$U</definedName>
    <definedName name="Z_58D82F59_8CF6_455F_B9F4_081499FDF243_.wvu.Cols" localSheetId="5" hidden="1">'Sch-1 Dis'!$K:$K</definedName>
    <definedName name="Z_58D82F59_8CF6_455F_B9F4_081499FDF243_.wvu.Cols" localSheetId="6" hidden="1">'Sch-2'!$H:$I</definedName>
    <definedName name="Z_58D82F59_8CF6_455F_B9F4_081499FDF243_.wvu.PrintArea" localSheetId="14" hidden="1">'Bid Form 2nd Envelope'!$A$1:$F$55</definedName>
    <definedName name="Z_58D82F59_8CF6_455F_B9F4_081499FDF243_.wvu.PrintArea" localSheetId="1" hidden="1">Cover!$B$1:$E$17</definedName>
    <definedName name="Z_58D82F59_8CF6_455F_B9F4_081499FDF243_.wvu.PrintArea" localSheetId="17" hidden="1">Discount!$A$2:$G$41</definedName>
    <definedName name="Z_58D82F59_8CF6_455F_B9F4_081499FDF243_.wvu.PrintArea" localSheetId="19" hidden="1">'Entry Tax'!$A$1:$E$16</definedName>
    <definedName name="Z_58D82F59_8CF6_455F_B9F4_081499FDF243_.wvu.PrintArea" localSheetId="3" hidden="1">'Names of Bidder'!$B$1:$E$19</definedName>
    <definedName name="Z_58D82F59_8CF6_455F_B9F4_081499FDF243_.wvu.PrintArea" localSheetId="18" hidden="1">Octroi!$A$1:$E$16</definedName>
    <definedName name="Z_58D82F59_8CF6_455F_B9F4_081499FDF243_.wvu.PrintArea" localSheetId="20" hidden="1">'Other taxes &amp; duties'!$A$1:$E$16</definedName>
    <definedName name="Z_58D82F59_8CF6_455F_B9F4_081499FDF243_.wvu.PrintArea" localSheetId="21" hidden="1">'Q &amp; C'!$A$1:$F$43</definedName>
    <definedName name="Z_58D82F59_8CF6_455F_B9F4_081499FDF243_.wvu.PrintArea" localSheetId="4" hidden="1">'Sch-1'!$A$1:$O$19</definedName>
    <definedName name="Z_58D82F59_8CF6_455F_B9F4_081499FDF243_.wvu.PrintArea" localSheetId="5" hidden="1">'Sch-1 Dis'!$A$1:$H$32</definedName>
    <definedName name="Z_58D82F59_8CF6_455F_B9F4_081499FDF243_.wvu.PrintArea" localSheetId="6" hidden="1">'Sch-2'!$A$1:$F$26</definedName>
    <definedName name="Z_58D82F59_8CF6_455F_B9F4_081499FDF243_.wvu.PrintArea" localSheetId="7" hidden="1">'Sch-2 Dis'!$A$1:$G$24</definedName>
    <definedName name="Z_58D82F59_8CF6_455F_B9F4_081499FDF243_.wvu.PrintArea" localSheetId="8" hidden="1">'sch-3'!$A$1:$E$17</definedName>
    <definedName name="Z_58D82F59_8CF6_455F_B9F4_081499FDF243_.wvu.PrintArea" localSheetId="9" hidden="1">'Sch-4'!$A$1:$E$28</definedName>
    <definedName name="Z_58D82F59_8CF6_455F_B9F4_081499FDF243_.wvu.PrintArea" localSheetId="11" hidden="1">'Sch-4 Dis'!$A$1:$E$44</definedName>
    <definedName name="Z_58D82F59_8CF6_455F_B9F4_081499FDF243_.wvu.PrintArea" localSheetId="10" hidden="1">'Sch-5'!$A$1:$E$39</definedName>
    <definedName name="Z_58D82F59_8CF6_455F_B9F4_081499FDF243_.wvu.PrintArea" localSheetId="16" hidden="1">'Sch-5 after discount'!$A$1:$D$29</definedName>
    <definedName name="Z_58D82F59_8CF6_455F_B9F4_081499FDF243_.wvu.PrintArea" localSheetId="12" hidden="1">'Sch-6'!$A$1:$D$31</definedName>
    <definedName name="Z_58D82F59_8CF6_455F_B9F4_081499FDF243_.wvu.PrintArea" localSheetId="15" hidden="1">'Sch-6 Dis'!$A$1:$F$28</definedName>
    <definedName name="Z_58D82F59_8CF6_455F_B9F4_081499FDF243_.wvu.PrintArea" localSheetId="13" hidden="1">'Sch-7'!$A$1:$E$19</definedName>
    <definedName name="Z_58D82F59_8CF6_455F_B9F4_081499FDF243_.wvu.PrintTitles" localSheetId="4" hidden="1">'Sch-1'!$15:$18</definedName>
    <definedName name="Z_58D82F59_8CF6_455F_B9F4_081499FDF243_.wvu.PrintTitles" localSheetId="5" hidden="1">'Sch-1 Dis'!$15:$17</definedName>
    <definedName name="Z_58D82F59_8CF6_455F_B9F4_081499FDF243_.wvu.PrintTitles" localSheetId="6" hidden="1">'Sch-2'!$12:$20</definedName>
    <definedName name="Z_58D82F59_8CF6_455F_B9F4_081499FDF243_.wvu.PrintTitles" localSheetId="7" hidden="1">'Sch-2 Dis'!$13:$15</definedName>
    <definedName name="Z_58D82F59_8CF6_455F_B9F4_081499FDF243_.wvu.PrintTitles" localSheetId="8" hidden="1">'sch-3'!$12:$17</definedName>
    <definedName name="Z_58D82F59_8CF6_455F_B9F4_081499FDF243_.wvu.PrintTitles" localSheetId="9" hidden="1">'Sch-4'!$3:$22</definedName>
    <definedName name="Z_58D82F59_8CF6_455F_B9F4_081499FDF243_.wvu.PrintTitles" localSheetId="11" hidden="1">'Sch-4 Dis'!$3:$13</definedName>
    <definedName name="Z_58D82F59_8CF6_455F_B9F4_081499FDF243_.wvu.PrintTitles" localSheetId="10" hidden="1">'Sch-5'!$3:$13</definedName>
    <definedName name="Z_58D82F59_8CF6_455F_B9F4_081499FDF243_.wvu.PrintTitles" localSheetId="16" hidden="1">'Sch-5 after discount'!$3:$13</definedName>
    <definedName name="Z_58D82F59_8CF6_455F_B9F4_081499FDF243_.wvu.PrintTitles" localSheetId="12" hidden="1">'Sch-6'!$3:$13</definedName>
    <definedName name="Z_58D82F59_8CF6_455F_B9F4_081499FDF243_.wvu.PrintTitles" localSheetId="15" hidden="1">'Sch-6 Dis'!$14:$14</definedName>
    <definedName name="Z_58D82F59_8CF6_455F_B9F4_081499FDF243_.wvu.PrintTitles" localSheetId="13" hidden="1">'Sch-7'!$3:$14</definedName>
    <definedName name="Z_58D82F59_8CF6_455F_B9F4_081499FDF243_.wvu.Rows" localSheetId="0" hidden="1">'Basic Data'!#REF!</definedName>
    <definedName name="Z_58D82F59_8CF6_455F_B9F4_081499FDF243_.wvu.Rows" localSheetId="14" hidden="1">'Bid Form 2nd Envelope'!$22:$22</definedName>
    <definedName name="Z_58D82F59_8CF6_455F_B9F4_081499FDF243_.wvu.Rows" localSheetId="1" hidden="1">Cover!$9:$9,Cover!$12:$12</definedName>
    <definedName name="Z_58D82F59_8CF6_455F_B9F4_081499FDF243_.wvu.Rows" localSheetId="17" hidden="1">Discount!$21:$21,Discount!$27:$27</definedName>
    <definedName name="Z_58D82F59_8CF6_455F_B9F4_081499FDF243_.wvu.Rows" localSheetId="4" hidden="1">'Sch-1'!#REF!</definedName>
    <definedName name="Z_59ACD8B6_730E_4199_8297_1160D2A0693D_.wvu.PrintArea" localSheetId="21" hidden="1">'Q &amp; C'!$A$1:$F$43</definedName>
    <definedName name="Z_696D9240_6693_44E8_B9A4_2BFADD101EE2_.wvu.Cols" localSheetId="17" hidden="1">Discount!$I:$P</definedName>
    <definedName name="Z_696D9240_6693_44E8_B9A4_2BFADD101EE2_.wvu.Cols" localSheetId="4" hidden="1">'Sch-1'!$R:$T</definedName>
    <definedName name="Z_696D9240_6693_44E8_B9A4_2BFADD101EE2_.wvu.Cols" localSheetId="5" hidden="1">'Sch-1 Dis'!$K:$K</definedName>
    <definedName name="Z_696D9240_6693_44E8_B9A4_2BFADD101EE2_.wvu.Cols" localSheetId="6" hidden="1">'Sch-2'!$H:$I</definedName>
    <definedName name="Z_696D9240_6693_44E8_B9A4_2BFADD101EE2_.wvu.PrintArea" localSheetId="14" hidden="1">'Bid Form 2nd Envelope'!$A$1:$F$59</definedName>
    <definedName name="Z_696D9240_6693_44E8_B9A4_2BFADD101EE2_.wvu.PrintArea" localSheetId="1" hidden="1">Cover!$B$1:$E$17</definedName>
    <definedName name="Z_696D9240_6693_44E8_B9A4_2BFADD101EE2_.wvu.PrintArea" localSheetId="17" hidden="1">Discount!$A$2:$G$41</definedName>
    <definedName name="Z_696D9240_6693_44E8_B9A4_2BFADD101EE2_.wvu.PrintArea" localSheetId="19" hidden="1">'Entry Tax'!$A$1:$E$16</definedName>
    <definedName name="Z_696D9240_6693_44E8_B9A4_2BFADD101EE2_.wvu.PrintArea" localSheetId="3" hidden="1">'Names of Bidder'!$B$1:$E$19</definedName>
    <definedName name="Z_696D9240_6693_44E8_B9A4_2BFADD101EE2_.wvu.PrintArea" localSheetId="18" hidden="1">Octroi!$A$1:$E$16</definedName>
    <definedName name="Z_696D9240_6693_44E8_B9A4_2BFADD101EE2_.wvu.PrintArea" localSheetId="20" hidden="1">'Other taxes &amp; duties'!$A$1:$E$16</definedName>
    <definedName name="Z_696D9240_6693_44E8_B9A4_2BFADD101EE2_.wvu.PrintArea" localSheetId="21" hidden="1">'Q &amp; C'!$A$1:$F$43</definedName>
    <definedName name="Z_696D9240_6693_44E8_B9A4_2BFADD101EE2_.wvu.PrintArea" localSheetId="4" hidden="1">'Sch-1'!$A$1:$O$19</definedName>
    <definedName name="Z_696D9240_6693_44E8_B9A4_2BFADD101EE2_.wvu.PrintArea" localSheetId="5" hidden="1">'Sch-1 Dis'!$A$1:$H$32</definedName>
    <definedName name="Z_696D9240_6693_44E8_B9A4_2BFADD101EE2_.wvu.PrintArea" localSheetId="6" hidden="1">'Sch-2'!$A$1:$F$26</definedName>
    <definedName name="Z_696D9240_6693_44E8_B9A4_2BFADD101EE2_.wvu.PrintArea" localSheetId="7" hidden="1">'Sch-2 Dis'!$A$1:$G$24</definedName>
    <definedName name="Z_696D9240_6693_44E8_B9A4_2BFADD101EE2_.wvu.PrintArea" localSheetId="8" hidden="1">'sch-3'!$A$1:$E$17</definedName>
    <definedName name="Z_696D9240_6693_44E8_B9A4_2BFADD101EE2_.wvu.PrintArea" localSheetId="9" hidden="1">'Sch-4'!$A$1:$E$28</definedName>
    <definedName name="Z_696D9240_6693_44E8_B9A4_2BFADD101EE2_.wvu.PrintArea" localSheetId="11" hidden="1">'Sch-4 Dis'!$A$1:$E$44</definedName>
    <definedName name="Z_696D9240_6693_44E8_B9A4_2BFADD101EE2_.wvu.PrintArea" localSheetId="10" hidden="1">'Sch-5'!$A$1:$E$39</definedName>
    <definedName name="Z_696D9240_6693_44E8_B9A4_2BFADD101EE2_.wvu.PrintArea" localSheetId="16" hidden="1">'Sch-5 after discount'!$A$1:$D$29</definedName>
    <definedName name="Z_696D9240_6693_44E8_B9A4_2BFADD101EE2_.wvu.PrintArea" localSheetId="12" hidden="1">'Sch-6'!$A$1:$D$31</definedName>
    <definedName name="Z_696D9240_6693_44E8_B9A4_2BFADD101EE2_.wvu.PrintArea" localSheetId="15" hidden="1">'Sch-6 Dis'!$A$1:$F$28</definedName>
    <definedName name="Z_696D9240_6693_44E8_B9A4_2BFADD101EE2_.wvu.PrintArea" localSheetId="13" hidden="1">'Sch-7'!$A$1:$E$19</definedName>
    <definedName name="Z_696D9240_6693_44E8_B9A4_2BFADD101EE2_.wvu.PrintTitles" localSheetId="4" hidden="1">'Sch-1'!$15:$18</definedName>
    <definedName name="Z_696D9240_6693_44E8_B9A4_2BFADD101EE2_.wvu.PrintTitles" localSheetId="5" hidden="1">'Sch-1 Dis'!$15:$17</definedName>
    <definedName name="Z_696D9240_6693_44E8_B9A4_2BFADD101EE2_.wvu.PrintTitles" localSheetId="6" hidden="1">'Sch-2'!$12:$20</definedName>
    <definedName name="Z_696D9240_6693_44E8_B9A4_2BFADD101EE2_.wvu.PrintTitles" localSheetId="7" hidden="1">'Sch-2 Dis'!$13:$15</definedName>
    <definedName name="Z_696D9240_6693_44E8_B9A4_2BFADD101EE2_.wvu.PrintTitles" localSheetId="8" hidden="1">'sch-3'!$12:$17</definedName>
    <definedName name="Z_696D9240_6693_44E8_B9A4_2BFADD101EE2_.wvu.PrintTitles" localSheetId="9" hidden="1">'Sch-4'!$3:$22</definedName>
    <definedName name="Z_696D9240_6693_44E8_B9A4_2BFADD101EE2_.wvu.PrintTitles" localSheetId="11" hidden="1">'Sch-4 Dis'!$3:$13</definedName>
    <definedName name="Z_696D9240_6693_44E8_B9A4_2BFADD101EE2_.wvu.PrintTitles" localSheetId="10" hidden="1">'Sch-5'!$3:$13</definedName>
    <definedName name="Z_696D9240_6693_44E8_B9A4_2BFADD101EE2_.wvu.PrintTitles" localSheetId="16" hidden="1">'Sch-5 after discount'!$3:$13</definedName>
    <definedName name="Z_696D9240_6693_44E8_B9A4_2BFADD101EE2_.wvu.PrintTitles" localSheetId="12" hidden="1">'Sch-6'!$3:$13</definedName>
    <definedName name="Z_696D9240_6693_44E8_B9A4_2BFADD101EE2_.wvu.PrintTitles" localSheetId="15" hidden="1">'Sch-6 Dis'!$14:$14</definedName>
    <definedName name="Z_696D9240_6693_44E8_B9A4_2BFADD101EE2_.wvu.PrintTitles" localSheetId="13" hidden="1">'Sch-7'!$3:$14</definedName>
    <definedName name="Z_696D9240_6693_44E8_B9A4_2BFADD101EE2_.wvu.Rows" localSheetId="0" hidden="1">'Basic Data'!#REF!</definedName>
    <definedName name="Z_696D9240_6693_44E8_B9A4_2BFADD101EE2_.wvu.Rows" localSheetId="14" hidden="1">'Bid Form 2nd Envelope'!$22:$22</definedName>
    <definedName name="Z_696D9240_6693_44E8_B9A4_2BFADD101EE2_.wvu.Rows" localSheetId="1" hidden="1">Cover!$9:$9,Cover!$12:$12</definedName>
    <definedName name="Z_696D9240_6693_44E8_B9A4_2BFADD101EE2_.wvu.Rows" localSheetId="17" hidden="1">Discount!$21:$21,Discount!$27:$27</definedName>
    <definedName name="Z_696D9240_6693_44E8_B9A4_2BFADD101EE2_.wvu.Rows" localSheetId="4" hidden="1">'Sch-1'!#REF!</definedName>
    <definedName name="Z_6E345679_47E0_4044_94F8_40B7719CE719_.wvu.PrintArea" localSheetId="21" hidden="1">'Q &amp; C'!$A$1:$F$43</definedName>
    <definedName name="Z_9CA44E70_650F_49CD_967F_298619682CA2_.wvu.Cols" localSheetId="17" hidden="1">Discount!$I:$O</definedName>
    <definedName name="Z_9CA44E70_650F_49CD_967F_298619682CA2_.wvu.Cols" localSheetId="4" hidden="1">'Sch-1'!$Q:$U</definedName>
    <definedName name="Z_9CA44E70_650F_49CD_967F_298619682CA2_.wvu.Cols" localSheetId="5" hidden="1">'Sch-1 Dis'!$K:$K</definedName>
    <definedName name="Z_9CA44E70_650F_49CD_967F_298619682CA2_.wvu.Cols" localSheetId="6" hidden="1">'Sch-2'!$H:$I</definedName>
    <definedName name="Z_9CA44E70_650F_49CD_967F_298619682CA2_.wvu.PrintArea" localSheetId="14" hidden="1">'Bid Form 2nd Envelope'!$A$1:$F$53</definedName>
    <definedName name="Z_9CA44E70_650F_49CD_967F_298619682CA2_.wvu.PrintArea" localSheetId="1" hidden="1">Cover!$B$1:$E$17</definedName>
    <definedName name="Z_9CA44E70_650F_49CD_967F_298619682CA2_.wvu.PrintArea" localSheetId="17" hidden="1">Discount!$A$2:$G$41</definedName>
    <definedName name="Z_9CA44E70_650F_49CD_967F_298619682CA2_.wvu.PrintArea" localSheetId="19" hidden="1">'Entry Tax'!$A$1:$E$16</definedName>
    <definedName name="Z_9CA44E70_650F_49CD_967F_298619682CA2_.wvu.PrintArea" localSheetId="3" hidden="1">'Names of Bidder'!$B$1:$D$21</definedName>
    <definedName name="Z_9CA44E70_650F_49CD_967F_298619682CA2_.wvu.PrintArea" localSheetId="18" hidden="1">Octroi!$A$1:$E$16</definedName>
    <definedName name="Z_9CA44E70_650F_49CD_967F_298619682CA2_.wvu.PrintArea" localSheetId="20" hidden="1">'Other taxes &amp; duties'!$A$1:$E$16</definedName>
    <definedName name="Z_9CA44E70_650F_49CD_967F_298619682CA2_.wvu.PrintArea" localSheetId="21" hidden="1">'Q &amp; C'!$A$1:$F$43</definedName>
    <definedName name="Z_9CA44E70_650F_49CD_967F_298619682CA2_.wvu.PrintArea" localSheetId="4" hidden="1">'Sch-1'!$A$1:$O$19</definedName>
    <definedName name="Z_9CA44E70_650F_49CD_967F_298619682CA2_.wvu.PrintArea" localSheetId="5" hidden="1">'Sch-1 Dis'!$A$1:$H$32</definedName>
    <definedName name="Z_9CA44E70_650F_49CD_967F_298619682CA2_.wvu.PrintArea" localSheetId="6" hidden="1">'Sch-2'!$A$1:$F$26</definedName>
    <definedName name="Z_9CA44E70_650F_49CD_967F_298619682CA2_.wvu.PrintArea" localSheetId="7" hidden="1">'Sch-2 Dis'!$A$1:$G$24</definedName>
    <definedName name="Z_9CA44E70_650F_49CD_967F_298619682CA2_.wvu.PrintArea" localSheetId="8" hidden="1">'sch-3'!$A$1:$E$17</definedName>
    <definedName name="Z_9CA44E70_650F_49CD_967F_298619682CA2_.wvu.PrintArea" localSheetId="9" hidden="1">'Sch-4'!$A$1:$E$28</definedName>
    <definedName name="Z_9CA44E70_650F_49CD_967F_298619682CA2_.wvu.PrintArea" localSheetId="11" hidden="1">'Sch-4 Dis'!$A$1:$E$44</definedName>
    <definedName name="Z_9CA44E70_650F_49CD_967F_298619682CA2_.wvu.PrintArea" localSheetId="10" hidden="1">'Sch-5'!$A$1:$E$39</definedName>
    <definedName name="Z_9CA44E70_650F_49CD_967F_298619682CA2_.wvu.PrintArea" localSheetId="16" hidden="1">'Sch-5 after discount'!$A$1:$D$29</definedName>
    <definedName name="Z_9CA44E70_650F_49CD_967F_298619682CA2_.wvu.PrintArea" localSheetId="12" hidden="1">'Sch-6'!$A$1:$D$31</definedName>
    <definedName name="Z_9CA44E70_650F_49CD_967F_298619682CA2_.wvu.PrintArea" localSheetId="15" hidden="1">'Sch-6 Dis'!$A$1:$F$28</definedName>
    <definedName name="Z_9CA44E70_650F_49CD_967F_298619682CA2_.wvu.PrintArea" localSheetId="13" hidden="1">'Sch-7'!$A$1:$E$19</definedName>
    <definedName name="Z_9CA44E70_650F_49CD_967F_298619682CA2_.wvu.PrintArea" localSheetId="22" hidden="1">'T &amp; D'!$A$1:$E$12</definedName>
    <definedName name="Z_9CA44E70_650F_49CD_967F_298619682CA2_.wvu.PrintTitles" localSheetId="4" hidden="1">'Sch-1'!$15:$18</definedName>
    <definedName name="Z_9CA44E70_650F_49CD_967F_298619682CA2_.wvu.PrintTitles" localSheetId="5" hidden="1">'Sch-1 Dis'!$15:$17</definedName>
    <definedName name="Z_9CA44E70_650F_49CD_967F_298619682CA2_.wvu.PrintTitles" localSheetId="6" hidden="1">'Sch-2'!$12:$20</definedName>
    <definedName name="Z_9CA44E70_650F_49CD_967F_298619682CA2_.wvu.PrintTitles" localSheetId="7" hidden="1">'Sch-2 Dis'!$13:$15</definedName>
    <definedName name="Z_9CA44E70_650F_49CD_967F_298619682CA2_.wvu.PrintTitles" localSheetId="8" hidden="1">'sch-3'!$12:$17</definedName>
    <definedName name="Z_9CA44E70_650F_49CD_967F_298619682CA2_.wvu.PrintTitles" localSheetId="9" hidden="1">'Sch-4'!$3:$22</definedName>
    <definedName name="Z_9CA44E70_650F_49CD_967F_298619682CA2_.wvu.PrintTitles" localSheetId="11" hidden="1">'Sch-4 Dis'!$3:$13</definedName>
    <definedName name="Z_9CA44E70_650F_49CD_967F_298619682CA2_.wvu.PrintTitles" localSheetId="10" hidden="1">'Sch-5'!$3:$13</definedName>
    <definedName name="Z_9CA44E70_650F_49CD_967F_298619682CA2_.wvu.PrintTitles" localSheetId="16" hidden="1">'Sch-5 after discount'!$3:$13</definedName>
    <definedName name="Z_9CA44E70_650F_49CD_967F_298619682CA2_.wvu.PrintTitles" localSheetId="12" hidden="1">'Sch-6'!$3:$13</definedName>
    <definedName name="Z_9CA44E70_650F_49CD_967F_298619682CA2_.wvu.PrintTitles" localSheetId="15" hidden="1">'Sch-6 Dis'!$14:$14</definedName>
    <definedName name="Z_9CA44E70_650F_49CD_967F_298619682CA2_.wvu.PrintTitles" localSheetId="13" hidden="1">'Sch-7'!$3:$14</definedName>
    <definedName name="Z_9CA44E70_650F_49CD_967F_298619682CA2_.wvu.Rows" localSheetId="0" hidden="1">'Basic Data'!#REF!</definedName>
    <definedName name="Z_9CA44E70_650F_49CD_967F_298619682CA2_.wvu.Rows" localSheetId="14" hidden="1">'Bid Form 2nd Envelope'!$22:$22</definedName>
    <definedName name="Z_9CA44E70_650F_49CD_967F_298619682CA2_.wvu.Rows" localSheetId="1" hidden="1">Cover!$9:$9,Cover!$12:$12</definedName>
    <definedName name="Z_9CA44E70_650F_49CD_967F_298619682CA2_.wvu.Rows" localSheetId="17" hidden="1">Discount!$19:$19,Discount!$21:$21,Discount!$25:$25,Discount!$27:$27,Discount!$30:$31</definedName>
    <definedName name="Z_9CA44E70_650F_49CD_967F_298619682CA2_.wvu.Rows" localSheetId="4" hidden="1">'Sch-1'!#REF!</definedName>
    <definedName name="Z_B0EE7D76_5806_4718_BDAD_3A3EA691E5E4_.wvu.Cols" localSheetId="17" hidden="1">Discount!$I:$P</definedName>
    <definedName name="Z_B0EE7D76_5806_4718_BDAD_3A3EA691E5E4_.wvu.Cols" localSheetId="4" hidden="1">'Sch-1'!$Q:$U</definedName>
    <definedName name="Z_B0EE7D76_5806_4718_BDAD_3A3EA691E5E4_.wvu.Cols" localSheetId="5" hidden="1">'Sch-1 Dis'!$K:$K</definedName>
    <definedName name="Z_B0EE7D76_5806_4718_BDAD_3A3EA691E5E4_.wvu.Cols" localSheetId="6" hidden="1">'Sch-2'!$H:$I</definedName>
    <definedName name="Z_B0EE7D76_5806_4718_BDAD_3A3EA691E5E4_.wvu.PrintArea" localSheetId="14" hidden="1">'Bid Form 2nd Envelope'!$A$1:$F$55</definedName>
    <definedName name="Z_B0EE7D76_5806_4718_BDAD_3A3EA691E5E4_.wvu.PrintArea" localSheetId="1" hidden="1">Cover!$B$1:$E$17</definedName>
    <definedName name="Z_B0EE7D76_5806_4718_BDAD_3A3EA691E5E4_.wvu.PrintArea" localSheetId="17" hidden="1">Discount!$A$2:$G$41</definedName>
    <definedName name="Z_B0EE7D76_5806_4718_BDAD_3A3EA691E5E4_.wvu.PrintArea" localSheetId="19" hidden="1">'Entry Tax'!$A$1:$E$16</definedName>
    <definedName name="Z_B0EE7D76_5806_4718_BDAD_3A3EA691E5E4_.wvu.PrintArea" localSheetId="3" hidden="1">'Names of Bidder'!$B$1:$E$19</definedName>
    <definedName name="Z_B0EE7D76_5806_4718_BDAD_3A3EA691E5E4_.wvu.PrintArea" localSheetId="18" hidden="1">Octroi!$A$1:$E$16</definedName>
    <definedName name="Z_B0EE7D76_5806_4718_BDAD_3A3EA691E5E4_.wvu.PrintArea" localSheetId="20" hidden="1">'Other taxes &amp; duties'!$A$1:$E$16</definedName>
    <definedName name="Z_B0EE7D76_5806_4718_BDAD_3A3EA691E5E4_.wvu.PrintArea" localSheetId="4" hidden="1">'Sch-1'!$A$1:$O$19</definedName>
    <definedName name="Z_B0EE7D76_5806_4718_BDAD_3A3EA691E5E4_.wvu.PrintArea" localSheetId="5" hidden="1">'Sch-1 Dis'!$A$1:$H$32</definedName>
    <definedName name="Z_B0EE7D76_5806_4718_BDAD_3A3EA691E5E4_.wvu.PrintArea" localSheetId="6" hidden="1">'Sch-2'!$A$1:$F$26</definedName>
    <definedName name="Z_B0EE7D76_5806_4718_BDAD_3A3EA691E5E4_.wvu.PrintArea" localSheetId="7" hidden="1">'Sch-2 Dis'!$A$1:$G$24</definedName>
    <definedName name="Z_B0EE7D76_5806_4718_BDAD_3A3EA691E5E4_.wvu.PrintArea" localSheetId="8" hidden="1">'sch-3'!$A$1:$E$17</definedName>
    <definedName name="Z_B0EE7D76_5806_4718_BDAD_3A3EA691E5E4_.wvu.PrintArea" localSheetId="9" hidden="1">'Sch-4'!$A$1:$E$28</definedName>
    <definedName name="Z_B0EE7D76_5806_4718_BDAD_3A3EA691E5E4_.wvu.PrintArea" localSheetId="11" hidden="1">'Sch-4 Dis'!$A$1:$E$44</definedName>
    <definedName name="Z_B0EE7D76_5806_4718_BDAD_3A3EA691E5E4_.wvu.PrintArea" localSheetId="10" hidden="1">'Sch-5'!$A$1:$E$39</definedName>
    <definedName name="Z_B0EE7D76_5806_4718_BDAD_3A3EA691E5E4_.wvu.PrintArea" localSheetId="16" hidden="1">'Sch-5 after discount'!$A$1:$D$29</definedName>
    <definedName name="Z_B0EE7D76_5806_4718_BDAD_3A3EA691E5E4_.wvu.PrintArea" localSheetId="12" hidden="1">'Sch-6'!$A$1:$D$31</definedName>
    <definedName name="Z_B0EE7D76_5806_4718_BDAD_3A3EA691E5E4_.wvu.PrintArea" localSheetId="15" hidden="1">'Sch-6 Dis'!$A$1:$F$28</definedName>
    <definedName name="Z_B0EE7D76_5806_4718_BDAD_3A3EA691E5E4_.wvu.PrintArea" localSheetId="13" hidden="1">'Sch-7'!$A$1:$E$19</definedName>
    <definedName name="Z_B0EE7D76_5806_4718_BDAD_3A3EA691E5E4_.wvu.PrintTitles" localSheetId="4" hidden="1">'Sch-1'!$15:$18</definedName>
    <definedName name="Z_B0EE7D76_5806_4718_BDAD_3A3EA691E5E4_.wvu.PrintTitles" localSheetId="5" hidden="1">'Sch-1 Dis'!$15:$17</definedName>
    <definedName name="Z_B0EE7D76_5806_4718_BDAD_3A3EA691E5E4_.wvu.PrintTitles" localSheetId="6" hidden="1">'Sch-2'!$12:$20</definedName>
    <definedName name="Z_B0EE7D76_5806_4718_BDAD_3A3EA691E5E4_.wvu.PrintTitles" localSheetId="7" hidden="1">'Sch-2 Dis'!$13:$15</definedName>
    <definedName name="Z_B0EE7D76_5806_4718_BDAD_3A3EA691E5E4_.wvu.PrintTitles" localSheetId="8" hidden="1">'sch-3'!$12:$17</definedName>
    <definedName name="Z_B0EE7D76_5806_4718_BDAD_3A3EA691E5E4_.wvu.PrintTitles" localSheetId="9" hidden="1">'Sch-4'!$3:$22</definedName>
    <definedName name="Z_B0EE7D76_5806_4718_BDAD_3A3EA691E5E4_.wvu.PrintTitles" localSheetId="11" hidden="1">'Sch-4 Dis'!$3:$13</definedName>
    <definedName name="Z_B0EE7D76_5806_4718_BDAD_3A3EA691E5E4_.wvu.PrintTitles" localSheetId="10" hidden="1">'Sch-5'!$3:$13</definedName>
    <definedName name="Z_B0EE7D76_5806_4718_BDAD_3A3EA691E5E4_.wvu.PrintTitles" localSheetId="16" hidden="1">'Sch-5 after discount'!$3:$13</definedName>
    <definedName name="Z_B0EE7D76_5806_4718_BDAD_3A3EA691E5E4_.wvu.PrintTitles" localSheetId="12" hidden="1">'Sch-6'!$3:$13</definedName>
    <definedName name="Z_B0EE7D76_5806_4718_BDAD_3A3EA691E5E4_.wvu.PrintTitles" localSheetId="15" hidden="1">'Sch-6 Dis'!$14:$14</definedName>
    <definedName name="Z_B0EE7D76_5806_4718_BDAD_3A3EA691E5E4_.wvu.PrintTitles" localSheetId="13" hidden="1">'Sch-7'!$3:$14</definedName>
    <definedName name="Z_B0EE7D76_5806_4718_BDAD_3A3EA691E5E4_.wvu.Rows" localSheetId="0" hidden="1">'Basic Data'!#REF!</definedName>
    <definedName name="Z_B0EE7D76_5806_4718_BDAD_3A3EA691E5E4_.wvu.Rows" localSheetId="14" hidden="1">'Bid Form 2nd Envelope'!$22:$22</definedName>
    <definedName name="Z_B0EE7D76_5806_4718_BDAD_3A3EA691E5E4_.wvu.Rows" localSheetId="1" hidden="1">Cover!$9:$9,Cover!$12:$12</definedName>
    <definedName name="Z_B0EE7D76_5806_4718_BDAD_3A3EA691E5E4_.wvu.Rows" localSheetId="17" hidden="1">Discount!$21:$21,Discount!$27:$27</definedName>
    <definedName name="Z_B0EE7D76_5806_4718_BDAD_3A3EA691E5E4_.wvu.Rows" localSheetId="4" hidden="1">'Sch-1'!#REF!</definedName>
    <definedName name="Z_B1277D53_29D6_4226_81E2_084FB62977B6_.wvu.Cols" localSheetId="17" hidden="1">Discount!$I:$P</definedName>
    <definedName name="Z_B1277D53_29D6_4226_81E2_084FB62977B6_.wvu.Cols" localSheetId="4" hidden="1">'Sch-1'!$Q:$U</definedName>
    <definedName name="Z_B1277D53_29D6_4226_81E2_084FB62977B6_.wvu.Cols" localSheetId="5" hidden="1">'Sch-1 Dis'!$K:$K</definedName>
    <definedName name="Z_B1277D53_29D6_4226_81E2_084FB62977B6_.wvu.Cols" localSheetId="6" hidden="1">'Sch-2'!$H:$I</definedName>
    <definedName name="Z_B1277D53_29D6_4226_81E2_084FB62977B6_.wvu.PrintArea" localSheetId="14" hidden="1">'Bid Form 2nd Envelope'!$A$1:$F$53</definedName>
    <definedName name="Z_B1277D53_29D6_4226_81E2_084FB62977B6_.wvu.PrintArea" localSheetId="1" hidden="1">Cover!$B$1:$E$17</definedName>
    <definedName name="Z_B1277D53_29D6_4226_81E2_084FB62977B6_.wvu.PrintArea" localSheetId="17" hidden="1">Discount!$A$2:$G$41</definedName>
    <definedName name="Z_B1277D53_29D6_4226_81E2_084FB62977B6_.wvu.PrintArea" localSheetId="19" hidden="1">'Entry Tax'!$A$1:$E$16</definedName>
    <definedName name="Z_B1277D53_29D6_4226_81E2_084FB62977B6_.wvu.PrintArea" localSheetId="3" hidden="1">'Names of Bidder'!$B$1:$D$21</definedName>
    <definedName name="Z_B1277D53_29D6_4226_81E2_084FB62977B6_.wvu.PrintArea" localSheetId="18" hidden="1">Octroi!$A$1:$E$16</definedName>
    <definedName name="Z_B1277D53_29D6_4226_81E2_084FB62977B6_.wvu.PrintArea" localSheetId="20" hidden="1">'Other taxes &amp; duties'!$A$1:$E$16</definedName>
    <definedName name="Z_B1277D53_29D6_4226_81E2_084FB62977B6_.wvu.PrintArea" localSheetId="21" hidden="1">'Q &amp; C'!$A$1:$F$43</definedName>
    <definedName name="Z_B1277D53_29D6_4226_81E2_084FB62977B6_.wvu.PrintArea" localSheetId="4" hidden="1">'Sch-1'!$A$1:$O$19</definedName>
    <definedName name="Z_B1277D53_29D6_4226_81E2_084FB62977B6_.wvu.PrintArea" localSheetId="5" hidden="1">'Sch-1 Dis'!$A$1:$H$32</definedName>
    <definedName name="Z_B1277D53_29D6_4226_81E2_084FB62977B6_.wvu.PrintArea" localSheetId="6" hidden="1">'Sch-2'!$A$1:$F$26</definedName>
    <definedName name="Z_B1277D53_29D6_4226_81E2_084FB62977B6_.wvu.PrintArea" localSheetId="7" hidden="1">'Sch-2 Dis'!$A$1:$G$24</definedName>
    <definedName name="Z_B1277D53_29D6_4226_81E2_084FB62977B6_.wvu.PrintArea" localSheetId="8" hidden="1">'sch-3'!$A$1:$E$17</definedName>
    <definedName name="Z_B1277D53_29D6_4226_81E2_084FB62977B6_.wvu.PrintArea" localSheetId="9" hidden="1">'Sch-4'!$A$1:$E$28</definedName>
    <definedName name="Z_B1277D53_29D6_4226_81E2_084FB62977B6_.wvu.PrintArea" localSheetId="11" hidden="1">'Sch-4 Dis'!$A$1:$E$44</definedName>
    <definedName name="Z_B1277D53_29D6_4226_81E2_084FB62977B6_.wvu.PrintArea" localSheetId="10" hidden="1">'Sch-5'!$A$1:$E$39</definedName>
    <definedName name="Z_B1277D53_29D6_4226_81E2_084FB62977B6_.wvu.PrintArea" localSheetId="16" hidden="1">'Sch-5 after discount'!$A$1:$D$29</definedName>
    <definedName name="Z_B1277D53_29D6_4226_81E2_084FB62977B6_.wvu.PrintArea" localSheetId="12" hidden="1">'Sch-6'!$A$1:$D$31</definedName>
    <definedName name="Z_B1277D53_29D6_4226_81E2_084FB62977B6_.wvu.PrintArea" localSheetId="15" hidden="1">'Sch-6 Dis'!$A$1:$F$28</definedName>
    <definedName name="Z_B1277D53_29D6_4226_81E2_084FB62977B6_.wvu.PrintArea" localSheetId="13" hidden="1">'Sch-7'!$A$1:$E$19</definedName>
    <definedName name="Z_B1277D53_29D6_4226_81E2_084FB62977B6_.wvu.PrintArea" localSheetId="22" hidden="1">'T &amp; D'!$A$1:$E$12</definedName>
    <definedName name="Z_B1277D53_29D6_4226_81E2_084FB62977B6_.wvu.PrintTitles" localSheetId="4" hidden="1">'Sch-1'!$15:$18</definedName>
    <definedName name="Z_B1277D53_29D6_4226_81E2_084FB62977B6_.wvu.PrintTitles" localSheetId="5" hidden="1">'Sch-1 Dis'!$15:$17</definedName>
    <definedName name="Z_B1277D53_29D6_4226_81E2_084FB62977B6_.wvu.PrintTitles" localSheetId="6" hidden="1">'Sch-2'!$12:$20</definedName>
    <definedName name="Z_B1277D53_29D6_4226_81E2_084FB62977B6_.wvu.PrintTitles" localSheetId="7" hidden="1">'Sch-2 Dis'!$13:$15</definedName>
    <definedName name="Z_B1277D53_29D6_4226_81E2_084FB62977B6_.wvu.PrintTitles" localSheetId="8" hidden="1">'sch-3'!$12:$17</definedName>
    <definedName name="Z_B1277D53_29D6_4226_81E2_084FB62977B6_.wvu.PrintTitles" localSheetId="9" hidden="1">'Sch-4'!$3:$22</definedName>
    <definedName name="Z_B1277D53_29D6_4226_81E2_084FB62977B6_.wvu.PrintTitles" localSheetId="11" hidden="1">'Sch-4 Dis'!$3:$13</definedName>
    <definedName name="Z_B1277D53_29D6_4226_81E2_084FB62977B6_.wvu.PrintTitles" localSheetId="10" hidden="1">'Sch-5'!$3:$13</definedName>
    <definedName name="Z_B1277D53_29D6_4226_81E2_084FB62977B6_.wvu.PrintTitles" localSheetId="16" hidden="1">'Sch-5 after discount'!$3:$13</definedName>
    <definedName name="Z_B1277D53_29D6_4226_81E2_084FB62977B6_.wvu.PrintTitles" localSheetId="12" hidden="1">'Sch-6'!$3:$13</definedName>
    <definedName name="Z_B1277D53_29D6_4226_81E2_084FB62977B6_.wvu.PrintTitles" localSheetId="15" hidden="1">'Sch-6 Dis'!$14:$14</definedName>
    <definedName name="Z_B1277D53_29D6_4226_81E2_084FB62977B6_.wvu.PrintTitles" localSheetId="13" hidden="1">'Sch-7'!$3:$14</definedName>
    <definedName name="Z_B1277D53_29D6_4226_81E2_084FB62977B6_.wvu.Rows" localSheetId="0" hidden="1">'Basic Data'!#REF!</definedName>
    <definedName name="Z_B1277D53_29D6_4226_81E2_084FB62977B6_.wvu.Rows" localSheetId="14" hidden="1">'Bid Form 2nd Envelope'!$22:$22</definedName>
    <definedName name="Z_B1277D53_29D6_4226_81E2_084FB62977B6_.wvu.Rows" localSheetId="1" hidden="1">Cover!$9:$9,Cover!$12:$12</definedName>
    <definedName name="Z_B1277D53_29D6_4226_81E2_084FB62977B6_.wvu.Rows" localSheetId="17" hidden="1">Discount!$21:$21,Discount!$27:$27</definedName>
    <definedName name="Z_B1277D53_29D6_4226_81E2_084FB62977B6_.wvu.Rows" localSheetId="4" hidden="1">'Sch-1'!#REF!</definedName>
    <definedName name="Z_C39F923C_6CD3_45D8_86F8_6C4D806DDD7E_.wvu.Cols" localSheetId="17" hidden="1">Discount!$I:$P</definedName>
    <definedName name="Z_C39F923C_6CD3_45D8_86F8_6C4D806DDD7E_.wvu.Cols" localSheetId="4" hidden="1">'Sch-1'!$Q:$U</definedName>
    <definedName name="Z_C39F923C_6CD3_45D8_86F8_6C4D806DDD7E_.wvu.Cols" localSheetId="5" hidden="1">'Sch-1 Dis'!$K:$K</definedName>
    <definedName name="Z_C39F923C_6CD3_45D8_86F8_6C4D806DDD7E_.wvu.Cols" localSheetId="6" hidden="1">'Sch-2'!$H:$I</definedName>
    <definedName name="Z_C39F923C_6CD3_45D8_86F8_6C4D806DDD7E_.wvu.PrintArea" localSheetId="14" hidden="1">'Bid Form 2nd Envelope'!$A$1:$F$53</definedName>
    <definedName name="Z_C39F923C_6CD3_45D8_86F8_6C4D806DDD7E_.wvu.PrintArea" localSheetId="1" hidden="1">Cover!$B$1:$E$17</definedName>
    <definedName name="Z_C39F923C_6CD3_45D8_86F8_6C4D806DDD7E_.wvu.PrintArea" localSheetId="17" hidden="1">Discount!$A$2:$G$41</definedName>
    <definedName name="Z_C39F923C_6CD3_45D8_86F8_6C4D806DDD7E_.wvu.PrintArea" localSheetId="19" hidden="1">'Entry Tax'!$A$1:$E$16</definedName>
    <definedName name="Z_C39F923C_6CD3_45D8_86F8_6C4D806DDD7E_.wvu.PrintArea" localSheetId="3" hidden="1">'Names of Bidder'!$B$1:$D$21</definedName>
    <definedName name="Z_C39F923C_6CD3_45D8_86F8_6C4D806DDD7E_.wvu.PrintArea" localSheetId="18" hidden="1">Octroi!$A$1:$E$16</definedName>
    <definedName name="Z_C39F923C_6CD3_45D8_86F8_6C4D806DDD7E_.wvu.PrintArea" localSheetId="20" hidden="1">'Other taxes &amp; duties'!$A$1:$E$16</definedName>
    <definedName name="Z_C39F923C_6CD3_45D8_86F8_6C4D806DDD7E_.wvu.PrintArea" localSheetId="21" hidden="1">'Q &amp; C'!$A$1:$F$43</definedName>
    <definedName name="Z_C39F923C_6CD3_45D8_86F8_6C4D806DDD7E_.wvu.PrintArea" localSheetId="4" hidden="1">'Sch-1'!$A$1:$O$19</definedName>
    <definedName name="Z_C39F923C_6CD3_45D8_86F8_6C4D806DDD7E_.wvu.PrintArea" localSheetId="5" hidden="1">'Sch-1 Dis'!$A$1:$H$32</definedName>
    <definedName name="Z_C39F923C_6CD3_45D8_86F8_6C4D806DDD7E_.wvu.PrintArea" localSheetId="6" hidden="1">'Sch-2'!$A$1:$F$26</definedName>
    <definedName name="Z_C39F923C_6CD3_45D8_86F8_6C4D806DDD7E_.wvu.PrintArea" localSheetId="7" hidden="1">'Sch-2 Dis'!$A$1:$G$24</definedName>
    <definedName name="Z_C39F923C_6CD3_45D8_86F8_6C4D806DDD7E_.wvu.PrintArea" localSheetId="8" hidden="1">'sch-3'!$A$1:$E$17</definedName>
    <definedName name="Z_C39F923C_6CD3_45D8_86F8_6C4D806DDD7E_.wvu.PrintArea" localSheetId="9" hidden="1">'Sch-4'!$A$1:$E$28</definedName>
    <definedName name="Z_C39F923C_6CD3_45D8_86F8_6C4D806DDD7E_.wvu.PrintArea" localSheetId="11" hidden="1">'Sch-4 Dis'!$A$1:$E$44</definedName>
    <definedName name="Z_C39F923C_6CD3_45D8_86F8_6C4D806DDD7E_.wvu.PrintArea" localSheetId="10" hidden="1">'Sch-5'!$A$1:$E$39</definedName>
    <definedName name="Z_C39F923C_6CD3_45D8_86F8_6C4D806DDD7E_.wvu.PrintArea" localSheetId="16" hidden="1">'Sch-5 after discount'!$A$1:$D$29</definedName>
    <definedName name="Z_C39F923C_6CD3_45D8_86F8_6C4D806DDD7E_.wvu.PrintArea" localSheetId="12" hidden="1">'Sch-6'!$A$1:$D$31</definedName>
    <definedName name="Z_C39F923C_6CD3_45D8_86F8_6C4D806DDD7E_.wvu.PrintArea" localSheetId="15" hidden="1">'Sch-6 Dis'!$A$1:$F$28</definedName>
    <definedName name="Z_C39F923C_6CD3_45D8_86F8_6C4D806DDD7E_.wvu.PrintArea" localSheetId="13" hidden="1">'Sch-7'!$A$1:$E$19</definedName>
    <definedName name="Z_C39F923C_6CD3_45D8_86F8_6C4D806DDD7E_.wvu.PrintArea" localSheetId="22" hidden="1">'T &amp; D'!$A$1:$E$12</definedName>
    <definedName name="Z_C39F923C_6CD3_45D8_86F8_6C4D806DDD7E_.wvu.PrintTitles" localSheetId="4" hidden="1">'Sch-1'!$15:$18</definedName>
    <definedName name="Z_C39F923C_6CD3_45D8_86F8_6C4D806DDD7E_.wvu.PrintTitles" localSheetId="5" hidden="1">'Sch-1 Dis'!$15:$17</definedName>
    <definedName name="Z_C39F923C_6CD3_45D8_86F8_6C4D806DDD7E_.wvu.PrintTitles" localSheetId="6" hidden="1">'Sch-2'!$12:$20</definedName>
    <definedName name="Z_C39F923C_6CD3_45D8_86F8_6C4D806DDD7E_.wvu.PrintTitles" localSheetId="7" hidden="1">'Sch-2 Dis'!$13:$15</definedName>
    <definedName name="Z_C39F923C_6CD3_45D8_86F8_6C4D806DDD7E_.wvu.PrintTitles" localSheetId="8" hidden="1">'sch-3'!$12:$17</definedName>
    <definedName name="Z_C39F923C_6CD3_45D8_86F8_6C4D806DDD7E_.wvu.PrintTitles" localSheetId="9" hidden="1">'Sch-4'!$3:$22</definedName>
    <definedName name="Z_C39F923C_6CD3_45D8_86F8_6C4D806DDD7E_.wvu.PrintTitles" localSheetId="11" hidden="1">'Sch-4 Dis'!$3:$13</definedName>
    <definedName name="Z_C39F923C_6CD3_45D8_86F8_6C4D806DDD7E_.wvu.PrintTitles" localSheetId="10" hidden="1">'Sch-5'!$3:$13</definedName>
    <definedName name="Z_C39F923C_6CD3_45D8_86F8_6C4D806DDD7E_.wvu.PrintTitles" localSheetId="16" hidden="1">'Sch-5 after discount'!$3:$13</definedName>
    <definedName name="Z_C39F923C_6CD3_45D8_86F8_6C4D806DDD7E_.wvu.PrintTitles" localSheetId="12" hidden="1">'Sch-6'!$3:$13</definedName>
    <definedName name="Z_C39F923C_6CD3_45D8_86F8_6C4D806DDD7E_.wvu.PrintTitles" localSheetId="15" hidden="1">'Sch-6 Dis'!$14:$14</definedName>
    <definedName name="Z_C39F923C_6CD3_45D8_86F8_6C4D806DDD7E_.wvu.PrintTitles" localSheetId="13" hidden="1">'Sch-7'!$3:$14</definedName>
    <definedName name="Z_C39F923C_6CD3_45D8_86F8_6C4D806DDD7E_.wvu.Rows" localSheetId="0" hidden="1">'Basic Data'!#REF!</definedName>
    <definedName name="Z_C39F923C_6CD3_45D8_86F8_6C4D806DDD7E_.wvu.Rows" localSheetId="14" hidden="1">'Bid Form 2nd Envelope'!$22:$22</definedName>
    <definedName name="Z_C39F923C_6CD3_45D8_86F8_6C4D806DDD7E_.wvu.Rows" localSheetId="1" hidden="1">Cover!$9:$9,Cover!$12:$12</definedName>
    <definedName name="Z_C39F923C_6CD3_45D8_86F8_6C4D806DDD7E_.wvu.Rows" localSheetId="17" hidden="1">Discount!$21:$21,Discount!$27:$27</definedName>
    <definedName name="Z_C39F923C_6CD3_45D8_86F8_6C4D806DDD7E_.wvu.Rows" localSheetId="4" hidden="1">'Sch-1'!#REF!</definedName>
    <definedName name="Z_E95B21C1_D936_4435_AF6F_90CF0B6A7506_.wvu.Cols" localSheetId="17" hidden="1">Discount!$I:$P</definedName>
    <definedName name="Z_E95B21C1_D936_4435_AF6F_90CF0B6A7506_.wvu.Cols" localSheetId="4" hidden="1">'Sch-1'!$Q:$U</definedName>
    <definedName name="Z_E95B21C1_D936_4435_AF6F_90CF0B6A7506_.wvu.Cols" localSheetId="5" hidden="1">'Sch-1 Dis'!$K:$K</definedName>
    <definedName name="Z_E95B21C1_D936_4435_AF6F_90CF0B6A7506_.wvu.Cols" localSheetId="6" hidden="1">'Sch-2'!$H:$I</definedName>
    <definedName name="Z_E95B21C1_D936_4435_AF6F_90CF0B6A7506_.wvu.PrintArea" localSheetId="14" hidden="1">'Bid Form 2nd Envelope'!$A$1:$F$53</definedName>
    <definedName name="Z_E95B21C1_D936_4435_AF6F_90CF0B6A7506_.wvu.PrintArea" localSheetId="1" hidden="1">Cover!$B$1:$E$17</definedName>
    <definedName name="Z_E95B21C1_D936_4435_AF6F_90CF0B6A7506_.wvu.PrintArea" localSheetId="17" hidden="1">Discount!$A$2:$G$41</definedName>
    <definedName name="Z_E95B21C1_D936_4435_AF6F_90CF0B6A7506_.wvu.PrintArea" localSheetId="19" hidden="1">'Entry Tax'!$A$1:$E$16</definedName>
    <definedName name="Z_E95B21C1_D936_4435_AF6F_90CF0B6A7506_.wvu.PrintArea" localSheetId="3" hidden="1">'Names of Bidder'!$B$1:$D$21</definedName>
    <definedName name="Z_E95B21C1_D936_4435_AF6F_90CF0B6A7506_.wvu.PrintArea" localSheetId="18" hidden="1">Octroi!$A$1:$E$16</definedName>
    <definedName name="Z_E95B21C1_D936_4435_AF6F_90CF0B6A7506_.wvu.PrintArea" localSheetId="20" hidden="1">'Other taxes &amp; duties'!$A$1:$E$16</definedName>
    <definedName name="Z_E95B21C1_D936_4435_AF6F_90CF0B6A7506_.wvu.PrintArea" localSheetId="21" hidden="1">'Q &amp; C'!$A$1:$F$43</definedName>
    <definedName name="Z_E95B21C1_D936_4435_AF6F_90CF0B6A7506_.wvu.PrintArea" localSheetId="4" hidden="1">'Sch-1'!$A$1:$O$19</definedName>
    <definedName name="Z_E95B21C1_D936_4435_AF6F_90CF0B6A7506_.wvu.PrintArea" localSheetId="5" hidden="1">'Sch-1 Dis'!$A$1:$H$32</definedName>
    <definedName name="Z_E95B21C1_D936_4435_AF6F_90CF0B6A7506_.wvu.PrintArea" localSheetId="6" hidden="1">'Sch-2'!$A$1:$F$26</definedName>
    <definedName name="Z_E95B21C1_D936_4435_AF6F_90CF0B6A7506_.wvu.PrintArea" localSheetId="7" hidden="1">'Sch-2 Dis'!$A$1:$G$24</definedName>
    <definedName name="Z_E95B21C1_D936_4435_AF6F_90CF0B6A7506_.wvu.PrintArea" localSheetId="8" hidden="1">'sch-3'!$A$1:$E$17</definedName>
    <definedName name="Z_E95B21C1_D936_4435_AF6F_90CF0B6A7506_.wvu.PrintArea" localSheetId="9" hidden="1">'Sch-4'!$A$1:$E$28</definedName>
    <definedName name="Z_E95B21C1_D936_4435_AF6F_90CF0B6A7506_.wvu.PrintArea" localSheetId="11" hidden="1">'Sch-4 Dis'!$A$1:$E$44</definedName>
    <definedName name="Z_E95B21C1_D936_4435_AF6F_90CF0B6A7506_.wvu.PrintArea" localSheetId="10" hidden="1">'Sch-5'!$A$1:$E$39</definedName>
    <definedName name="Z_E95B21C1_D936_4435_AF6F_90CF0B6A7506_.wvu.PrintArea" localSheetId="16" hidden="1">'Sch-5 after discount'!$A$1:$D$29</definedName>
    <definedName name="Z_E95B21C1_D936_4435_AF6F_90CF0B6A7506_.wvu.PrintArea" localSheetId="12" hidden="1">'Sch-6'!$A$1:$D$31</definedName>
    <definedName name="Z_E95B21C1_D936_4435_AF6F_90CF0B6A7506_.wvu.PrintArea" localSheetId="15" hidden="1">'Sch-6 Dis'!$A$1:$F$28</definedName>
    <definedName name="Z_E95B21C1_D936_4435_AF6F_90CF0B6A7506_.wvu.PrintArea" localSheetId="13" hidden="1">'Sch-7'!$A$1:$E$19</definedName>
    <definedName name="Z_E95B21C1_D936_4435_AF6F_90CF0B6A7506_.wvu.PrintArea" localSheetId="22" hidden="1">'T &amp; D'!$A$1:$E$12</definedName>
    <definedName name="Z_E95B21C1_D936_4435_AF6F_90CF0B6A7506_.wvu.PrintTitles" localSheetId="4" hidden="1">'Sch-1'!$15:$18</definedName>
    <definedName name="Z_E95B21C1_D936_4435_AF6F_90CF0B6A7506_.wvu.PrintTitles" localSheetId="5" hidden="1">'Sch-1 Dis'!$15:$17</definedName>
    <definedName name="Z_E95B21C1_D936_4435_AF6F_90CF0B6A7506_.wvu.PrintTitles" localSheetId="6" hidden="1">'Sch-2'!$12:$20</definedName>
    <definedName name="Z_E95B21C1_D936_4435_AF6F_90CF0B6A7506_.wvu.PrintTitles" localSheetId="7" hidden="1">'Sch-2 Dis'!$13:$15</definedName>
    <definedName name="Z_E95B21C1_D936_4435_AF6F_90CF0B6A7506_.wvu.PrintTitles" localSheetId="8" hidden="1">'sch-3'!$12:$17</definedName>
    <definedName name="Z_E95B21C1_D936_4435_AF6F_90CF0B6A7506_.wvu.PrintTitles" localSheetId="9" hidden="1">'Sch-4'!$3:$22</definedName>
    <definedName name="Z_E95B21C1_D936_4435_AF6F_90CF0B6A7506_.wvu.PrintTitles" localSheetId="11" hidden="1">'Sch-4 Dis'!$3:$13</definedName>
    <definedName name="Z_E95B21C1_D936_4435_AF6F_90CF0B6A7506_.wvu.PrintTitles" localSheetId="10" hidden="1">'Sch-5'!$3:$13</definedName>
    <definedName name="Z_E95B21C1_D936_4435_AF6F_90CF0B6A7506_.wvu.PrintTitles" localSheetId="16" hidden="1">'Sch-5 after discount'!$3:$13</definedName>
    <definedName name="Z_E95B21C1_D936_4435_AF6F_90CF0B6A7506_.wvu.PrintTitles" localSheetId="12" hidden="1">'Sch-6'!$3:$13</definedName>
    <definedName name="Z_E95B21C1_D936_4435_AF6F_90CF0B6A7506_.wvu.PrintTitles" localSheetId="15" hidden="1">'Sch-6 Dis'!$14:$14</definedName>
    <definedName name="Z_E95B21C1_D936_4435_AF6F_90CF0B6A7506_.wvu.PrintTitles" localSheetId="13" hidden="1">'Sch-7'!$3:$14</definedName>
    <definedName name="Z_E95B21C1_D936_4435_AF6F_90CF0B6A7506_.wvu.Rows" localSheetId="0" hidden="1">'Basic Data'!#REF!</definedName>
    <definedName name="Z_E95B21C1_D936_4435_AF6F_90CF0B6A7506_.wvu.Rows" localSheetId="14" hidden="1">'Bid Form 2nd Envelope'!$22:$22</definedName>
    <definedName name="Z_E95B21C1_D936_4435_AF6F_90CF0B6A7506_.wvu.Rows" localSheetId="1" hidden="1">Cover!$9:$9,Cover!$12:$12</definedName>
    <definedName name="Z_E95B21C1_D936_4435_AF6F_90CF0B6A7506_.wvu.Rows" localSheetId="17" hidden="1">Discount!$21:$21,Discount!$27:$27</definedName>
    <definedName name="Z_E95B21C1_D936_4435_AF6F_90CF0B6A7506_.wvu.Rows" localSheetId="4" hidden="1">'Sch-1'!#REF!</definedName>
  </definedNames>
  <calcPr calcId="191029" iterate="1" calcCompleted="0"/>
  <customWorkbookViews>
    <customWorkbookView name="65005 - Personal View" guid="{08A645C4-A23F-4400-B0CE-1685BC312A6F}" mergeInterval="0" personalView="1" maximized="1" windowWidth="1362" windowHeight="543" tabRatio="875" activeSheetId="20"/>
    <customWorkbookView name="01487 - Personal View" guid="{E95B21C1-D936-4435-AF6F-90CF0B6A7506}" mergeInterval="0" personalView="1" maximized="1" windowWidth="1362" windowHeight="509" activeSheetId="20"/>
    <customWorkbookView name="Ajay - Personal View" guid="{B0EE7D76-5806-4718-BDAD-3A3EA691E5E4}" mergeInterval="0" personalView="1" maximized="1" xWindow="1" yWindow="1" windowWidth="1280" windowHeight="547" activeSheetId="12"/>
    <customWorkbookView name="00398 - Personal View" guid="{696D9240-6693-44E8-B9A4-2BFADD101EE2}" mergeInterval="0" personalView="1" maximized="1" xWindow="1" yWindow="1" windowWidth="1366" windowHeight="538" activeSheetId="2"/>
    <customWorkbookView name="20074 - Personal View" guid="{4F65FF32-EC61-4022-A399-2986D7B6B8B3}" mergeInterval="0" personalView="1" maximized="1" windowWidth="1020" windowHeight="568" activeSheetId="1"/>
    <customWorkbookView name="01209 - Personal View" guid="{58D82F59-8CF6-455F-B9F4-081499FDF243}" mergeInterval="0" personalView="1" maximized="1" xWindow="1" yWindow="1" windowWidth="1366" windowHeight="538" activeSheetId="2" showComments="commIndAndComment"/>
    <customWorkbookView name="admin - Personal View" guid="{B1277D53-29D6-4226-81E2-084FB62977B6}" mergeInterval="0" personalView="1" maximized="1" xWindow="1" yWindow="1" windowWidth="1024" windowHeight="538" activeSheetId="2"/>
    <customWorkbookView name="sanjoy das - Personal View" guid="{C39F923C-6CD3-45D8-86F8-6C4D806DDD7E}" mergeInterval="0" personalView="1" maximized="1" xWindow="1" yWindow="1" windowWidth="1280" windowHeight="762" activeSheetId="16"/>
    <customWorkbookView name="20587 - Personal View" guid="{9CA44E70-650F-49CD-967F-298619682CA2}" mergeInterval="0" personalView="1" maximized="1" xWindow="1" yWindow="1" windowWidth="1362" windowHeight="538" tabRatio="875"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3" i="28" l="1"/>
  <c r="P64" i="28"/>
  <c r="P65" i="28"/>
  <c r="M65" i="28"/>
  <c r="J65" i="28"/>
  <c r="G65" i="28"/>
  <c r="M64" i="28"/>
  <c r="J64" i="28"/>
  <c r="G64" i="28"/>
  <c r="M63" i="28"/>
  <c r="J63" i="28"/>
  <c r="G63" i="28"/>
  <c r="P129" i="28"/>
  <c r="M129" i="28"/>
  <c r="J129" i="28"/>
  <c r="G129" i="28"/>
  <c r="P126" i="28"/>
  <c r="M126" i="28"/>
  <c r="J126" i="28"/>
  <c r="G126" i="28"/>
  <c r="P113" i="28"/>
  <c r="M113" i="28"/>
  <c r="J113" i="28"/>
  <c r="G113" i="28"/>
  <c r="P112" i="28"/>
  <c r="M112" i="28"/>
  <c r="J112" i="28"/>
  <c r="G112" i="28"/>
  <c r="P111" i="28"/>
  <c r="M111" i="28"/>
  <c r="J111" i="28"/>
  <c r="G111" i="28"/>
  <c r="P105" i="28"/>
  <c r="M105" i="28"/>
  <c r="J105" i="28"/>
  <c r="G105" i="28"/>
  <c r="G67" i="28"/>
  <c r="J67" i="28"/>
  <c r="M67" i="28"/>
  <c r="P67" i="28"/>
  <c r="P68" i="28"/>
  <c r="P69" i="28"/>
  <c r="P70" i="28"/>
  <c r="M70" i="28"/>
  <c r="J70" i="28"/>
  <c r="G70" i="28"/>
  <c r="M68" i="28"/>
  <c r="J68" i="28"/>
  <c r="G68" i="28"/>
  <c r="P60" i="28" l="1"/>
  <c r="P61" i="28"/>
  <c r="M61" i="28"/>
  <c r="J61" i="28"/>
  <c r="G61" i="28"/>
  <c r="M60" i="28"/>
  <c r="J60" i="28"/>
  <c r="G60" i="28"/>
  <c r="P49" i="28"/>
  <c r="P46" i="28"/>
  <c r="G49" i="28"/>
  <c r="J49" i="28"/>
  <c r="M49" i="28"/>
  <c r="G46" i="28"/>
  <c r="J46" i="28"/>
  <c r="M46" i="28"/>
  <c r="P34" i="28"/>
  <c r="G34" i="28"/>
  <c r="J34" i="28"/>
  <c r="M34" i="28"/>
  <c r="P20" i="28"/>
  <c r="G20" i="28"/>
  <c r="J20" i="28"/>
  <c r="M20" i="28"/>
  <c r="N20" i="28" s="1"/>
  <c r="O20" i="28" s="1"/>
  <c r="P21" i="28"/>
  <c r="P19" i="28"/>
  <c r="P29" i="28"/>
  <c r="P30" i="28"/>
  <c r="P31" i="28"/>
  <c r="P33" i="28"/>
  <c r="P36" i="28"/>
  <c r="P37" i="28"/>
  <c r="P38" i="28"/>
  <c r="P39" i="28"/>
  <c r="P41" i="28"/>
  <c r="P42" i="28"/>
  <c r="P45" i="28"/>
  <c r="P48" i="28"/>
  <c r="P51" i="28"/>
  <c r="P52" i="28"/>
  <c r="P53" i="28"/>
  <c r="P54" i="28"/>
  <c r="P57" i="28"/>
  <c r="P58" i="28"/>
  <c r="P73" i="28"/>
  <c r="P74" i="28"/>
  <c r="P76" i="28"/>
  <c r="P77" i="28"/>
  <c r="P78" i="28"/>
  <c r="P79" i="28"/>
  <c r="P81" i="28"/>
  <c r="P82" i="28"/>
  <c r="P83" i="28"/>
  <c r="P84" i="28"/>
  <c r="P87" i="28"/>
  <c r="P88" i="28"/>
  <c r="P89" i="28"/>
  <c r="P90" i="28"/>
  <c r="P92" i="28"/>
  <c r="P93" i="28"/>
  <c r="P94" i="28"/>
  <c r="P95" i="28"/>
  <c r="P97" i="28"/>
  <c r="P98" i="28"/>
  <c r="P99" i="28"/>
  <c r="P100" i="28"/>
  <c r="P103" i="28"/>
  <c r="P104" i="28"/>
  <c r="P107" i="28"/>
  <c r="P108" i="28"/>
  <c r="P114" i="28"/>
  <c r="P115" i="28"/>
  <c r="P116" i="28"/>
  <c r="P117" i="28"/>
  <c r="P118" i="28"/>
  <c r="P119" i="28"/>
  <c r="P120" i="28"/>
  <c r="P121" i="28"/>
  <c r="P124" i="28"/>
  <c r="P125" i="28"/>
  <c r="P127" i="28"/>
  <c r="P128" i="28"/>
  <c r="P130" i="28"/>
  <c r="M84" i="28"/>
  <c r="M83" i="28"/>
  <c r="M82" i="28"/>
  <c r="M81" i="28"/>
  <c r="M79" i="28"/>
  <c r="M78" i="28"/>
  <c r="M77" i="28"/>
  <c r="M76" i="28"/>
  <c r="M74" i="28"/>
  <c r="J84" i="28"/>
  <c r="G84" i="28"/>
  <c r="J83" i="28"/>
  <c r="G83" i="28"/>
  <c r="J82" i="28"/>
  <c r="G82" i="28"/>
  <c r="J81" i="28"/>
  <c r="G81" i="28"/>
  <c r="J79" i="28"/>
  <c r="G79" i="28"/>
  <c r="J78" i="28"/>
  <c r="G78" i="28"/>
  <c r="J77" i="28"/>
  <c r="G77" i="28"/>
  <c r="J76" i="28"/>
  <c r="G76" i="28"/>
  <c r="G87" i="28"/>
  <c r="J87" i="28"/>
  <c r="M87" i="28"/>
  <c r="G88" i="28"/>
  <c r="J88" i="28"/>
  <c r="M88" i="28"/>
  <c r="G89" i="28"/>
  <c r="J89" i="28"/>
  <c r="M89" i="28"/>
  <c r="J100" i="28"/>
  <c r="J95" i="28"/>
  <c r="M100" i="28"/>
  <c r="G92" i="28"/>
  <c r="J92" i="28"/>
  <c r="M92" i="28"/>
  <c r="G93" i="28"/>
  <c r="J93" i="28"/>
  <c r="M93" i="28"/>
  <c r="G94" i="28"/>
  <c r="J94" i="28"/>
  <c r="M94" i="28"/>
  <c r="G95" i="28"/>
  <c r="M95" i="28"/>
  <c r="B25" i="7"/>
  <c r="A9" i="20"/>
  <c r="J130" i="28"/>
  <c r="J128" i="28"/>
  <c r="J127" i="28"/>
  <c r="J125" i="28"/>
  <c r="G130" i="28"/>
  <c r="G128" i="28"/>
  <c r="G127" i="28"/>
  <c r="G125" i="28"/>
  <c r="J124" i="28"/>
  <c r="G124" i="28"/>
  <c r="J121" i="28"/>
  <c r="G121" i="28"/>
  <c r="J120" i="28"/>
  <c r="J119" i="28"/>
  <c r="G120" i="28"/>
  <c r="G119" i="28"/>
  <c r="J118" i="28"/>
  <c r="G118" i="28"/>
  <c r="J117" i="28"/>
  <c r="G117" i="28"/>
  <c r="J116" i="28"/>
  <c r="J115" i="28"/>
  <c r="J114" i="28"/>
  <c r="G116" i="28"/>
  <c r="G115" i="28"/>
  <c r="G114" i="28"/>
  <c r="J108" i="28"/>
  <c r="J107" i="28"/>
  <c r="G108" i="28"/>
  <c r="G107" i="28"/>
  <c r="J104" i="28"/>
  <c r="G104" i="28"/>
  <c r="J97" i="28"/>
  <c r="G97" i="28"/>
  <c r="J69" i="28"/>
  <c r="G69" i="28"/>
  <c r="J51" i="28"/>
  <c r="G51" i="28"/>
  <c r="J45" i="28"/>
  <c r="G45" i="28"/>
  <c r="J41" i="28"/>
  <c r="G41" i="28"/>
  <c r="J37" i="28"/>
  <c r="G37" i="28"/>
  <c r="J33" i="28"/>
  <c r="G33" i="28"/>
  <c r="J30" i="28"/>
  <c r="G30" i="28"/>
  <c r="M130" i="28"/>
  <c r="M128" i="28"/>
  <c r="M127" i="28"/>
  <c r="M125" i="28"/>
  <c r="M124" i="28"/>
  <c r="M121" i="28"/>
  <c r="M120" i="28"/>
  <c r="M119" i="28"/>
  <c r="M118" i="28"/>
  <c r="M117" i="28"/>
  <c r="M116" i="28"/>
  <c r="M115" i="28"/>
  <c r="M114" i="28"/>
  <c r="M108" i="28"/>
  <c r="M107" i="28"/>
  <c r="M104" i="28"/>
  <c r="M103" i="28"/>
  <c r="M99" i="28"/>
  <c r="M98" i="28"/>
  <c r="M97" i="28"/>
  <c r="M90" i="28"/>
  <c r="M73" i="28"/>
  <c r="M69" i="28"/>
  <c r="M58" i="28"/>
  <c r="M57" i="28"/>
  <c r="M54" i="28"/>
  <c r="M53" i="28"/>
  <c r="M52" i="28"/>
  <c r="M51" i="28"/>
  <c r="M48" i="28"/>
  <c r="M45" i="28"/>
  <c r="M42" i="28"/>
  <c r="M41" i="28"/>
  <c r="M39" i="28"/>
  <c r="M38" i="28"/>
  <c r="M37" i="28"/>
  <c r="M36" i="28"/>
  <c r="M33" i="28"/>
  <c r="M31" i="28"/>
  <c r="M30" i="28"/>
  <c r="M29" i="28"/>
  <c r="A1" i="26"/>
  <c r="A3" i="8"/>
  <c r="M26" i="28"/>
  <c r="M21" i="28"/>
  <c r="N21" i="28" s="1"/>
  <c r="O21" i="28" s="1"/>
  <c r="M19" i="28"/>
  <c r="N19" i="28" s="1"/>
  <c r="O19" i="28" s="1"/>
  <c r="J19" i="28"/>
  <c r="G19" i="28"/>
  <c r="J103" i="28"/>
  <c r="J99" i="28"/>
  <c r="J98" i="28"/>
  <c r="J90" i="28"/>
  <c r="J74" i="28"/>
  <c r="J73" i="28"/>
  <c r="J58" i="28"/>
  <c r="J57" i="28"/>
  <c r="J54" i="28"/>
  <c r="J53" i="28"/>
  <c r="J52" i="28"/>
  <c r="J48" i="28"/>
  <c r="J42" i="28"/>
  <c r="J39" i="28"/>
  <c r="J38" i="28"/>
  <c r="J36" i="28"/>
  <c r="J31" i="28"/>
  <c r="J29" i="28"/>
  <c r="J26" i="28"/>
  <c r="G29" i="28"/>
  <c r="G31" i="28"/>
  <c r="G36" i="28"/>
  <c r="G38" i="28"/>
  <c r="G39" i="28"/>
  <c r="G42" i="28"/>
  <c r="G48" i="28"/>
  <c r="G52" i="28"/>
  <c r="G53" i="28"/>
  <c r="G54" i="28"/>
  <c r="G57" i="28"/>
  <c r="G58" i="28"/>
  <c r="G73" i="28"/>
  <c r="G74" i="28"/>
  <c r="G90" i="28"/>
  <c r="G98" i="28"/>
  <c r="G99" i="28"/>
  <c r="G100" i="28"/>
  <c r="G103" i="28"/>
  <c r="P26" i="28"/>
  <c r="G26" i="28"/>
  <c r="J21" i="28"/>
  <c r="G21" i="28"/>
  <c r="N20" i="5"/>
  <c r="N19" i="5"/>
  <c r="N18" i="5"/>
  <c r="A7" i="10"/>
  <c r="A6" i="10"/>
  <c r="A7" i="7"/>
  <c r="A6" i="7"/>
  <c r="B11" i="25"/>
  <c r="B10" i="25"/>
  <c r="B9" i="25"/>
  <c r="B8" i="25"/>
  <c r="B9" i="12"/>
  <c r="B10" i="12"/>
  <c r="B11" i="12"/>
  <c r="B8" i="12"/>
  <c r="B11" i="10"/>
  <c r="B10" i="10"/>
  <c r="B9" i="10"/>
  <c r="B8" i="10"/>
  <c r="B11" i="29"/>
  <c r="B10" i="29"/>
  <c r="B9" i="29"/>
  <c r="B8" i="29"/>
  <c r="B11" i="28"/>
  <c r="B10" i="28"/>
  <c r="B9" i="28"/>
  <c r="B8" i="28"/>
  <c r="B11" i="7"/>
  <c r="B10" i="7"/>
  <c r="B9" i="7"/>
  <c r="B8" i="7"/>
  <c r="M20" i="7"/>
  <c r="M19" i="7"/>
  <c r="M18" i="7"/>
  <c r="D7" i="21"/>
  <c r="M18" i="5"/>
  <c r="O18" i="5"/>
  <c r="D7" i="25"/>
  <c r="D7" i="12"/>
  <c r="D7" i="10"/>
  <c r="D7" i="29"/>
  <c r="L7" i="28"/>
  <c r="K7" i="7"/>
  <c r="B11" i="5"/>
  <c r="B10" i="5"/>
  <c r="B27" i="12"/>
  <c r="D28" i="26"/>
  <c r="I19" i="16"/>
  <c r="J19" i="16"/>
  <c r="B26" i="12"/>
  <c r="B23" i="10"/>
  <c r="B22" i="10"/>
  <c r="E23" i="10"/>
  <c r="D27" i="12" s="1"/>
  <c r="E22" i="10"/>
  <c r="D26" i="12" s="1"/>
  <c r="E28" i="29"/>
  <c r="E27" i="29"/>
  <c r="B27" i="29"/>
  <c r="B26" i="29"/>
  <c r="F143" i="28"/>
  <c r="F142" i="28"/>
  <c r="L25" i="7"/>
  <c r="F31" i="5"/>
  <c r="F30" i="5"/>
  <c r="B9" i="5"/>
  <c r="B9" i="15"/>
  <c r="B8" i="5"/>
  <c r="E19" i="25"/>
  <c r="E18" i="25"/>
  <c r="B18" i="25"/>
  <c r="B17" i="25"/>
  <c r="L26" i="7"/>
  <c r="B26" i="7"/>
  <c r="B143" i="28"/>
  <c r="B142" i="28"/>
  <c r="B31" i="5"/>
  <c r="B30" i="5"/>
  <c r="M20" i="5"/>
  <c r="M21" i="5" s="1"/>
  <c r="O20" i="5"/>
  <c r="J20" i="5"/>
  <c r="G20" i="5"/>
  <c r="F26" i="15"/>
  <c r="G21" i="8"/>
  <c r="I24" i="16"/>
  <c r="M19" i="5"/>
  <c r="O19" i="5"/>
  <c r="O21" i="5" s="1"/>
  <c r="J19" i="5"/>
  <c r="G19" i="5"/>
  <c r="J18" i="5"/>
  <c r="G18" i="5"/>
  <c r="F44" i="20"/>
  <c r="B44" i="20"/>
  <c r="F43" i="20"/>
  <c r="B43" i="20"/>
  <c r="B27" i="20"/>
  <c r="B26" i="20"/>
  <c r="B25" i="20"/>
  <c r="B24" i="20"/>
  <c r="B23" i="20"/>
  <c r="B21" i="20"/>
  <c r="B20" i="20"/>
  <c r="B6" i="20"/>
  <c r="AG9" i="20"/>
  <c r="F41" i="20"/>
  <c r="H22" i="20"/>
  <c r="B22" i="20"/>
  <c r="A8" i="20"/>
  <c r="Z2" i="20"/>
  <c r="Z1" i="20"/>
  <c r="K14" i="10"/>
  <c r="G15" i="10"/>
  <c r="G14" i="10"/>
  <c r="G28" i="21"/>
  <c r="G5" i="22" s="1"/>
  <c r="E15" i="27"/>
  <c r="E14" i="27"/>
  <c r="E13" i="27"/>
  <c r="E12" i="27"/>
  <c r="E11" i="27"/>
  <c r="E10" i="27"/>
  <c r="E9" i="27"/>
  <c r="E8" i="27"/>
  <c r="E7" i="27"/>
  <c r="E6" i="27"/>
  <c r="D18" i="21"/>
  <c r="L28" i="21" s="1"/>
  <c r="G15" i="25"/>
  <c r="J24" i="16"/>
  <c r="H1" i="22"/>
  <c r="K18" i="6"/>
  <c r="G19" i="6"/>
  <c r="G21" i="6" s="1"/>
  <c r="G23" i="6" s="1"/>
  <c r="H11" i="21" s="1"/>
  <c r="D11" i="21" s="1"/>
  <c r="F11" i="21" s="1"/>
  <c r="H2" i="22"/>
  <c r="H3" i="22"/>
  <c r="H4" i="22"/>
  <c r="H5" i="22"/>
  <c r="F9" i="21"/>
  <c r="D21" i="21"/>
  <c r="F21" i="21"/>
  <c r="J24" i="21"/>
  <c r="J25" i="21"/>
  <c r="I25" i="21" s="1"/>
  <c r="J2" i="22"/>
  <c r="G26" i="21"/>
  <c r="J26" i="21"/>
  <c r="J3" i="22" s="1"/>
  <c r="I26" i="21"/>
  <c r="I3" i="22" s="1"/>
  <c r="AA6" i="4"/>
  <c r="B41" i="11"/>
  <c r="E6" i="18"/>
  <c r="E16" i="18" s="1"/>
  <c r="E7" i="18"/>
  <c r="E8" i="18"/>
  <c r="E9" i="18"/>
  <c r="E10" i="18"/>
  <c r="E11" i="18"/>
  <c r="E12" i="18"/>
  <c r="E13" i="18"/>
  <c r="E14" i="18"/>
  <c r="E15" i="18"/>
  <c r="E6" i="17"/>
  <c r="E16" i="17" s="1"/>
  <c r="D27" i="11"/>
  <c r="D17" i="21" s="1"/>
  <c r="L27" i="21" s="1"/>
  <c r="E7" i="17"/>
  <c r="E8" i="17"/>
  <c r="E9" i="17"/>
  <c r="E10" i="17"/>
  <c r="E11" i="17"/>
  <c r="E12" i="17"/>
  <c r="E13" i="17"/>
  <c r="E14" i="17"/>
  <c r="E15" i="17"/>
  <c r="J16" i="16"/>
  <c r="J25" i="16"/>
  <c r="J26" i="16"/>
  <c r="J27" i="16"/>
  <c r="J28" i="16"/>
  <c r="J31" i="16"/>
  <c r="O4" i="15"/>
  <c r="O5" i="15"/>
  <c r="O6" i="15"/>
  <c r="O8" i="15"/>
  <c r="A16" i="15"/>
  <c r="B16" i="15"/>
  <c r="C16" i="15"/>
  <c r="D16" i="15"/>
  <c r="A17" i="15"/>
  <c r="B17" i="15"/>
  <c r="C17" i="15"/>
  <c r="D17" i="15"/>
  <c r="A18" i="15"/>
  <c r="B18" i="15"/>
  <c r="C18" i="15"/>
  <c r="D18" i="15"/>
  <c r="A19" i="15"/>
  <c r="B19" i="15"/>
  <c r="C19" i="15"/>
  <c r="D19" i="15"/>
  <c r="A20" i="15"/>
  <c r="B20" i="15"/>
  <c r="C20" i="15"/>
  <c r="D20" i="15"/>
  <c r="N21" i="15"/>
  <c r="O22" i="15"/>
  <c r="C16" i="11"/>
  <c r="K14" i="11" s="1"/>
  <c r="C21" i="11"/>
  <c r="C26" i="11"/>
  <c r="A16" i="8"/>
  <c r="A17" i="8"/>
  <c r="B16" i="8"/>
  <c r="C16" i="8"/>
  <c r="D16" i="8"/>
  <c r="E16" i="8"/>
  <c r="A7" i="6"/>
  <c r="B8" i="6"/>
  <c r="B9" i="6"/>
  <c r="B10" i="6"/>
  <c r="B11" i="6"/>
  <c r="A18" i="6"/>
  <c r="B18" i="6"/>
  <c r="C18" i="6"/>
  <c r="D18" i="6"/>
  <c r="E18" i="6"/>
  <c r="H18" i="6"/>
  <c r="B29" i="6"/>
  <c r="B30" i="6"/>
  <c r="G30" i="6"/>
  <c r="G31" i="6"/>
  <c r="C40" i="16"/>
  <c r="F16" i="8"/>
  <c r="G16" i="8" s="1"/>
  <c r="G17" i="8" s="1"/>
  <c r="F18" i="6"/>
  <c r="G18" i="6" s="1"/>
  <c r="I21" i="16"/>
  <c r="J21" i="16"/>
  <c r="I27" i="16"/>
  <c r="I20" i="16"/>
  <c r="J20" i="16"/>
  <c r="I26" i="16"/>
  <c r="F31" i="21"/>
  <c r="F32" i="21"/>
  <c r="F14" i="21" s="1"/>
  <c r="F19" i="21" s="1"/>
  <c r="I31" i="16"/>
  <c r="I29" i="16"/>
  <c r="J29" i="16"/>
  <c r="I22" i="16"/>
  <c r="J22" i="16" s="1"/>
  <c r="I16" i="16"/>
  <c r="I15" i="16"/>
  <c r="J15" i="16" s="1"/>
  <c r="I28" i="16"/>
  <c r="E20" i="15"/>
  <c r="F20" i="15" s="1"/>
  <c r="E17" i="15"/>
  <c r="F17" i="15"/>
  <c r="F21" i="15" s="1"/>
  <c r="G22" i="6" s="1"/>
  <c r="E19" i="15"/>
  <c r="F19" i="15" s="1"/>
  <c r="E18" i="15"/>
  <c r="F18" i="15"/>
  <c r="B20" i="8"/>
  <c r="B11" i="11"/>
  <c r="B11" i="15"/>
  <c r="B11" i="8"/>
  <c r="B26" i="15"/>
  <c r="B27" i="26"/>
  <c r="D30" i="11"/>
  <c r="D17" i="26"/>
  <c r="G25" i="21"/>
  <c r="D33" i="11"/>
  <c r="G27" i="21"/>
  <c r="G4" i="22" s="1"/>
  <c r="D21" i="26"/>
  <c r="C39" i="16"/>
  <c r="B26" i="26"/>
  <c r="B25" i="15"/>
  <c r="C19" i="11"/>
  <c r="C20" i="11" s="1"/>
  <c r="D17" i="11" s="1"/>
  <c r="B42" i="11"/>
  <c r="B21" i="8"/>
  <c r="F40" i="16"/>
  <c r="D27" i="26"/>
  <c r="A6" i="15"/>
  <c r="A6" i="25"/>
  <c r="A6" i="12"/>
  <c r="A6" i="26"/>
  <c r="A6" i="8"/>
  <c r="A6" i="11"/>
  <c r="A6" i="29"/>
  <c r="A6" i="28"/>
  <c r="A7" i="25"/>
  <c r="A7" i="8"/>
  <c r="A7" i="11"/>
  <c r="A7" i="15"/>
  <c r="A7" i="29"/>
  <c r="A7" i="26"/>
  <c r="A7" i="12"/>
  <c r="A7" i="28"/>
  <c r="E42" i="11"/>
  <c r="F39" i="16"/>
  <c r="F27" i="15"/>
  <c r="G22" i="8"/>
  <c r="I25" i="16"/>
  <c r="E43" i="11"/>
  <c r="I18" i="16"/>
  <c r="J18" i="16" s="1"/>
  <c r="G20" i="6"/>
  <c r="F37" i="21"/>
  <c r="F38" i="21" s="1"/>
  <c r="F17" i="21" s="1"/>
  <c r="N21" i="5"/>
  <c r="D15" i="26"/>
  <c r="D24" i="26"/>
  <c r="D6" i="21"/>
  <c r="F6" i="21" s="1"/>
  <c r="G24" i="21"/>
  <c r="G1" i="22" s="1"/>
  <c r="A1" i="11"/>
  <c r="A1" i="25"/>
  <c r="A1" i="10"/>
  <c r="A3" i="29"/>
  <c r="C14" i="20"/>
  <c r="A43" i="21"/>
  <c r="A3" i="6"/>
  <c r="A1" i="12"/>
  <c r="A1" i="28"/>
  <c r="A1" i="15"/>
  <c r="A1" i="20"/>
  <c r="A1" i="29"/>
  <c r="A1" i="6"/>
  <c r="A1" i="5"/>
  <c r="A1" i="7"/>
  <c r="A1" i="8"/>
  <c r="B2" i="4"/>
  <c r="A2" i="16"/>
  <c r="A3" i="15"/>
  <c r="G3" i="22"/>
  <c r="A3" i="25"/>
  <c r="A3" i="10"/>
  <c r="A3" i="28"/>
  <c r="A3" i="11"/>
  <c r="A3" i="12"/>
  <c r="A3" i="5"/>
  <c r="A3" i="26"/>
  <c r="D33" i="21"/>
  <c r="F33" i="21" s="1"/>
  <c r="B1" i="4"/>
  <c r="A3" i="7"/>
  <c r="C12" i="16"/>
  <c r="AG6" i="20"/>
  <c r="AG7" i="20"/>
  <c r="AG8" i="20" s="1"/>
  <c r="B9" i="11"/>
  <c r="B9" i="26"/>
  <c r="B9" i="8"/>
  <c r="G2" i="22"/>
  <c r="B8" i="15"/>
  <c r="D4" i="21"/>
  <c r="B8" i="26"/>
  <c r="B8" i="8"/>
  <c r="G37" i="16"/>
  <c r="E16" i="27"/>
  <c r="F7" i="21"/>
  <c r="I24" i="21"/>
  <c r="I1" i="22" s="1"/>
  <c r="J1" i="22"/>
  <c r="M21" i="7"/>
  <c r="B8" i="11"/>
  <c r="P22" i="28" l="1"/>
  <c r="P131" i="28"/>
  <c r="I2" i="22"/>
  <c r="F35" i="21"/>
  <c r="F16" i="21" s="1"/>
  <c r="F34" i="21"/>
  <c r="F15" i="21" s="1"/>
  <c r="K17" i="11"/>
  <c r="D15" i="21"/>
  <c r="L25" i="21" s="1"/>
  <c r="O21" i="16"/>
  <c r="O22" i="16"/>
  <c r="O20" i="16"/>
  <c r="O19" i="16"/>
  <c r="O18" i="16"/>
  <c r="F36" i="21"/>
  <c r="F18" i="21" s="1"/>
  <c r="K28" i="21"/>
  <c r="L5" i="22"/>
  <c r="L4" i="22"/>
  <c r="K27" i="21"/>
  <c r="K4" i="22" s="1"/>
  <c r="D7" i="22" s="1"/>
  <c r="C24" i="11"/>
  <c r="D14" i="11"/>
  <c r="O22" i="28"/>
  <c r="M131" i="28"/>
  <c r="M132" i="28" l="1"/>
  <c r="P133" i="28" s="1"/>
  <c r="P132" i="28"/>
  <c r="K5" i="22"/>
  <c r="D8" i="22" s="1"/>
  <c r="B28" i="21"/>
  <c r="K25" i="21"/>
  <c r="L2" i="22"/>
  <c r="D14" i="21"/>
  <c r="D36" i="11"/>
  <c r="B27" i="21"/>
  <c r="C25" i="11"/>
  <c r="D22" i="11" s="1"/>
  <c r="D16" i="10" l="1"/>
  <c r="D17" i="10" s="1"/>
  <c r="D21" i="12" s="1"/>
  <c r="P134" i="28"/>
  <c r="D19" i="12"/>
  <c r="O3" i="15" s="1"/>
  <c r="O9" i="15" s="1"/>
  <c r="N17" i="15" s="1"/>
  <c r="D16" i="21"/>
  <c r="L26" i="21" s="1"/>
  <c r="K22" i="11"/>
  <c r="D19" i="21"/>
  <c r="L24" i="21"/>
  <c r="K2" i="22"/>
  <c r="D5" i="22" s="1"/>
  <c r="B25" i="21"/>
  <c r="D24" i="12" l="1"/>
  <c r="AB16" i="20" s="1"/>
  <c r="A1" i="23" s="1"/>
  <c r="A8" i="23" s="1"/>
  <c r="B8" i="23" s="1"/>
  <c r="D8" i="23" s="1"/>
  <c r="D8" i="21"/>
  <c r="F8" i="21" s="1"/>
  <c r="F10" i="21" s="1"/>
  <c r="F20" i="21" s="1"/>
  <c r="O7" i="15"/>
  <c r="K26" i="21"/>
  <c r="L3" i="22"/>
  <c r="L1" i="22"/>
  <c r="K24" i="21"/>
  <c r="A11" i="23" l="1"/>
  <c r="B11" i="23" s="1"/>
  <c r="D11" i="23" s="1"/>
  <c r="B16" i="20"/>
  <c r="A9" i="23"/>
  <c r="B9" i="23" s="1"/>
  <c r="D9" i="23" s="1"/>
  <c r="A7" i="23"/>
  <c r="B7" i="23" s="1"/>
  <c r="D7" i="23" s="1"/>
  <c r="A6" i="23"/>
  <c r="B6" i="23" s="1"/>
  <c r="A10" i="23"/>
  <c r="B10" i="23" s="1"/>
  <c r="D10" i="23" s="1"/>
  <c r="F12" i="21"/>
  <c r="D10" i="21"/>
  <c r="D12" i="21" s="1"/>
  <c r="K1" i="22"/>
  <c r="D4" i="22" s="1"/>
  <c r="B24" i="21"/>
  <c r="K3" i="22"/>
  <c r="D6" i="22" s="1"/>
  <c r="B26" i="21"/>
  <c r="A4" i="23" l="1"/>
  <c r="D20" i="21"/>
  <c r="B12" i="5"/>
  <c r="B10" i="8"/>
  <c r="B10" i="11"/>
  <c r="B10" i="26"/>
  <c r="B10" i="15"/>
</calcChain>
</file>

<file path=xl/sharedStrings.xml><?xml version="1.0" encoding="utf-8"?>
<sst xmlns="http://schemas.openxmlformats.org/spreadsheetml/2006/main" count="1124" uniqueCount="672">
  <si>
    <t xml:space="preserve"> or such other sums as may be determined in accordance with the terms and conditions of the Bidding Documents.</t>
  </si>
  <si>
    <t>st</t>
  </si>
  <si>
    <t>nd</t>
  </si>
  <si>
    <t>rd</t>
  </si>
  <si>
    <t>th</t>
  </si>
  <si>
    <t>January</t>
  </si>
  <si>
    <t>February</t>
  </si>
  <si>
    <t>March</t>
  </si>
  <si>
    <t>April</t>
  </si>
  <si>
    <t>May</t>
  </si>
  <si>
    <t>June</t>
  </si>
  <si>
    <t>July</t>
  </si>
  <si>
    <t>August</t>
  </si>
  <si>
    <t>September</t>
  </si>
  <si>
    <t>October</t>
  </si>
  <si>
    <t>November</t>
  </si>
  <si>
    <t>December</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</si>
  <si>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</si>
  <si>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</si>
  <si>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</si>
  <si>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</si>
  <si>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</si>
  <si>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</si>
  <si>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</si>
  <si>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</si>
  <si>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</si>
  <si>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</si>
  <si>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</si>
  <si>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</si>
  <si>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</si>
  <si>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</si>
  <si>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</si>
  <si>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</si>
  <si>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</si>
  <si>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</si>
  <si>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</si>
  <si>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</si>
  <si>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Two</t>
  </si>
  <si>
    <t>Twenty One</t>
  </si>
  <si>
    <t>Twenty Three</t>
  </si>
  <si>
    <t>Twenty Four</t>
  </si>
  <si>
    <t>Twenty Six</t>
  </si>
  <si>
    <t>Twenty Five</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</si>
  <si>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</si>
  <si>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</si>
  <si>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</si>
  <si>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</si>
  <si>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</si>
  <si>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</si>
  <si>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</si>
  <si>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</si>
  <si>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</si>
  <si>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</si>
  <si>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</si>
  <si>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</si>
  <si>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</si>
  <si>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</si>
  <si>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</si>
  <si>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</si>
  <si>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</si>
  <si>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</si>
  <si>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</si>
  <si>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</si>
  <si>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</si>
  <si>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</si>
  <si>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</si>
  <si>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</si>
  <si>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</si>
  <si>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</si>
  <si>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</si>
  <si>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</si>
  <si>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</si>
  <si>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</si>
  <si>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</si>
  <si>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</si>
  <si>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</si>
  <si>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</si>
  <si>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</si>
  <si>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</si>
  <si>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</si>
  <si>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</si>
  <si>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</si>
  <si>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</si>
  <si>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</si>
  <si>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</si>
  <si>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</si>
  <si>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</si>
  <si>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</si>
  <si>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</si>
  <si>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</si>
  <si>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</si>
  <si>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</si>
  <si>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</si>
  <si>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</si>
  <si>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</si>
  <si>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</si>
  <si>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</si>
  <si>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</si>
  <si>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</si>
  <si>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</si>
  <si>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</si>
  <si>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</si>
  <si>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</si>
  <si>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</si>
  <si>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</si>
  <si>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</si>
  <si>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</si>
  <si>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</si>
  <si>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</si>
  <si>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</si>
  <si>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</si>
  <si>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</si>
  <si>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</si>
  <si>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</si>
  <si>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</si>
  <si>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</si>
  <si>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</si>
  <si>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Excise Duty</t>
  </si>
  <si>
    <t>BID FORM (Second Envelope)</t>
  </si>
  <si>
    <t>Please provide additional information of the Bidder</t>
  </si>
  <si>
    <t>Date :</t>
  </si>
  <si>
    <t>Place :</t>
  </si>
  <si>
    <t>Dear Sir</t>
  </si>
  <si>
    <t>LETTER OF DISCOUNT</t>
  </si>
  <si>
    <t>Subject  :</t>
  </si>
  <si>
    <t>With reference to the subject tender, we hereby offer unconditional discount on the prices quoted by us as per details given here below :</t>
  </si>
  <si>
    <t>Schedule-2 : Freight &amp; Insurance</t>
  </si>
  <si>
    <t>Please consider this letter of discount as the integral part of our price bid.</t>
  </si>
  <si>
    <t>Letter of Discount</t>
  </si>
  <si>
    <t xml:space="preserve">This letter of discount is optional. Bidder may / may not offer any discount. </t>
  </si>
  <si>
    <t>After Discount</t>
  </si>
  <si>
    <t>Sales Tax</t>
  </si>
  <si>
    <t>Vat</t>
  </si>
  <si>
    <t>Discount Sche-7</t>
  </si>
  <si>
    <t>Enter following details of the bidder</t>
  </si>
  <si>
    <t xml:space="preserve">Printed Name </t>
  </si>
  <si>
    <t>Designation</t>
  </si>
  <si>
    <t xml:space="preserve">Date     </t>
  </si>
  <si>
    <t xml:space="preserve">Place     </t>
  </si>
  <si>
    <t>Schedule-1 : Ex works prices (Direct Only)</t>
  </si>
  <si>
    <t>Schedule-1 : Ex works prices (Bought Out Only)</t>
  </si>
  <si>
    <t>Instructions / error messages, if any, will be displayed automatically  after selecting the cell.</t>
  </si>
  <si>
    <t xml:space="preserve">Rate of  VAT </t>
  </si>
  <si>
    <t>State/Province to be indicated :</t>
  </si>
  <si>
    <t>Business Address                       :</t>
  </si>
  <si>
    <t>Country of Incorporation         :</t>
  </si>
  <si>
    <t>Name of Principal Officer         :</t>
  </si>
  <si>
    <t>Address of  Principal Officer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</si>
  <si>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</si>
  <si>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Name of Package</t>
  </si>
  <si>
    <t>Enter basic data here</t>
  </si>
  <si>
    <t>Specification No.</t>
  </si>
  <si>
    <t>[Fill up data only in the relevent open area]</t>
  </si>
  <si>
    <t>Address</t>
  </si>
  <si>
    <t>Bidder’s Name and Address</t>
  </si>
  <si>
    <t>Type &amp; Designation</t>
  </si>
  <si>
    <t>7 = 5 x 6</t>
  </si>
  <si>
    <t>Unit price</t>
  </si>
  <si>
    <t>No. of Tests</t>
  </si>
  <si>
    <t>Unit Type Test Charges</t>
  </si>
  <si>
    <t>Total Type Test Charges</t>
  </si>
  <si>
    <t>Test Laboratory where the tests are proposed to be conducted [Indicate name and place of the test laboratory]</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</si>
  <si>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</si>
  <si>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Schedule - 4</t>
  </si>
  <si>
    <t>Quantity on which Sales Tax is applicable</t>
  </si>
  <si>
    <t>In Rs.</t>
  </si>
  <si>
    <t>In Percent (%)</t>
  </si>
  <si>
    <t>As per Lum-sum</t>
  </si>
  <si>
    <t>AS per Percent</t>
  </si>
  <si>
    <t>Multipackage lum-sum</t>
  </si>
  <si>
    <t>Multipackage on Percent</t>
  </si>
  <si>
    <t>Total Discount</t>
  </si>
  <si>
    <t>As per lum-sum on Sch-7</t>
  </si>
  <si>
    <t>As per Percent on Sch-7</t>
  </si>
  <si>
    <t>Unit</t>
  </si>
  <si>
    <t>All values are in Indian Rupees.</t>
  </si>
  <si>
    <t>SI. No.</t>
  </si>
  <si>
    <t>Qty.</t>
  </si>
  <si>
    <t>Unit Ex-works price</t>
  </si>
  <si>
    <t>Total Ex-works price</t>
  </si>
  <si>
    <t>Description</t>
  </si>
  <si>
    <t>Description of Test</t>
  </si>
  <si>
    <t>Total Test Charges (Rs.)</t>
  </si>
  <si>
    <t>Plant and Equipment (including Mandatory Spares Parts) to be supplied, including Type Test Charges for Tests to be conducted.</t>
  </si>
  <si>
    <t>Sl. No.</t>
  </si>
  <si>
    <t>Item Nos.</t>
  </si>
  <si>
    <t>Total Price (INR)</t>
  </si>
  <si>
    <t>1</t>
  </si>
  <si>
    <t>TOTAL EXCISE DUTY</t>
  </si>
  <si>
    <t>2</t>
  </si>
  <si>
    <t>3</t>
  </si>
  <si>
    <t>4</t>
  </si>
  <si>
    <t>TOTAL OTHER TAXES &amp; DUTIES</t>
  </si>
  <si>
    <t>(GRAND SUMMARY)</t>
  </si>
  <si>
    <t xml:space="preserve">Local Transportation, Insurance and other Incidental Services </t>
  </si>
  <si>
    <t>5</t>
  </si>
  <si>
    <t>6</t>
  </si>
  <si>
    <t>Item  Description</t>
  </si>
  <si>
    <t>To:</t>
  </si>
  <si>
    <t>Name        :</t>
  </si>
  <si>
    <t>Contract Services</t>
  </si>
  <si>
    <t>Address    :</t>
  </si>
  <si>
    <t>Power Grid Corporation of India Ltd.,</t>
  </si>
  <si>
    <t>"Saudamini", Plot No.-2</t>
  </si>
  <si>
    <t>Sector-29, (near IFFCO Chowk)</t>
  </si>
  <si>
    <t>Gurgaon (Haryana) - 122001</t>
  </si>
  <si>
    <t>Mode of Transaction (Direct / Bought-out)</t>
  </si>
  <si>
    <t>6 = 4 x 5</t>
  </si>
  <si>
    <t xml:space="preserve">Date          : </t>
  </si>
  <si>
    <t>Place         :</t>
  </si>
  <si>
    <t>Signature   :</t>
  </si>
  <si>
    <t>Printed Name   :</t>
  </si>
  <si>
    <t>Designation   :</t>
  </si>
  <si>
    <t>Common Seal   :</t>
  </si>
  <si>
    <t>Note          :</t>
  </si>
  <si>
    <t>Name     :</t>
  </si>
  <si>
    <t>Address :</t>
  </si>
  <si>
    <t>SUMMARY OF TAXES &amp; DUTIES APPLICABLE ON GOODS</t>
  </si>
  <si>
    <t>Rate of Excise Duty for Direct items indicated in Sch-1</t>
  </si>
  <si>
    <t>TOTAL SCHEDULE NO. 1</t>
  </si>
  <si>
    <t>TOTAL SCHEDULE NO. 2</t>
  </si>
  <si>
    <t>TOTAL SCHEDULE NO. 3</t>
  </si>
  <si>
    <t>TOTAL SCHEDULE NO. 4</t>
  </si>
  <si>
    <t>Schedule - 1</t>
  </si>
  <si>
    <t>Based on the data filled in the respective schedules, e-Form is generated automatically. A print out of e-Form may be taken and the data may be filled in the electronic form of the tender provided on the portal.</t>
  </si>
  <si>
    <t>(SCHEDULE OF RATES AND PRICES : TYPE TEST CHARGES)</t>
  </si>
  <si>
    <t>(SCHEDULE OF RATES AND PRICES : EX-WORKS PRICES)</t>
  </si>
  <si>
    <t>(SCHEDULE OF RATES AND PRICES : FREIGHT &amp; INSURANCE CHARGES)</t>
  </si>
  <si>
    <t>Total Ex-works Price including Type Test charges</t>
  </si>
  <si>
    <t xml:space="preserve"> Total Ex-Works Price</t>
  </si>
  <si>
    <t>Direct</t>
  </si>
  <si>
    <t>Total Freight &amp; Insurance</t>
  </si>
  <si>
    <t>Schedule - 2</t>
  </si>
  <si>
    <t>Schedule - 6</t>
  </si>
  <si>
    <t>SL. NO.</t>
  </si>
  <si>
    <t>Total Type Test charges: (A)+(B)+C)</t>
  </si>
  <si>
    <t>Not Applicable</t>
  </si>
  <si>
    <t>TOTAL OCTROI</t>
  </si>
  <si>
    <t>TOTAL ENTRY TAX</t>
  </si>
  <si>
    <t>Note       :</t>
  </si>
  <si>
    <t>Entry Tax</t>
  </si>
  <si>
    <t>TOTAL SALES TAX</t>
  </si>
  <si>
    <t>TOTAL VAT</t>
  </si>
  <si>
    <t xml:space="preserve">Rate of Sales Tax </t>
  </si>
  <si>
    <t>Total VAT for direct transaction between the Contractor and the Employer (identified in Schedule 1 as 'Direct') which are not included in the Ex-works price as per the provision of the Bidding Documents, as applicable</t>
  </si>
  <si>
    <t>Total Sales Tax for direct transaction between the Contractor and the Employer (identified in Schedule 1 as 'Direct') which are not included in the Ex-works price as per the provision of the Bidding Documents, as applicable.</t>
  </si>
  <si>
    <t>Total Octroi/Entry Tax as applicable for destination site/state on all items of supply, as per the provisions of the Bidding Documents, on all items of Schedule 1.</t>
  </si>
  <si>
    <t>Total Excise Duty for direct transaction between the Contractor and the Employer (identified in Schedule 1 as 'Direct') which are not included in the Ex-works price as per the provision of the Bidding Documents, as applicable.</t>
  </si>
  <si>
    <t>Total Others levies payable in India (please specify) as applicable for destination site/state on all items of supply, as per the provisions of the Bidding Documents, on all items of Schedule 1.</t>
  </si>
  <si>
    <t>GRAND TOTAL [1+2+3+4+5+6]</t>
  </si>
  <si>
    <t xml:space="preserve">Date         : </t>
  </si>
  <si>
    <t>The reimbursement of Excise Duty, Sales Tax/VAT and other levies as per Sl. No. 1 &amp; 2 above subject to provision of ITB Clause 11.4 shall be only against those items for which the Mode of Transaction indicated in Schedule - 1 is 'Direct'. In case of those items in the said Sechedule-1 against which the  mode of transaction has been  left blank, the same shall be deemed to be 'Bought-out' for the purpose of Evaluation and award of Contract and the price indicated in Schedule 1 against such items shall be deemed to be inclusive of all such taxes, duties and levies.</t>
  </si>
  <si>
    <t>Date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</si>
  <si>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</si>
  <si>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</si>
  <si>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</si>
  <si>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</si>
  <si>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We confirm that we shall also get registered with the concerned Sales Tax Authorities, in all the states where the project is located.</t>
  </si>
  <si>
    <t>Thanking you, we remain,</t>
  </si>
  <si>
    <t>Yours faithfully,</t>
  </si>
  <si>
    <t>Printed Name :</t>
  </si>
  <si>
    <t>Designation :</t>
  </si>
  <si>
    <t>Bid Proposal Ref. No.</t>
  </si>
  <si>
    <t>Name of Contract  :</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</si>
  <si>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</si>
  <si>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</si>
  <si>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</si>
  <si>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</si>
  <si>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</si>
  <si>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Details of Octroi</t>
  </si>
  <si>
    <t>Sl No.</t>
  </si>
  <si>
    <t>Description of Items</t>
  </si>
  <si>
    <t>Amount on which Octroi is applicable</t>
  </si>
  <si>
    <t>Rate of Octroi</t>
  </si>
  <si>
    <t>Octroi</t>
  </si>
  <si>
    <t>(1)</t>
  </si>
  <si>
    <t>(2)</t>
  </si>
  <si>
    <t>(3)</t>
  </si>
  <si>
    <t>(4)</t>
  </si>
  <si>
    <t>(5) =(3) x (4)</t>
  </si>
  <si>
    <t>Total</t>
  </si>
  <si>
    <t>Details of Entry Tax</t>
  </si>
  <si>
    <t>Amount on which Entry Tax is applicable</t>
  </si>
  <si>
    <t>Rate of Entry Tax</t>
  </si>
  <si>
    <t>Bid Form 2nd Envelope</t>
  </si>
  <si>
    <t>Supervision Charges.</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</si>
  <si>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</si>
  <si>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Total Type Test charges as per Schedule-6</t>
  </si>
  <si>
    <t>Bought Out</t>
  </si>
  <si>
    <t xml:space="preserve">to be paid extra at actual </t>
  </si>
  <si>
    <t>Click here for details of Octroi</t>
  </si>
  <si>
    <t>Click here for details of Entry Taxes</t>
  </si>
  <si>
    <t>Eq Weightage of Rs/ %</t>
  </si>
  <si>
    <t>Final Discount Factor</t>
  </si>
  <si>
    <t>Place      :</t>
  </si>
  <si>
    <t xml:space="preserve">Date      : </t>
  </si>
  <si>
    <t>Amount on which Sales Tax is applicable</t>
  </si>
  <si>
    <t>Amount on which VAT becomes applicable</t>
  </si>
  <si>
    <t>Schedule-1 :  (Direct Only)</t>
  </si>
  <si>
    <t>Schedule-1 : (Bought Out Only)</t>
  </si>
  <si>
    <t>Excise Duty on this Amount</t>
  </si>
  <si>
    <t>STATEMENT OF QUOTED / CORRECTED PRICES</t>
  </si>
  <si>
    <t>All Figures are in Rupees</t>
  </si>
  <si>
    <t>Bidder</t>
  </si>
  <si>
    <t>Price Component</t>
  </si>
  <si>
    <t>Quoted Price</t>
  </si>
  <si>
    <t>Corrected Price</t>
  </si>
  <si>
    <r>
      <t>TOTAL SCHEDULE NO. 1:</t>
    </r>
    <r>
      <rPr>
        <sz val="11"/>
        <rFont val="Book Antiqua"/>
        <family val="1"/>
      </rPr>
      <t>Ex-Works Price of</t>
    </r>
    <r>
      <rPr>
        <b/>
        <sz val="11"/>
        <rFont val="Book Antiqua"/>
        <family val="1"/>
      </rPr>
      <t xml:space="preserve"> </t>
    </r>
    <r>
      <rPr>
        <sz val="11"/>
        <rFont val="Book Antiqua"/>
        <family val="1"/>
      </rPr>
      <t>Plant and Equipment including Type Test Charges</t>
    </r>
  </si>
  <si>
    <t xml:space="preserve"> </t>
  </si>
  <si>
    <r>
      <t>TOTAL SCHEDULE NO.2:</t>
    </r>
    <r>
      <rPr>
        <sz val="11"/>
        <rFont val="Book Antiqua"/>
        <family val="1"/>
      </rPr>
      <t xml:space="preserve"> Local Transportation, Insurance and other Incidental Services.</t>
    </r>
  </si>
  <si>
    <r>
      <t xml:space="preserve">TOTAL SCHEDULE NO.4: </t>
    </r>
    <r>
      <rPr>
        <sz val="11"/>
        <rFont val="Book Antiqua"/>
        <family val="1"/>
      </rPr>
      <t>Training Charges</t>
    </r>
  </si>
  <si>
    <r>
      <t>TOTAL BID PRICE:  (</t>
    </r>
    <r>
      <rPr>
        <sz val="11"/>
        <rFont val="Book Antiqua"/>
        <family val="1"/>
      </rPr>
      <t>Excluding Taxes &amp; Duties</t>
    </r>
    <r>
      <rPr>
        <b/>
        <sz val="11"/>
        <rFont val="Book Antiqua"/>
        <family val="1"/>
      </rPr>
      <t>)</t>
    </r>
  </si>
  <si>
    <t xml:space="preserve">DISCOUNT  </t>
  </si>
  <si>
    <r>
      <t xml:space="preserve">NET BID PRICE </t>
    </r>
    <r>
      <rPr>
        <sz val="11"/>
        <rFont val="Book Antiqua"/>
        <family val="1"/>
      </rPr>
      <t>(Excluding Taxes &amp; Duties)</t>
    </r>
  </si>
  <si>
    <t>TAXES &amp; DUTIES PAYABLE ADDITIONALLY</t>
  </si>
  <si>
    <t>A) EXCISE DUTY</t>
  </si>
  <si>
    <t>B) CENTRAL SALES TAX</t>
  </si>
  <si>
    <t>C) VAT</t>
  </si>
  <si>
    <t xml:space="preserve">D) ENTRY TAX / OCTROI </t>
  </si>
  <si>
    <t xml:space="preserve">E) OTHERS </t>
  </si>
  <si>
    <t>F)    TOTAL TAXES &amp; DUTIES</t>
  </si>
  <si>
    <t>TOTAL BID PRICE (INCLUDING TAXES &amp; DUTIES)</t>
  </si>
  <si>
    <r>
      <t xml:space="preserve">TOTAL SCHEDULE NO.7: </t>
    </r>
    <r>
      <rPr>
        <sz val="11"/>
        <rFont val="Book Antiqua"/>
        <family val="1"/>
      </rPr>
      <t>Type Test Charges
[Total of this Schedule is included in Schedule-1 above]</t>
    </r>
  </si>
  <si>
    <t>I)</t>
  </si>
  <si>
    <t>Bidder  has indicated the following taxes and duties additionally applicable for their bid:</t>
  </si>
  <si>
    <t xml:space="preserve">Excise Duty </t>
  </si>
  <si>
    <t xml:space="preserve">CST </t>
  </si>
  <si>
    <t xml:space="preserve">VAT </t>
  </si>
  <si>
    <t>Entry Tax/ Octroi</t>
  </si>
  <si>
    <t xml:space="preserve">Others </t>
  </si>
  <si>
    <t>II)</t>
  </si>
  <si>
    <t>With regard to Entry Tax, it may be  mentioned that the substations covered under the subject pacakge falls in State of MP, where an entry tax @ 2% of Purchase Price is applicable. In view of the above, the taxes and duties inter-alia including entry tax applicable for the bids are calculated :</t>
  </si>
  <si>
    <t>a)</t>
  </si>
  <si>
    <t>Ex-Works Price of Direct Supplies (after discount, if any)</t>
  </si>
  <si>
    <t>Rs.</t>
  </si>
  <si>
    <t>b)</t>
  </si>
  <si>
    <t>Excise Duty, as applicable on (a) above at the rate :</t>
  </si>
  <si>
    <t>c)</t>
  </si>
  <si>
    <t>d)</t>
  </si>
  <si>
    <t>CST, as applicable on (a) + ED (b) above at the rate :</t>
  </si>
  <si>
    <t>e)</t>
  </si>
  <si>
    <t>VAT, as applicable on (a) + ED (b) above at the rate :</t>
  </si>
  <si>
    <t>f)</t>
  </si>
  <si>
    <t>Others [……………………………………………]</t>
  </si>
  <si>
    <t>g)</t>
  </si>
  <si>
    <t>Purchase Price for Entry Tax (Total Ex-Works+F&amp;I+ED+CST+Others)</t>
  </si>
  <si>
    <t>h)</t>
  </si>
  <si>
    <t>Entry Tax, as applicable on (e) above at the rate :</t>
  </si>
  <si>
    <t>Statement of Quoted / Corrected Prices</t>
  </si>
  <si>
    <t>Page</t>
  </si>
  <si>
    <t>Clause Ref. No.</t>
  </si>
  <si>
    <t xml:space="preserve">Description of Clause </t>
  </si>
  <si>
    <t>Observation/ Comment of the Bidder</t>
  </si>
  <si>
    <t>Remarks</t>
  </si>
  <si>
    <t>Clause 10 Taxes and Duties, Section-IV, GCC</t>
  </si>
  <si>
    <t>10. Taxes and Duties</t>
  </si>
  <si>
    <t>10.1 The Supplier shall be entirely responsible for payment of all taxes, duties, licence fees ……………………….</t>
  </si>
  <si>
    <t>10.2 The Supplier shall be solely responsible for the taxes that may be levied on the Supplier's persons ………………………..</t>
  </si>
  <si>
    <t>10.3 In respect of direct transaction between the Purchaser and the Supplier, the EXW price is inclusive…………………………..</t>
  </si>
  <si>
    <t>10.4 Octroi/entry tax as applicable for destination site/state on all items of supply including bought-out finished items, which shall be dispatched directly from the ……………………………………</t>
  </si>
  <si>
    <t>10.5 Purchaser would not bear any liability on account of Service Tax. ……………….</t>
  </si>
  <si>
    <t>10.6 Sales Tax/VAT on Works Contract, Turnover Tax or any other similar taxes under the …………………………………..</t>
  </si>
  <si>
    <t>10.7 For the purpose of the Contract, it is agreed that the Contract Price specified in Article 2(Contract Price and Terms of Payment) of the Contract Agreement is based on the taxes, duties, levies and charges prevailing at the date seven (07) days prior to the last date of bid submission (hereinafter called “Tax” in this GCC Sub-clause 10.7). .……………........................................</t>
  </si>
  <si>
    <t>In respect of raw materials, intermediary components etc and bought out items, neither the Purchaser nor the Supplier shall be entitled to any claim arising due to increase or decrease in the rate of Tax, ……………………………………………....</t>
  </si>
  <si>
    <t>Clause 29 Change in Laws and Regulations, Section-IV, GCC</t>
  </si>
  <si>
    <t>29.1 If, after the date seven (07) days prior to the date of Bid Opening, any law, regulation, ordinance, order or by-law having the force of law is enacted, promulgated, abrogated or changed in India (which shall be deemed to include any change in interpretation or application by the competent authorities) ……………………………………….</t>
  </si>
  <si>
    <t>Discount(s) offered at sl. No. 1 to 4 will automatically get displayed and accounted for in the respective items of the Schedules.</t>
  </si>
  <si>
    <t>We hereby offer Multi-package discount as given below:</t>
  </si>
  <si>
    <r>
      <t xml:space="preserve">TOTAL SCHEDULE NO.3: </t>
    </r>
    <r>
      <rPr>
        <sz val="11"/>
        <rFont val="Book Antiqua"/>
        <family val="1"/>
      </rPr>
      <t>Comperehensive post warranty AMC charges</t>
    </r>
  </si>
  <si>
    <t>Schedule-3 : Comp. post Warranty AMC Charges</t>
  </si>
  <si>
    <t>Schedule-3 :  Annual Maintenance  charges</t>
  </si>
  <si>
    <r>
      <t>Discount on lum-sum basis on total price quoted by us without Taxes &amp; Duties.</t>
    </r>
    <r>
      <rPr>
        <sz val="11"/>
        <rFont val="Book Antiqua"/>
        <family val="1"/>
      </rPr>
      <t xml:space="preserve"> [The discount shall be proportionately applicable on all the items of all the Schdules i.e. Sch-1, Sch-2, Sch-3 &amp; Sch-6] </t>
    </r>
    <r>
      <rPr>
        <b/>
        <sz val="11"/>
        <rFont val="Book Antiqua"/>
        <family val="1"/>
      </rPr>
      <t>In Rs.</t>
    </r>
  </si>
  <si>
    <r>
      <t>Discount on percent basis on total price quoted by us without Taxes &amp; Duties.</t>
    </r>
    <r>
      <rPr>
        <sz val="11"/>
        <rFont val="Book Antiqua"/>
        <family val="1"/>
      </rPr>
      <t xml:space="preserve"> [The discount shall be proportionately applicable on all the items of all the Schdules i.e. Sch-1, Sch-2, Sch-3 &amp; Sch-6] </t>
    </r>
    <r>
      <rPr>
        <b/>
        <sz val="11"/>
        <rFont val="Book Antiqua"/>
        <family val="1"/>
      </rPr>
      <t>In Percent (%)</t>
    </r>
  </si>
  <si>
    <t>Schedule-6 : Installation and Commissioning  charges</t>
  </si>
  <si>
    <r>
      <t>Discount on percent basis on the Schedules as given below :</t>
    </r>
    <r>
      <rPr>
        <sz val="11"/>
        <rFont val="Book Antiqua"/>
        <family val="1"/>
      </rPr>
      <t xml:space="preserve"> [The discount shall be proportionately applicable on all the relevent items of the respective Schedules.] </t>
    </r>
    <r>
      <rPr>
        <b/>
        <sz val="11"/>
        <rFont val="Book Antiqua"/>
        <family val="1"/>
      </rPr>
      <t>In Percent (%)</t>
    </r>
  </si>
  <si>
    <t>GRAND TOTAL [1+2+3+4+5]</t>
  </si>
  <si>
    <t>Proprietership Firm</t>
  </si>
  <si>
    <t>Partnership Firm</t>
  </si>
  <si>
    <t>Private Ltd</t>
  </si>
  <si>
    <t xml:space="preserve">Name of Bidder </t>
  </si>
  <si>
    <t>Date:</t>
  </si>
  <si>
    <t>Place:</t>
  </si>
  <si>
    <t xml:space="preserve">SUMMARY OF TAXES &amp; DUTIES APPLICABLE </t>
  </si>
  <si>
    <t>NOT APPLICABLE</t>
  </si>
  <si>
    <t>Taxes &amp; Duties</t>
  </si>
  <si>
    <t>Address of Registered Office</t>
  </si>
  <si>
    <t>Sl.No.</t>
  </si>
  <si>
    <t>Description of Item</t>
  </si>
  <si>
    <t xml:space="preserve">Unit </t>
  </si>
  <si>
    <t>Amount</t>
  </si>
  <si>
    <t>In Fig.</t>
  </si>
  <si>
    <t>INR</t>
  </si>
  <si>
    <t>Break-up of type test charges (Not Applicable)</t>
  </si>
  <si>
    <t>Bought-out</t>
  </si>
  <si>
    <t>applicable</t>
  </si>
  <si>
    <t>TOTAL SCHEDULE NO. 6</t>
  </si>
  <si>
    <t>Manufacturer</t>
  </si>
  <si>
    <t>Individual Firm</t>
  </si>
  <si>
    <t>Authorised Representative of Manufacturer</t>
  </si>
  <si>
    <t>BOQ_Kolkata '!A1</t>
  </si>
  <si>
    <t>Break up of quantities is given for Eastern &amp; North Eastern Region in</t>
  </si>
  <si>
    <t>BOQ_Guwahati '!A1</t>
  </si>
  <si>
    <t>Schedule -5</t>
  </si>
  <si>
    <t>Total Quantity</t>
  </si>
  <si>
    <t>Location/ Quantity</t>
  </si>
  <si>
    <t>Dhanbad</t>
  </si>
  <si>
    <t>Palamu</t>
  </si>
  <si>
    <t>East Singhbhum</t>
  </si>
  <si>
    <t>Lohardaga</t>
  </si>
  <si>
    <t>Latehar</t>
  </si>
  <si>
    <t>Giridih</t>
  </si>
  <si>
    <t>Type Test charges</t>
  </si>
  <si>
    <t>Ch. Manager(Tele-Contracts)</t>
  </si>
  <si>
    <t>1st Floor, CF-17, New Town Action Area-IC</t>
  </si>
  <si>
    <t>Rajarhat, Kolkata- 700 156</t>
  </si>
  <si>
    <t>Ex-works price of Goods including Type test charges</t>
  </si>
  <si>
    <t xml:space="preserve"> Installation charges </t>
  </si>
  <si>
    <t>(GRAND SUMMARY after discount)</t>
  </si>
  <si>
    <t xml:space="preserve">Specify type of Bidder         </t>
  </si>
  <si>
    <r>
      <t>General guidelines for filling up  the Price Schedules &amp; Bid Form for 2</t>
    </r>
    <r>
      <rPr>
        <b/>
        <vertAlign val="superscript"/>
        <sz val="12"/>
        <rFont val="Book Antiqua"/>
        <family val="1"/>
      </rPr>
      <t>nd</t>
    </r>
    <r>
      <rPr>
        <b/>
        <sz val="12"/>
        <rFont val="Book Antiqua"/>
        <family val="1"/>
      </rPr>
      <t xml:space="preserve"> Envelope</t>
    </r>
  </si>
  <si>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for services &amp; supply of goods (as per provision of Technical Specification) under the above-named package in full conformity with the said Bidding Documents for the sum of Rs. </t>
  </si>
  <si>
    <t>(All prices are in Indian Rupees)</t>
  </si>
  <si>
    <t>A</t>
  </si>
  <si>
    <t>Training Charges</t>
  </si>
  <si>
    <t>1. Price Component of training to be imparted to Owner's Personnel by Bidder's instructor</t>
  </si>
  <si>
    <t>Country where training is to be imparted</t>
  </si>
  <si>
    <t>Item for which training is to be imparted</t>
  </si>
  <si>
    <t>Training duration in days</t>
  </si>
  <si>
    <t xml:space="preserve">Training Charges </t>
  </si>
  <si>
    <t>per DIEM Rate</t>
  </si>
  <si>
    <t>Total Amount</t>
  </si>
  <si>
    <t>Schedule - 5</t>
  </si>
  <si>
    <t>Schedule -6</t>
  </si>
  <si>
    <t>Schedule - 7</t>
  </si>
  <si>
    <t>Package Code</t>
  </si>
  <si>
    <t>SAC/HSN Code</t>
  </si>
  <si>
    <t>Whether SAC/HSN in Column- 5  is confirmed. If not, mention SAC/HSN in Column-7</t>
  </si>
  <si>
    <t>Leave Blank if Bidder opts for same HSN/SAC No.; otherwise Provide applicable SAC/HSN no.</t>
  </si>
  <si>
    <t>GST Rate</t>
  </si>
  <si>
    <t>Whether GST rate in Column- 8  is confirmed. If not, mention GST rate in Column-10</t>
  </si>
  <si>
    <t>Leave Blank if Bidder opts for same GST rate, otherwise Provided applicable GST rate</t>
  </si>
  <si>
    <t>Unit Rate
(excluding GST)</t>
  </si>
  <si>
    <t>GST Amount</t>
  </si>
  <si>
    <t>Total Price 
(Including GST)</t>
  </si>
  <si>
    <t xml:space="preserve">    Notes:  1)     </t>
  </si>
  <si>
    <t>Price shall be quoted strictly as per above format indicating clear price break-up as sought above.</t>
  </si>
  <si>
    <t>2)</t>
  </si>
  <si>
    <t>Bidder Must Keep Column-7 BLANK if Opts for same SAC/HSN code in the Column 6; Otherwise quote applicable SAC/HSN code in Column-7.</t>
  </si>
  <si>
    <t>3)</t>
  </si>
  <si>
    <t>Bidder Must Keep Column-10 BLANK if Opts for same GST rate in Column 9; Otherwise quote applicable GST rate in Column-10.</t>
  </si>
  <si>
    <t>4)</t>
  </si>
  <si>
    <t>Rate shall be Exclusive of GST.</t>
  </si>
  <si>
    <t>5)</t>
  </si>
  <si>
    <t>Any conditional discount offered shall not be considered for at par evaluation of the bids, however the same shall be applicable at the time of awarding contract.</t>
  </si>
  <si>
    <t>6)</t>
  </si>
  <si>
    <t>The price shall be quoted on FIRM basis.</t>
  </si>
  <si>
    <t>Total GST on Goods and Servises</t>
  </si>
  <si>
    <t xml:space="preserve">
GRAND TOTAL </t>
  </si>
  <si>
    <t>Ex-works price of Goods including Type test charges, if any</t>
  </si>
  <si>
    <t>Local Transportation, In-transit Insurance,loading and unloading</t>
  </si>
  <si>
    <t>TOTAL SCHEDULE NO. 3 (Excluding GST)</t>
  </si>
  <si>
    <t>Training Charges. (Not Applicable)</t>
  </si>
  <si>
    <t>Taxes and Duties</t>
  </si>
  <si>
    <t>Grand Summary</t>
  </si>
  <si>
    <t>100% of applicable Taxes and Duties i.e. GST which are paybale by the employer under the contract,shall be reimbursed by the Employer on production of satisfactory documentary evidence by the Contractor in accordance with the provisions of the Bidding Documents.</t>
  </si>
  <si>
    <t xml:space="preserve">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  </t>
  </si>
  <si>
    <t>We confirm that we have also registered/we shall also get registered in the GST Network with a GSTIN , in all the states where the project is located and the states from which we shall make our supply of goods.</t>
  </si>
  <si>
    <t>Total quantity for 1 year (Km/ No.)</t>
  </si>
  <si>
    <t xml:space="preserve">TOTAL </t>
  </si>
  <si>
    <t>Goods to be supplied including type test charges,if applicable, as per technical specification</t>
  </si>
  <si>
    <t>Installation charges, as per technical specification</t>
  </si>
  <si>
    <t xml:space="preserve">Local Transportation, Insurance and other incidental services applicable for supply of Goods (including all taxes &amp; duties) </t>
  </si>
  <si>
    <t>Supply and  Installation service</t>
  </si>
  <si>
    <t xml:space="preserve"> Total GST for Goods to be supplied including type test charges,if applicable, as per technical specification</t>
  </si>
  <si>
    <t xml:space="preserve"> Total GST on Installation charges, as per technical specification</t>
  </si>
  <si>
    <t>TOTAL SCHEDULE NO. 5</t>
  </si>
  <si>
    <t>INCLUDED</t>
  </si>
  <si>
    <t>(*)</t>
  </si>
  <si>
    <t>Unit Freight &amp; Insurance Charges(F&amp;I)*</t>
  </si>
  <si>
    <t xml:space="preserve">Break-up of type test charges </t>
  </si>
  <si>
    <t>Local/Inland transportation, In-transit insurance , loading and unloading of the plant and eqipment shall be quoted  as composite supply of services, with local/inland transportation being the Principal Supply. It is the Purchaser’s understanding that as per extant provisions, on the charges for supply of services related to Inland transportation, In-transit insurance ,loading and unloading by the Bidder to the Purchaser, GST is not payable. The Bidder is, however, advised to check the position from their own sources. If payable, the same shall be to the Bidder’s account and Purchaser shall not reimburse any GST on this account.</t>
  </si>
  <si>
    <t>Bidder Must Keep Column-7 BLANK if Opted for same SAC/HSN code as in the Column 6; Otherwise quote applicable SAC/HSN code in Column-7.</t>
  </si>
  <si>
    <t>B</t>
  </si>
  <si>
    <t>C</t>
  </si>
  <si>
    <t>Total Price 
(Excluding GST)</t>
  </si>
  <si>
    <t>14 =  (4X11)+(4X11X8 or 10)</t>
  </si>
  <si>
    <t>13= (4*11)</t>
  </si>
  <si>
    <t>Bidder's Name And Address</t>
  </si>
  <si>
    <t>Bidder as Individual Bidder</t>
  </si>
  <si>
    <t>(SCHEDULE OF RATES AND PRICES: Ex-works Prices)</t>
  </si>
  <si>
    <t>(SCHEDULE OF RATES AND PRICES: Installation charges)</t>
  </si>
  <si>
    <t>(Schedule of rates and prices: Training charges)</t>
  </si>
  <si>
    <t>Sch-1, 2, 4 is NOT APPLICABLE.</t>
  </si>
  <si>
    <t>TOTAL SCHEDULE NO. 7 (Not Applicable)</t>
  </si>
  <si>
    <t>TOTAL SCHEDULE NO. 1 (Not Applicable)</t>
  </si>
  <si>
    <t>TOTAL SCHEDULE NO. 2 (Not Applicable)</t>
  </si>
  <si>
    <t>Fill up only green shaded cells in  sheet "Name of Bidderes'',''Bid Form 2nd Envelope'', Sch- 3.</t>
  </si>
  <si>
    <t>Goods to be supplied including type test charges, if applicable, as per Technical Specification.(Not Applicable)</t>
  </si>
  <si>
    <t>Local Transportation, In-transit Insurance, loading and unloading. (Not Applicable)</t>
  </si>
  <si>
    <t>Type Test Charges. (Not Applicable)</t>
  </si>
  <si>
    <t>Total quantity</t>
  </si>
  <si>
    <t>12= (4*11)</t>
  </si>
  <si>
    <t>Amount per Month( Rs.)</t>
  </si>
  <si>
    <t>Amount per annum( Rs.)</t>
  </si>
  <si>
    <t>Rate per Unit (Rs.)</t>
  </si>
  <si>
    <t>13=12*12months</t>
  </si>
  <si>
    <t>Part-I :                   BILL OF QUANTITY OF ROUTINE AND BREAK-DOWN MAINTENANCE</t>
  </si>
  <si>
    <t>Part-II:                  BILL OF QUANTITY FOR PREVENTIVE MAINTENANCE AND LAST MILE CONNECTIVITY</t>
  </si>
  <si>
    <t>TOTAL Part-I</t>
  </si>
  <si>
    <t>Warning Tape</t>
  </si>
  <si>
    <t>Route Indicator</t>
  </si>
  <si>
    <t>Amount ( Rs.)</t>
  </si>
  <si>
    <t>120 mm nominal size</t>
  </si>
  <si>
    <t>i)</t>
  </si>
  <si>
    <t>ii)</t>
  </si>
  <si>
    <t>Night</t>
  </si>
  <si>
    <t>Per Km / month</t>
  </si>
  <si>
    <t>TOTAL Part-II</t>
  </si>
  <si>
    <t>TOTAL Part-I + Part-II (Excluding GST)</t>
  </si>
  <si>
    <t>Excavation &amp; Backfilling</t>
  </si>
  <si>
    <t>Nos./ Month</t>
  </si>
  <si>
    <t>Annual Maintenance Contract/Last Mile Contract of POWERGRID’s underground/overhead OFC Network in Jalandhar &amp; Pathankot Intracity</t>
  </si>
  <si>
    <t>NRTCC/CS/19-20/AMC LMC/ JAL_PTK/1176</t>
  </si>
  <si>
    <t>Survey and Documentation</t>
  </si>
  <si>
    <t>Extra deployemnt of Jack Hammer for excavation</t>
  </si>
  <si>
    <t>Couplers for PLB HDPE Pipe</t>
  </si>
  <si>
    <t>Installation</t>
  </si>
  <si>
    <t>0-10 mtrs span (manual / hand augering)</t>
  </si>
  <si>
    <t>10-30 mtrs span (impact moling)</t>
  </si>
  <si>
    <t>more than 30 mtrs span (HDD)</t>
  </si>
  <si>
    <t>Extra for rock drilling</t>
  </si>
  <si>
    <t>G.I. Pipe</t>
  </si>
  <si>
    <t>50mm nominal bore (For single duct)</t>
  </si>
  <si>
    <t>100 mm nominal bore (For two ducts)</t>
  </si>
  <si>
    <t>80 mm internal dia ( for single duct)</t>
  </si>
  <si>
    <t>100 mm internal dia ( for two duct)</t>
  </si>
  <si>
    <t>DWC Pipe</t>
  </si>
  <si>
    <t>75 mm nominal size</t>
  </si>
  <si>
    <t>Laying of under ground optical fiber cable</t>
  </si>
  <si>
    <t>48 F</t>
  </si>
  <si>
    <t>6 Fibres</t>
  </si>
  <si>
    <t>12 Fibres</t>
  </si>
  <si>
    <t>24 Fibres</t>
  </si>
  <si>
    <t>48 Fibres</t>
  </si>
  <si>
    <t>Duct integrity testing (DIT) of existing Duct</t>
  </si>
  <si>
    <t>Inspection of existing manholes</t>
  </si>
  <si>
    <t>Reinstatement of excavated area / damages</t>
  </si>
  <si>
    <t>b</t>
  </si>
  <si>
    <t>m</t>
  </si>
  <si>
    <t>Nos.</t>
  </si>
  <si>
    <t>Cu.m</t>
  </si>
  <si>
    <t>km</t>
  </si>
  <si>
    <t>Sq. m</t>
  </si>
  <si>
    <t>All the cells in Sch-5 &amp; Sch-6 are auto filled; therefore no cell is required to be filled by bidder.</t>
  </si>
  <si>
    <t xml:space="preserve">Routine Patrolling and Breakdown maintenance including arranging of ROW permissions, fault identification, fault rectification, supply and installation of joint box / construction of manhole, PCC on exposed duct, laying of RCC/ GI pipes (excluding supply) etc. as per specifications and all associated activities for following Telecom UG &amp; OH OFC (Underground &amp; Overhead) links :                                                                                                                                                                                                                                                                                                                                                                                                                                                                                                                               </t>
  </si>
  <si>
    <t>Supply &amp; Installation</t>
  </si>
  <si>
    <t>Providing of splicing team including four wheeler vehicle, Supervisor, splicer, helper to splicer, OTDR, Splicing machine, tools with a mobile phone etc for Carrying out telecom link maintenance as per Tech Spec'</t>
  </si>
  <si>
    <t>पावरग्रिड टेलीसर्विसेज लिमिटेड</t>
  </si>
  <si>
    <t>PowerGrid Teleservices Limited</t>
  </si>
  <si>
    <t>(A Wholly Owned Subsidiary of Power Grid Corporation of India Limited)</t>
  </si>
  <si>
    <t>(A Government of India Enterprise)</t>
  </si>
  <si>
    <r>
      <rPr>
        <sz val="10"/>
        <rFont val="Book Antiqua"/>
        <family val="1"/>
      </rPr>
      <t>Sr. DGM (CS) 
POWERGRID TELESERVICES LIMITED,
Western Region Telecom Control Center, 
1ST Floor, Samruddhi Venture Park, MIDC Area,
Marol, Andheri(East),
Mumbai-400093</t>
    </r>
    <r>
      <rPr>
        <b/>
        <sz val="11"/>
        <rFont val="Book Antiqua"/>
        <family val="1"/>
      </rPr>
      <t xml:space="preserve">
</t>
    </r>
  </si>
  <si>
    <t>INSTRUCTION FOR BIDDERS TO FILL THE WORKBOOK</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</si>
  <si>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</si>
  <si>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</si>
  <si>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</si>
  <si>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</si>
  <si>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</si>
  <si>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</si>
  <si>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</si>
  <si>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</si>
  <si>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</si>
  <si>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</si>
  <si>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</si>
  <si>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</si>
  <si>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</si>
  <si>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</si>
  <si>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</si>
  <si>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</si>
  <si>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</si>
  <si>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</si>
  <si>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</si>
  <si>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</si>
  <si>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Fill up the  Bidder's Details. Joint Venture Not Applicable.</t>
  </si>
  <si>
    <t>Fill up date in dd-mm-yyyy format.</t>
  </si>
  <si>
    <t>Click for Sch-1 given at the right top of the worksheet to go to Sch-1.</t>
  </si>
  <si>
    <t>Sch-1 (Ex-works Prices) : Not Applicable</t>
  </si>
  <si>
    <t>Fill up unit rates excluding GST  for all the items in numeric values greater than 0 (zero). If unit rate is left blank, the corresponding item shall be deemed to be included in the total price.</t>
  </si>
  <si>
    <t xml:space="preserve">Employer has provided HSN/SAC code and corresponding GST Rate. Fill up SAC/HSN code and applicable GST rate if the bidder opts for different SAC/HSN Code and GST rate than that provided by the Employer. </t>
  </si>
  <si>
    <t>Sch-2 (Freight &amp; Insurance Charges including Local Transportation, In-transit Insurance,loading and unloading) : Not Applicable</t>
  </si>
  <si>
    <t>Rate should be quoted inclusive of taxes and duties.No separate taxes &amp; duties will be paid.</t>
  </si>
  <si>
    <t>Sch-3 (Installation charges ) :</t>
  </si>
  <si>
    <t xml:space="preserve">Fill up SAC/HSN code and GST rate if opted for different SAC/HSN Code and GST rate than that provided by Employer. </t>
  </si>
  <si>
    <t>Total amount shall get calculated automatically.</t>
  </si>
  <si>
    <t>Sch-4 (Training charges) : Not Applicable</t>
  </si>
  <si>
    <t>Not Applicable; hence no cell is required to be filled up.</t>
  </si>
  <si>
    <t>Sch -5 : (Taxes &amp; Duties)</t>
  </si>
  <si>
    <t>Summary of all applicable taxes &amp; duties.</t>
  </si>
  <si>
    <t>GST is excluded in unit rate.</t>
  </si>
  <si>
    <t>Sch -6 : (Grand Total)</t>
  </si>
  <si>
    <t>No cell is required to be filled in by the bidder in this worksheet.</t>
  </si>
  <si>
    <t>Sch-7 (Break-up of type test charges) : Not Applicable</t>
  </si>
  <si>
    <t>Included in price.</t>
  </si>
  <si>
    <r>
      <t>Bid from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</si>
  <si>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</si>
  <si>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t>
  </si>
  <si>
    <t xml:space="preserve">Fill up names &amp; Designation of the bidder </t>
  </si>
  <si>
    <t>Fill up additional information as required.</t>
  </si>
  <si>
    <t>* * *</t>
  </si>
  <si>
    <t>Happy Bidding !</t>
  </si>
  <si>
    <t>Amount for Three (3) years (Rs.)</t>
  </si>
  <si>
    <t>Laying of HDPE Ducts</t>
  </si>
  <si>
    <t>Excavation &amp; Backfilling up to Two Ducts</t>
  </si>
  <si>
    <t xml:space="preserve">b) </t>
  </si>
  <si>
    <t>Laying of PLB HDPE pipe O.D. 40mm up to Two Ducts</t>
  </si>
  <si>
    <t>Supply</t>
  </si>
  <si>
    <t>Installation of PLB HDPE pipe by trenchless digging  up to Two Ducts</t>
  </si>
  <si>
    <t>RCC Hume Pipe (Full)-Supply &amp; Installation</t>
  </si>
  <si>
    <t>Supply of Overhead OFC</t>
  </si>
  <si>
    <t>6F OFC</t>
  </si>
  <si>
    <t>12F OFC</t>
  </si>
  <si>
    <t>Installation of OFC on overhead (6/12/24/48F)</t>
  </si>
  <si>
    <t>12 F</t>
  </si>
  <si>
    <t>24 F</t>
  </si>
  <si>
    <t>GPR (Ground penetrating Radar) scanning</t>
  </si>
  <si>
    <t>Joint Closure (Box)</t>
  </si>
  <si>
    <t xml:space="preserve">a) </t>
  </si>
  <si>
    <t>i</t>
  </si>
  <si>
    <t xml:space="preserve">Installation of Joint Closure (Box) in underground (including splicing and testing) </t>
  </si>
  <si>
    <t xml:space="preserve">Installation of Joint Closure (Box)  above ground (including splicing and testing) </t>
  </si>
  <si>
    <t>iii</t>
  </si>
  <si>
    <t>iv</t>
  </si>
  <si>
    <t>ii</t>
  </si>
  <si>
    <t xml:space="preserve">Fiber Management System (FMS/FDMS) </t>
  </si>
  <si>
    <t>8 Fibres</t>
  </si>
  <si>
    <t>Installation including Splicing &amp; Testing</t>
  </si>
  <si>
    <t>8 Fibre</t>
  </si>
  <si>
    <t>12 Fibre</t>
  </si>
  <si>
    <t>24 Fibre</t>
  </si>
  <si>
    <t>48 Fibre</t>
  </si>
  <si>
    <t>Splicing of Fiber</t>
  </si>
  <si>
    <t>up to 6 Fibre</t>
  </si>
  <si>
    <t>7 to 12 Fibre</t>
  </si>
  <si>
    <t>13 to 24 Fibre</t>
  </si>
  <si>
    <t>25 to 48 Fibre</t>
  </si>
  <si>
    <t xml:space="preserve"> RCC man holes</t>
  </si>
  <si>
    <t>Manholes for providing service loop as per technical specification</t>
  </si>
  <si>
    <t>Manholes for Joint Locations as per technical specification</t>
  </si>
  <si>
    <t>Installation of RCC Manholes (Joint Location/providing service loop)</t>
  </si>
  <si>
    <t>Brick walled  Manholes (Supply and Installation)</t>
  </si>
  <si>
    <t>For Joint Locations as per technical specification.</t>
  </si>
  <si>
    <t>For providing service loop as per technical specification</t>
  </si>
  <si>
    <t xml:space="preserve"> FRP Based Manholes</t>
  </si>
  <si>
    <t>Installation of FRP based Manholes</t>
  </si>
  <si>
    <t>Sand Filling in the RCC/Brick Manholes for Joint/Service loop</t>
  </si>
  <si>
    <t>Installation of PLB HDPE pipe on wall in building premises [including routing of OFC through it]</t>
  </si>
  <si>
    <t>Supply and  Installation of flexible PVC conduit on wall/pantry/tray etc in building premises [including routing of OFC through it]</t>
  </si>
  <si>
    <t>PCC (1:2:4) over PLB/ RCC/ DWC etc. (in case of less depth)</t>
  </si>
  <si>
    <t>Insulated GI wire for O/H OFC (Supply &amp; Installation)</t>
  </si>
  <si>
    <t>Route Indicator (RCC/Pre cast)</t>
  </si>
  <si>
    <t>Route Indicator (Stone)</t>
  </si>
  <si>
    <t>Installation of Route Indicator</t>
  </si>
  <si>
    <t>Mobilization charges (One time) for Laying of OFC</t>
  </si>
  <si>
    <t>Night Stay Charges for splicing team for rectification in OPGW section.</t>
  </si>
  <si>
    <t>Movement Charge for splicing team for rectification in OPGW section</t>
  </si>
  <si>
    <t>Transportation of Material</t>
  </si>
  <si>
    <t>Warning Brick  (Supply &amp; Installation)</t>
  </si>
  <si>
    <t>Stone Slab (Supply &amp; Installation)</t>
  </si>
  <si>
    <t>Annual Maintenance Contract (AMC) including Preventive Maintenance of Underground/ Overhead Optical Fibre Cable Links of Nasik &amp; Dhule Backbone/ Intracity Section and Last Mile Contract (LMC) for providing Last Mile Connectivity’s to customers in Nasik &amp; Dhule (Including Jalgaon District) for a period of three years under PKG-C under WRTCC</t>
  </si>
  <si>
    <t>Specification No.: WR1/NT/W-UFOC/DOM/ZA3/23/11299</t>
  </si>
  <si>
    <t>Link-1: Dwarka to Nasik POP Office to Raygadnagar  POWERGRID JC (minimum 1 No. Patroller)</t>
  </si>
  <si>
    <t>Link-2: Dhule Repeater at MSETCL, Dhule to Dhule Toll Naka NH-3, ISTPL Dhule (minimum 1 No. Patroller)  (Breakdown is considerded as Special Fault as Fibre Restoration Team(FRT) Movement will be 180 Kms(Approx.) &amp;  MTTR is Considered as 8 Hrs) for further detailsas per Tech Spec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</si>
</sst>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 #,##0.00_ ;_ * \-#,##0.00_ ;_ * &quot;-&quot;??_ ;_ @_ "/>
    <numFmt numFmtId="164" formatCode="_-&quot;£&quot;* #,##0.00_-;\-&quot;£&quot;* #,##0.00_-;_-&quot;£&quot;* &quot;-&quot;??_-;_-@_-"/>
    <numFmt numFmtId="165" formatCode="_(* #,##0.00_);_(* \(#,##0.00\);_(* &quot;-&quot;??_);_(@_)"/>
    <numFmt numFmtId="166" formatCode="0.0"/>
    <numFmt numFmtId="167" formatCode="0.000"/>
    <numFmt numFmtId="168" formatCode="_(* #,##0_);_(* \(#,##0\);_(* \-??_);_(@_)"/>
    <numFmt numFmtId="169" formatCode="#,##0.0"/>
    <numFmt numFmtId="170" formatCode="&quot;\&quot;#,##0.00;[Red]\-&quot;\&quot;#,##0.00"/>
    <numFmt numFmtId="171" formatCode="#,##0.000_);\(#,##0.000\)"/>
    <numFmt numFmtId="172" formatCode="0.0_)"/>
    <numFmt numFmtId="173" formatCode=";;"/>
    <numFmt numFmtId="174" formatCode="&quot; &quot;@"/>
    <numFmt numFmtId="175" formatCode="#,##0.00&quot;  &quot;"/>
    <numFmt numFmtId="176" formatCode="[$-409]dd\-mmm\-yy;@"/>
    <numFmt numFmtId="177" formatCode="_(* #,##0_);_(* \(#,##0\);_(* &quot;-&quot;??_);_(@_)"/>
    <numFmt numFmtId="178" formatCode="0.0000000000%"/>
    <numFmt numFmtId="179" formatCode="[$-409]d\-mmm\-yy;@"/>
    <numFmt numFmtId="180" formatCode="0;[Red]0"/>
  </numFmts>
  <fonts count="81">
    <font>
      <sz val="11"/>
      <name val="Book Antiqua"/>
      <family val="1"/>
    </font>
    <font>
      <sz val="10"/>
      <name val="Arial"/>
    </font>
    <font>
      <u/>
      <sz val="10"/>
      <color indexed="12"/>
      <name val="Arial"/>
      <family val="2"/>
    </font>
    <font>
      <sz val="8"/>
      <name val="Arial"/>
      <family val="2"/>
    </font>
    <font>
      <b/>
      <sz val="12"/>
      <name val="Arial"/>
      <family val="2"/>
    </font>
    <font>
      <sz val="12"/>
      <name val="Book Antiqua"/>
      <family val="1"/>
    </font>
    <font>
      <b/>
      <sz val="12"/>
      <name val="Book Antiqua"/>
      <family val="1"/>
    </font>
    <font>
      <sz val="14"/>
      <name val="AngsanaUPC"/>
      <family val="1"/>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b/>
      <sz val="11"/>
      <name val="Book Antiqua"/>
      <family val="1"/>
    </font>
    <font>
      <sz val="11"/>
      <name val="Book Antiqua"/>
      <family val="1"/>
    </font>
    <font>
      <sz val="11"/>
      <color indexed="8"/>
      <name val="Book Antiqua"/>
      <family val="1"/>
    </font>
    <font>
      <sz val="11"/>
      <name val="Book Antiqua"/>
      <family val="1"/>
    </font>
    <font>
      <sz val="10"/>
      <name val="Book Antiqua"/>
      <family val="1"/>
    </font>
    <font>
      <sz val="12"/>
      <name val="Arial"/>
      <family val="2"/>
    </font>
    <font>
      <b/>
      <sz val="12"/>
      <color indexed="12"/>
      <name val="Book Antiqua"/>
      <family val="1"/>
    </font>
    <font>
      <b/>
      <u/>
      <sz val="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1"/>
      <color indexed="9"/>
      <name val="Book Antiqua"/>
      <family val="1"/>
    </font>
    <font>
      <sz val="11"/>
      <name val="Book Antiqua"/>
      <family val="1"/>
    </font>
    <font>
      <b/>
      <sz val="11"/>
      <color indexed="10"/>
      <name val="Book Antiqua"/>
      <family val="1"/>
    </font>
    <font>
      <sz val="8"/>
      <name val="Book Antiqua"/>
      <family val="1"/>
    </font>
    <font>
      <b/>
      <sz val="14"/>
      <color indexed="9"/>
      <name val="Book Antiqua"/>
      <family val="1"/>
    </font>
    <font>
      <sz val="11"/>
      <color indexed="9"/>
      <name val="Book Antiqua"/>
      <family val="1"/>
    </font>
    <font>
      <sz val="10"/>
      <name val="Book Antiqua"/>
      <family val="1"/>
    </font>
    <font>
      <sz val="8"/>
      <name val="Book Antiqua"/>
      <family val="1"/>
    </font>
    <font>
      <sz val="12"/>
      <name val="Arial"/>
      <family val="2"/>
    </font>
    <font>
      <sz val="10"/>
      <name val="Arial"/>
      <family val="2"/>
    </font>
    <font>
      <b/>
      <sz val="12"/>
      <name val="Arial"/>
      <family val="2"/>
    </font>
    <font>
      <sz val="11"/>
      <name val="Arial"/>
      <family val="2"/>
    </font>
    <font>
      <sz val="11"/>
      <name val="Book Antiqua"/>
      <family val="1"/>
    </font>
    <font>
      <sz val="12"/>
      <color indexed="9"/>
      <name val="Book Antiqua"/>
      <family val="1"/>
    </font>
    <font>
      <b/>
      <sz val="11"/>
      <color indexed="12"/>
      <name val="Book Antiqua"/>
      <family val="1"/>
    </font>
    <font>
      <sz val="1"/>
      <color indexed="9"/>
      <name val="Book Antiqua"/>
      <family val="1"/>
    </font>
    <font>
      <b/>
      <sz val="12"/>
      <color indexed="20"/>
      <name val="Book Antiqua"/>
      <family val="1"/>
    </font>
    <font>
      <sz val="10"/>
      <color indexed="9"/>
      <name val="Book Antiqua"/>
      <family val="1"/>
    </font>
    <font>
      <sz val="11"/>
      <name val="Book Antiqua"/>
      <family val="1"/>
    </font>
    <font>
      <sz val="11"/>
      <name val="Book Antiqua"/>
      <family val="1"/>
    </font>
    <font>
      <b/>
      <vertAlign val="superscript"/>
      <sz val="12"/>
      <name val="Book Antiqua"/>
      <family val="1"/>
    </font>
    <font>
      <sz val="11"/>
      <name val="Book Antiqua"/>
      <family val="1"/>
    </font>
    <font>
      <b/>
      <sz val="12"/>
      <name val="Cambria"/>
      <family val="1"/>
    </font>
    <font>
      <sz val="11"/>
      <name val="Cambria"/>
      <family val="1"/>
    </font>
    <font>
      <sz val="10"/>
      <name val="Cambria"/>
      <family val="1"/>
    </font>
    <font>
      <sz val="9"/>
      <name val="Book Antiqua"/>
      <family val="1"/>
    </font>
    <font>
      <b/>
      <sz val="11"/>
      <color indexed="8"/>
      <name val="Cambria"/>
      <family val="1"/>
    </font>
    <font>
      <b/>
      <sz val="12"/>
      <color indexed="8"/>
      <name val="Cambria"/>
      <family val="1"/>
    </font>
    <font>
      <sz val="11"/>
      <color indexed="8"/>
      <name val="Cambria"/>
      <family val="1"/>
    </font>
    <font>
      <sz val="10"/>
      <color indexed="8"/>
      <name val="Cambria"/>
      <family val="1"/>
    </font>
    <font>
      <sz val="11"/>
      <color indexed="8"/>
      <name val="Book Antiqua"/>
      <family val="1"/>
    </font>
    <font>
      <b/>
      <sz val="14"/>
      <name val="Book Antiqua"/>
      <family val="1"/>
    </font>
    <font>
      <b/>
      <sz val="36"/>
      <name val="Book Antiqua"/>
      <family val="1"/>
    </font>
    <font>
      <sz val="12"/>
      <name val="Times New Roman"/>
      <family val="1"/>
    </font>
    <font>
      <sz val="11"/>
      <color indexed="8"/>
      <name val="Times New Roman"/>
      <family val="1"/>
    </font>
    <font>
      <sz val="11"/>
      <name val="Times New Roman"/>
      <family val="1"/>
    </font>
    <font>
      <b/>
      <sz val="16"/>
      <name val="Arial"/>
      <family val="2"/>
    </font>
    <font>
      <b/>
      <sz val="11"/>
      <name val="Arial"/>
      <family val="2"/>
    </font>
    <font>
      <b/>
      <sz val="48"/>
      <name val="Book Antiqua"/>
      <family val="1"/>
    </font>
    <font>
      <sz val="10"/>
      <name val="Aerial"/>
    </font>
    <font>
      <b/>
      <sz val="10"/>
      <name val="Aerial"/>
    </font>
    <font>
      <sz val="11"/>
      <color theme="1"/>
      <name val="Calibri"/>
      <family val="2"/>
      <scheme val="minor"/>
    </font>
    <font>
      <sz val="12"/>
      <color theme="0"/>
      <name val="Book Antiqua"/>
      <family val="1"/>
    </font>
    <font>
      <sz val="11"/>
      <color theme="0"/>
      <name val="Book Antiqua"/>
      <family val="1"/>
    </font>
    <font>
      <b/>
      <sz val="11"/>
      <color theme="1"/>
      <name val="Book Antiqua"/>
      <family val="1"/>
    </font>
    <font>
      <sz val="10"/>
      <color theme="0"/>
      <name val="Book Antiqua"/>
      <family val="1"/>
    </font>
    <font>
      <sz val="12"/>
      <color theme="1"/>
      <name val="Book Antiqua"/>
      <family val="1"/>
    </font>
    <font>
      <b/>
      <sz val="12"/>
      <color theme="1"/>
      <name val="Book Antiqua"/>
      <family val="1"/>
    </font>
    <font>
      <sz val="11"/>
      <color theme="1"/>
      <name val="Book Antiqua"/>
      <family val="1"/>
    </font>
    <font>
      <b/>
      <sz val="18"/>
      <color rgb="FF0070C0"/>
      <name val="Mangal"/>
      <family val="1"/>
    </font>
    <font>
      <b/>
      <sz val="14"/>
      <color rgb="FF0070C0"/>
      <name val="Arial"/>
      <family val="2"/>
    </font>
    <font>
      <b/>
      <sz val="9"/>
      <color rgb="FF0070C0"/>
      <name val="Arial"/>
      <family val="2"/>
    </font>
    <font>
      <b/>
      <vertAlign val="superscript"/>
      <sz val="12"/>
      <color indexed="12"/>
      <name val="Book Antiqua"/>
      <family val="1"/>
    </font>
    <font>
      <b/>
      <sz val="14"/>
      <color indexed="12"/>
      <name val="Book Antiqua"/>
      <family val="1"/>
    </font>
  </fonts>
  <fills count="13">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9"/>
        <bgColor indexed="64"/>
      </patternFill>
    </fill>
    <fill>
      <patternFill patternType="solid">
        <fgColor indexed="44"/>
        <bgColor indexed="64"/>
      </patternFill>
    </fill>
    <fill>
      <patternFill patternType="solid">
        <fgColor indexed="12"/>
        <bgColor indexed="64"/>
      </patternFill>
    </fill>
    <fill>
      <patternFill patternType="solid">
        <fgColor indexed="43"/>
        <bgColor indexed="64"/>
      </patternFill>
    </fill>
    <fill>
      <patternFill patternType="solid">
        <fgColor indexed="45"/>
        <bgColor indexed="64"/>
      </patternFill>
    </fill>
    <fill>
      <patternFill patternType="solid">
        <fgColor theme="0"/>
        <bgColor indexed="64"/>
      </patternFill>
    </fill>
    <fill>
      <patternFill patternType="solid">
        <fgColor rgb="FFFFFF00"/>
        <bgColor indexed="64"/>
      </patternFill>
    </fill>
    <fill>
      <patternFill patternType="solid">
        <fgColor rgb="FFFFFFFF"/>
        <bgColor rgb="FF000000"/>
      </patternFill>
    </fill>
  </fills>
  <borders count="8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hair">
        <color indexed="64"/>
      </top>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hair">
        <color indexed="64"/>
      </bottom>
      <diagonal/>
    </border>
  </borders>
  <cellStyleXfs count="62">
    <xf numFmtId="0" fontId="0" fillId="0" borderId="0"/>
    <xf numFmtId="9" fontId="7" fillId="0" borderId="0"/>
    <xf numFmtId="0" fontId="60" fillId="0" borderId="0"/>
    <xf numFmtId="164" fontId="1" fillId="0" borderId="0" applyFont="0" applyFill="0" applyBorder="0" applyAlignment="0" applyProtection="0"/>
    <xf numFmtId="172" fontId="1" fillId="0" borderId="0" applyFont="0" applyFill="0" applyBorder="0" applyAlignment="0" applyProtection="0"/>
    <xf numFmtId="171" fontId="1" fillId="0" borderId="0" applyFont="0" applyFill="0" applyBorder="0" applyAlignment="0" applyProtection="0"/>
    <xf numFmtId="173" fontId="1" fillId="0" borderId="0" applyFont="0" applyFill="0" applyBorder="0" applyAlignment="0" applyProtection="0"/>
    <xf numFmtId="0" fontId="8" fillId="0" borderId="0"/>
    <xf numFmtId="165" fontId="1" fillId="0" borderId="0" applyFont="0" applyFill="0" applyBorder="0" applyAlignment="0" applyProtection="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65" fontId="36" fillId="0" borderId="0" applyFont="0" applyFill="0" applyBorder="0" applyAlignment="0" applyProtection="0"/>
    <xf numFmtId="169" fontId="9" fillId="0" borderId="1">
      <alignment horizontal="right"/>
    </xf>
    <xf numFmtId="0" fontId="4" fillId="0" borderId="2" applyNumberFormat="0" applyAlignment="0" applyProtection="0">
      <alignment horizontal="left" vertical="center"/>
    </xf>
    <xf numFmtId="0" fontId="4" fillId="0" borderId="3">
      <alignment horizontal="left" vertical="center"/>
    </xf>
    <xf numFmtId="0" fontId="2"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37" fontId="11" fillId="0" borderId="0"/>
    <xf numFmtId="167" fontId="1"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36" fillId="0" borderId="0"/>
    <xf numFmtId="0" fontId="68" fillId="0" borderId="0"/>
    <xf numFmtId="0" fontId="68" fillId="0" borderId="0"/>
    <xf numFmtId="0" fontId="68" fillId="0" borderId="0"/>
    <xf numFmtId="0" fontId="68" fillId="0" borderId="0"/>
    <xf numFmtId="0" fontId="68" fillId="0" borderId="0"/>
    <xf numFmtId="0" fontId="68" fillId="0" borderId="0"/>
    <xf numFmtId="0" fontId="33" fillId="0" borderId="0"/>
    <xf numFmtId="0" fontId="19" fillId="0" borderId="0"/>
    <xf numFmtId="0" fontId="16" fillId="0" borderId="0"/>
    <xf numFmtId="0" fontId="33" fillId="0" borderId="0"/>
    <xf numFmtId="0" fontId="1" fillId="0" borderId="0"/>
    <xf numFmtId="0" fontId="16" fillId="0" borderId="0" applyNumberFormat="0" applyFill="0" applyBorder="0" applyProtection="0">
      <alignment vertical="top"/>
    </xf>
    <xf numFmtId="0" fontId="1" fillId="0" borderId="0" applyNumberFormat="0" applyFont="0" applyFill="0" applyBorder="0" applyAlignment="0" applyProtection="0">
      <alignment vertical="top"/>
    </xf>
    <xf numFmtId="0" fontId="1" fillId="0" borderId="0" applyNumberFormat="0" applyFont="0" applyFill="0" applyBorder="0" applyAlignment="0" applyProtection="0">
      <alignment vertical="top"/>
    </xf>
    <xf numFmtId="0" fontId="1" fillId="0" borderId="0"/>
    <xf numFmtId="0" fontId="1" fillId="0" borderId="0"/>
    <xf numFmtId="0" fontId="16" fillId="0" borderId="0"/>
    <xf numFmtId="0" fontId="16" fillId="0" borderId="0"/>
    <xf numFmtId="0" fontId="1" fillId="0" borderId="0"/>
    <xf numFmtId="0" fontId="36" fillId="0" borderId="0"/>
    <xf numFmtId="0" fontId="1" fillId="0" borderId="0" applyNumberFormat="0" applyFont="0" applyFill="0" applyBorder="0" applyAlignment="0" applyProtection="0">
      <alignment vertical="top"/>
    </xf>
    <xf numFmtId="0" fontId="1" fillId="0" borderId="0"/>
    <xf numFmtId="9" fontId="1" fillId="0" borderId="0" applyFont="0" applyFill="0" applyBorder="0" applyAlignment="0" applyProtection="0"/>
    <xf numFmtId="0" fontId="12" fillId="0" borderId="0" applyFont="0"/>
    <xf numFmtId="0" fontId="13" fillId="0" borderId="0" applyNumberFormat="0" applyFill="0" applyBorder="0" applyAlignment="0" applyProtection="0">
      <alignment vertical="top"/>
      <protection locked="0"/>
    </xf>
    <xf numFmtId="0" fontId="14" fillId="0" borderId="0"/>
  </cellStyleXfs>
  <cellXfs count="914">
    <xf numFmtId="0" fontId="0" fillId="0" borderId="0" xfId="0"/>
    <xf numFmtId="0" fontId="16" fillId="0" borderId="0" xfId="0" applyFont="1" applyAlignment="1">
      <alignment vertical="center"/>
    </xf>
    <xf numFmtId="0" fontId="16" fillId="0" borderId="0" xfId="0" applyFont="1" applyAlignment="1">
      <alignment horizontal="left" vertical="center"/>
    </xf>
    <xf numFmtId="0" fontId="16" fillId="0" borderId="0" xfId="0" applyFont="1" applyAlignment="1">
      <alignment horizontal="center" vertical="center"/>
    </xf>
    <xf numFmtId="0" fontId="15" fillId="0" borderId="4" xfId="0" applyFont="1" applyBorder="1" applyAlignment="1">
      <alignment vertical="center"/>
    </xf>
    <xf numFmtId="0" fontId="15" fillId="0" borderId="4" xfId="0" applyFont="1" applyBorder="1" applyAlignment="1">
      <alignment horizontal="right" vertical="center"/>
    </xf>
    <xf numFmtId="14" fontId="16" fillId="0" borderId="0" xfId="0" applyNumberFormat="1" applyFont="1" applyAlignment="1">
      <alignment horizontal="left" vertical="center"/>
    </xf>
    <xf numFmtId="0" fontId="16" fillId="0" borderId="0" xfId="0" applyFont="1" applyAlignment="1">
      <alignment horizontal="justify" vertical="center"/>
    </xf>
    <xf numFmtId="0" fontId="19" fillId="0" borderId="0" xfId="51" applyFont="1" applyAlignment="1" applyProtection="1">
      <alignment vertical="center"/>
      <protection hidden="1"/>
    </xf>
    <xf numFmtId="0" fontId="4" fillId="0" borderId="0" xfId="51" applyFont="1" applyAlignment="1" applyProtection="1">
      <alignment vertical="center"/>
      <protection hidden="1"/>
    </xf>
    <xf numFmtId="0" fontId="20" fillId="0" borderId="0" xfId="51" applyFont="1" applyAlignment="1" applyProtection="1">
      <alignment vertical="center"/>
      <protection hidden="1"/>
    </xf>
    <xf numFmtId="0" fontId="20" fillId="0" borderId="0" xfId="51" applyFont="1" applyProtection="1">
      <protection hidden="1"/>
    </xf>
    <xf numFmtId="0" fontId="1" fillId="0" borderId="0" xfId="51" applyProtection="1">
      <protection hidden="1"/>
    </xf>
    <xf numFmtId="0" fontId="5" fillId="0" borderId="0" xfId="51" applyFont="1" applyAlignment="1" applyProtection="1">
      <alignment vertical="center"/>
      <protection hidden="1"/>
    </xf>
    <xf numFmtId="0" fontId="5" fillId="0" borderId="5" xfId="51" applyFont="1" applyBorder="1" applyAlignment="1" applyProtection="1">
      <alignment vertical="center"/>
      <protection hidden="1"/>
    </xf>
    <xf numFmtId="0" fontId="5" fillId="0" borderId="6" xfId="51" applyFont="1" applyBorder="1" applyAlignment="1" applyProtection="1">
      <alignment vertical="center"/>
      <protection hidden="1"/>
    </xf>
    <xf numFmtId="0" fontId="1" fillId="0" borderId="0" xfId="51"/>
    <xf numFmtId="0" fontId="5" fillId="0" borderId="7" xfId="51" applyFont="1" applyBorder="1" applyAlignment="1" applyProtection="1">
      <alignment vertical="center"/>
      <protection hidden="1"/>
    </xf>
    <xf numFmtId="0" fontId="1" fillId="0" borderId="0" xfId="51" applyAlignment="1" applyProtection="1">
      <alignment vertical="center"/>
      <protection hidden="1"/>
    </xf>
    <xf numFmtId="0" fontId="26" fillId="0" borderId="0" xfId="51" applyFont="1" applyAlignment="1" applyProtection="1">
      <alignment vertical="center"/>
      <protection hidden="1"/>
    </xf>
    <xf numFmtId="0" fontId="5" fillId="0" borderId="8" xfId="51" applyFont="1" applyBorder="1" applyAlignment="1" applyProtection="1">
      <alignment vertical="center"/>
      <protection hidden="1"/>
    </xf>
    <xf numFmtId="0" fontId="15" fillId="0" borderId="0" xfId="52" applyFont="1" applyAlignment="1" applyProtection="1">
      <alignment vertical="center"/>
      <protection hidden="1"/>
    </xf>
    <xf numFmtId="0" fontId="16" fillId="0" borderId="0" xfId="52" applyAlignment="1" applyProtection="1">
      <alignment vertical="center"/>
      <protection hidden="1"/>
    </xf>
    <xf numFmtId="0" fontId="15" fillId="0" borderId="0" xfId="52" applyFont="1" applyAlignment="1" applyProtection="1">
      <alignment vertical="top"/>
      <protection hidden="1"/>
    </xf>
    <xf numFmtId="0" fontId="16" fillId="0" borderId="0" xfId="0" applyFont="1" applyAlignment="1" applyProtection="1">
      <alignment vertical="center"/>
      <protection hidden="1"/>
    </xf>
    <xf numFmtId="0" fontId="15" fillId="0" borderId="0" xfId="0" applyFont="1" applyAlignment="1">
      <alignment horizontal="justify" vertical="center"/>
    </xf>
    <xf numFmtId="0" fontId="15" fillId="0" borderId="0" xfId="0" applyFont="1" applyAlignment="1">
      <alignment horizontal="right" vertical="center"/>
    </xf>
    <xf numFmtId="0" fontId="16" fillId="0" borderId="0" xfId="0" applyFont="1" applyAlignment="1">
      <alignment horizontal="right" vertical="center"/>
    </xf>
    <xf numFmtId="0" fontId="5" fillId="0" borderId="0" xfId="51" applyFont="1" applyAlignment="1" applyProtection="1">
      <alignment vertical="top"/>
      <protection hidden="1"/>
    </xf>
    <xf numFmtId="0" fontId="27" fillId="0" borderId="0" xfId="51" applyFont="1" applyAlignment="1" applyProtection="1">
      <alignment horizontal="center" vertical="center"/>
      <protection hidden="1"/>
    </xf>
    <xf numFmtId="0" fontId="15" fillId="0" borderId="0" xfId="51" applyFont="1" applyAlignment="1" applyProtection="1">
      <alignment vertical="center"/>
      <protection hidden="1"/>
    </xf>
    <xf numFmtId="0" fontId="16" fillId="0" borderId="0" xfId="51" applyFont="1" applyAlignment="1" applyProtection="1">
      <alignment vertical="center"/>
      <protection hidden="1"/>
    </xf>
    <xf numFmtId="0" fontId="15" fillId="0" borderId="0" xfId="54" applyFont="1" applyAlignment="1" applyProtection="1">
      <alignment vertical="top"/>
      <protection hidden="1"/>
    </xf>
    <xf numFmtId="0" fontId="16" fillId="0" borderId="0" xfId="51" applyFont="1" applyAlignment="1" applyProtection="1">
      <alignment vertical="top"/>
      <protection hidden="1"/>
    </xf>
    <xf numFmtId="0" fontId="27" fillId="0" borderId="0" xfId="51" applyFont="1" applyAlignment="1" applyProtection="1">
      <alignment vertical="center"/>
      <protection hidden="1"/>
    </xf>
    <xf numFmtId="174" fontId="15" fillId="0" borderId="9" xfId="51" applyNumberFormat="1" applyFont="1" applyBorder="1" applyAlignment="1" applyProtection="1">
      <alignment horizontal="center" vertical="center"/>
      <protection hidden="1"/>
    </xf>
    <xf numFmtId="0" fontId="16" fillId="0" borderId="10" xfId="51" applyFont="1" applyBorder="1" applyAlignment="1" applyProtection="1">
      <alignment horizontal="center" vertical="center"/>
      <protection hidden="1"/>
    </xf>
    <xf numFmtId="0" fontId="16" fillId="0" borderId="11" xfId="51" applyFont="1" applyBorder="1" applyAlignment="1" applyProtection="1">
      <alignment horizontal="justify" vertical="center" wrapText="1"/>
      <protection hidden="1"/>
    </xf>
    <xf numFmtId="0" fontId="15" fillId="2" borderId="11" xfId="51" applyFont="1" applyFill="1" applyBorder="1" applyAlignment="1" applyProtection="1">
      <alignment vertical="center" wrapText="1"/>
      <protection hidden="1"/>
    </xf>
    <xf numFmtId="0" fontId="16" fillId="0" borderId="10" xfId="51" applyFont="1" applyBorder="1" applyAlignment="1" applyProtection="1">
      <alignment vertical="center"/>
      <protection hidden="1"/>
    </xf>
    <xf numFmtId="0" fontId="16" fillId="0" borderId="12" xfId="51" applyFont="1" applyBorder="1" applyAlignment="1" applyProtection="1">
      <alignment vertical="center"/>
      <protection hidden="1"/>
    </xf>
    <xf numFmtId="0" fontId="15" fillId="0" borderId="0" xfId="51" applyFont="1" applyAlignment="1" applyProtection="1">
      <alignment vertical="center" wrapText="1"/>
      <protection hidden="1"/>
    </xf>
    <xf numFmtId="4" fontId="15" fillId="0" borderId="0" xfId="51" applyNumberFormat="1" applyFont="1" applyAlignment="1" applyProtection="1">
      <alignment vertical="center"/>
      <protection hidden="1"/>
    </xf>
    <xf numFmtId="0" fontId="16" fillId="0" borderId="0" xfId="51" applyFont="1" applyAlignment="1" applyProtection="1">
      <alignment horizontal="left" vertical="center" wrapText="1"/>
      <protection hidden="1"/>
    </xf>
    <xf numFmtId="0" fontId="16" fillId="0" borderId="0" xfId="51" applyFont="1" applyAlignment="1" applyProtection="1">
      <alignment horizontal="right" vertical="center"/>
      <protection hidden="1"/>
    </xf>
    <xf numFmtId="0" fontId="16" fillId="0" borderId="0" xfId="51" applyFont="1" applyAlignment="1" applyProtection="1">
      <alignment horizontal="left" vertical="center"/>
      <protection hidden="1"/>
    </xf>
    <xf numFmtId="0" fontId="6" fillId="0" borderId="0" xfId="51" applyFont="1" applyAlignment="1" applyProtection="1">
      <alignment horizontal="center" vertical="top"/>
      <protection hidden="1"/>
    </xf>
    <xf numFmtId="0" fontId="15" fillId="0" borderId="4" xfId="0" applyFont="1" applyBorder="1" applyAlignment="1">
      <alignment horizontal="left" vertical="center"/>
    </xf>
    <xf numFmtId="0" fontId="15" fillId="0" borderId="4" xfId="0" applyFont="1" applyBorder="1" applyAlignment="1">
      <alignment horizontal="justify" vertical="center"/>
    </xf>
    <xf numFmtId="0" fontId="15" fillId="0" borderId="4" xfId="0" applyFont="1" applyBorder="1" applyAlignment="1">
      <alignment horizontal="center" vertical="center"/>
    </xf>
    <xf numFmtId="0" fontId="16" fillId="0" borderId="0" xfId="52" applyAlignment="1" applyProtection="1">
      <alignment horizontal="left" vertical="center" indent="1"/>
      <protection hidden="1"/>
    </xf>
    <xf numFmtId="0" fontId="16" fillId="0" borderId="0" xfId="0" applyFont="1" applyAlignment="1" applyProtection="1">
      <alignment horizontal="left" vertical="center" indent="1"/>
      <protection hidden="1"/>
    </xf>
    <xf numFmtId="0" fontId="16" fillId="0" borderId="0" xfId="51" applyFont="1" applyAlignment="1" applyProtection="1">
      <alignment horizontal="left" vertical="center" indent="1"/>
      <protection hidden="1"/>
    </xf>
    <xf numFmtId="0" fontId="16" fillId="0" borderId="0" xfId="54" applyFont="1" applyAlignment="1" applyProtection="1">
      <alignment horizontal="left" vertical="center" indent="1"/>
      <protection hidden="1"/>
    </xf>
    <xf numFmtId="0" fontId="16" fillId="0" borderId="0" xfId="0" applyFont="1" applyAlignment="1" applyProtection="1">
      <alignment horizontal="left" vertical="center"/>
      <protection hidden="1"/>
    </xf>
    <xf numFmtId="0" fontId="16" fillId="0" borderId="0" xfId="52" applyAlignment="1" applyProtection="1">
      <alignment horizontal="left" vertical="center"/>
      <protection hidden="1"/>
    </xf>
    <xf numFmtId="0" fontId="15" fillId="0" borderId="0" xfId="52" applyFont="1" applyAlignment="1" applyProtection="1">
      <alignment horizontal="left" vertical="center"/>
      <protection hidden="1"/>
    </xf>
    <xf numFmtId="0" fontId="15" fillId="0" borderId="0" xfId="51" applyFont="1" applyAlignment="1" applyProtection="1">
      <alignment horizontal="left" vertical="top" wrapText="1"/>
      <protection hidden="1"/>
    </xf>
    <xf numFmtId="0" fontId="15" fillId="0" borderId="9" xfId="51" applyFont="1" applyBorder="1" applyAlignment="1" applyProtection="1">
      <alignment horizontal="center" vertical="center" wrapText="1"/>
      <protection hidden="1"/>
    </xf>
    <xf numFmtId="0" fontId="16" fillId="0" borderId="0" xfId="51" applyFont="1" applyAlignment="1" applyProtection="1">
      <alignment horizontal="center" vertical="center"/>
      <protection hidden="1"/>
    </xf>
    <xf numFmtId="0" fontId="15" fillId="0" borderId="0" xfId="51" applyFont="1" applyAlignment="1" applyProtection="1">
      <alignment horizontal="left" vertical="center" wrapText="1"/>
      <protection hidden="1"/>
    </xf>
    <xf numFmtId="0" fontId="15" fillId="0" borderId="0" xfId="51" applyFont="1" applyAlignment="1" applyProtection="1">
      <alignment horizontal="right" vertical="center" wrapText="1"/>
      <protection hidden="1"/>
    </xf>
    <xf numFmtId="0" fontId="0" fillId="0" borderId="0" xfId="0" applyProtection="1">
      <protection hidden="1"/>
    </xf>
    <xf numFmtId="0" fontId="15" fillId="0" borderId="4" xfId="0" applyFont="1" applyBorder="1" applyAlignment="1" applyProtection="1">
      <alignment horizontal="left" vertical="center"/>
      <protection hidden="1"/>
    </xf>
    <xf numFmtId="0" fontId="15" fillId="0" borderId="4" xfId="0" applyFont="1" applyBorder="1" applyAlignment="1" applyProtection="1">
      <alignment horizontal="justify" vertical="center"/>
      <protection hidden="1"/>
    </xf>
    <xf numFmtId="0" fontId="15" fillId="0" borderId="4" xfId="0" applyFont="1" applyBorder="1" applyAlignment="1" applyProtection="1">
      <alignment horizontal="center" vertical="center"/>
      <protection hidden="1"/>
    </xf>
    <xf numFmtId="0" fontId="15" fillId="0" borderId="4" xfId="0" applyFont="1" applyBorder="1" applyAlignment="1" applyProtection="1">
      <alignment vertical="center"/>
      <protection hidden="1"/>
    </xf>
    <xf numFmtId="0" fontId="15" fillId="0" borderId="4" xfId="0" applyFont="1" applyBorder="1" applyAlignment="1" applyProtection="1">
      <alignment horizontal="right" vertical="center"/>
      <protection hidden="1"/>
    </xf>
    <xf numFmtId="0" fontId="1" fillId="0" borderId="0" xfId="49" applyNumberFormat="1" applyFont="1" applyFill="1" applyBorder="1" applyAlignment="1" applyProtection="1">
      <alignment vertical="top"/>
      <protection hidden="1"/>
    </xf>
    <xf numFmtId="0" fontId="16" fillId="0" borderId="0" xfId="0" applyFont="1" applyAlignment="1" applyProtection="1">
      <alignment horizontal="justify" vertical="center"/>
      <protection hidden="1"/>
    </xf>
    <xf numFmtId="0" fontId="16" fillId="0" borderId="0" xfId="0" applyFont="1" applyAlignment="1" applyProtection="1">
      <alignment horizontal="center" vertical="center"/>
      <protection hidden="1"/>
    </xf>
    <xf numFmtId="0" fontId="16" fillId="0" borderId="0" xfId="47" applyNumberFormat="1" applyFill="1" applyBorder="1" applyAlignment="1" applyProtection="1">
      <alignment vertical="center"/>
      <protection hidden="1"/>
    </xf>
    <xf numFmtId="0" fontId="16" fillId="0" borderId="0" xfId="47" applyNumberFormat="1" applyFill="1" applyBorder="1" applyAlignment="1" applyProtection="1">
      <alignment vertical="center" wrapText="1"/>
      <protection hidden="1"/>
    </xf>
    <xf numFmtId="0" fontId="15" fillId="0" borderId="0" xfId="0" applyFont="1" applyAlignment="1" applyProtection="1">
      <alignment horizontal="justify" vertical="center"/>
      <protection hidden="1"/>
    </xf>
    <xf numFmtId="14" fontId="16" fillId="0" borderId="0" xfId="0" applyNumberFormat="1" applyFont="1" applyAlignment="1" applyProtection="1">
      <alignment horizontal="left" vertical="center"/>
      <protection hidden="1"/>
    </xf>
    <xf numFmtId="0" fontId="15" fillId="0" borderId="0" xfId="0" applyFont="1" applyAlignment="1" applyProtection="1">
      <alignment horizontal="right" vertical="center"/>
      <protection hidden="1"/>
    </xf>
    <xf numFmtId="0" fontId="16" fillId="0" borderId="0" xfId="0" applyFont="1" applyAlignment="1" applyProtection="1">
      <alignment horizontal="right" vertical="center"/>
      <protection hidden="1"/>
    </xf>
    <xf numFmtId="0" fontId="15" fillId="0" borderId="0" xfId="0" applyFont="1" applyAlignment="1" applyProtection="1">
      <alignment horizontal="left" vertical="center"/>
      <protection hidden="1"/>
    </xf>
    <xf numFmtId="0" fontId="15" fillId="0" borderId="0" xfId="0" applyFont="1" applyAlignment="1">
      <alignment horizontal="left" vertical="center" indent="1"/>
    </xf>
    <xf numFmtId="0" fontId="15" fillId="0" borderId="0" xfId="51" applyFont="1" applyAlignment="1" applyProtection="1">
      <alignment horizontal="left" vertical="center" indent="1"/>
      <protection hidden="1"/>
    </xf>
    <xf numFmtId="0" fontId="0" fillId="0" borderId="0" xfId="0" applyAlignment="1" applyProtection="1">
      <alignment vertical="center"/>
      <protection hidden="1"/>
    </xf>
    <xf numFmtId="0" fontId="15" fillId="0" borderId="0" xfId="52" applyFont="1" applyAlignment="1" applyProtection="1">
      <alignment horizontal="center" vertical="center"/>
      <protection hidden="1"/>
    </xf>
    <xf numFmtId="0" fontId="15" fillId="0" borderId="0" xfId="52" applyFont="1" applyAlignment="1" applyProtection="1">
      <alignment horizontal="left" vertical="center" indent="1"/>
      <protection hidden="1"/>
    </xf>
    <xf numFmtId="0" fontId="15" fillId="0" borderId="11" xfId="0" applyFont="1" applyBorder="1" applyAlignment="1" applyProtection="1">
      <alignment horizontal="left" vertical="center" wrapText="1"/>
      <protection hidden="1"/>
    </xf>
    <xf numFmtId="0" fontId="15" fillId="0" borderId="11" xfId="0" applyFont="1" applyBorder="1" applyAlignment="1" applyProtection="1">
      <alignment horizontal="center" vertical="center" wrapText="1"/>
      <protection hidden="1"/>
    </xf>
    <xf numFmtId="0" fontId="15" fillId="0" borderId="11" xfId="52" applyFont="1" applyBorder="1" applyAlignment="1" applyProtection="1">
      <alignment horizontal="center" vertical="center"/>
      <protection hidden="1"/>
    </xf>
    <xf numFmtId="0" fontId="16" fillId="0" borderId="11" xfId="52" applyBorder="1" applyAlignment="1" applyProtection="1">
      <alignment horizontal="left" vertical="center" wrapText="1"/>
      <protection hidden="1"/>
    </xf>
    <xf numFmtId="0" fontId="16" fillId="0" borderId="0" xfId="52" applyAlignment="1" applyProtection="1">
      <alignment horizontal="left" vertical="center" wrapText="1"/>
      <protection hidden="1"/>
    </xf>
    <xf numFmtId="0" fontId="15" fillId="0" borderId="0" xfId="0" applyFont="1" applyAlignment="1" applyProtection="1">
      <alignment vertical="center" wrapText="1"/>
      <protection hidden="1"/>
    </xf>
    <xf numFmtId="0" fontId="15" fillId="0" borderId="0" xfId="0" applyFont="1" applyAlignment="1" applyProtection="1">
      <alignment horizontal="left" vertical="center" indent="1"/>
      <protection hidden="1"/>
    </xf>
    <xf numFmtId="0" fontId="33" fillId="0" borderId="0" xfId="42" applyProtection="1">
      <protection hidden="1"/>
    </xf>
    <xf numFmtId="0" fontId="16" fillId="0" borderId="0" xfId="42" applyFont="1" applyAlignment="1" applyProtection="1">
      <alignment vertical="center"/>
      <protection hidden="1"/>
    </xf>
    <xf numFmtId="0" fontId="15" fillId="0" borderId="0" xfId="44" applyFont="1" applyAlignment="1" applyProtection="1">
      <alignment horizontal="left" vertical="center"/>
      <protection hidden="1"/>
    </xf>
    <xf numFmtId="0" fontId="16" fillId="0" borderId="0" xfId="53" applyAlignment="1" applyProtection="1">
      <alignment horizontal="left" vertical="center"/>
      <protection hidden="1"/>
    </xf>
    <xf numFmtId="0" fontId="15" fillId="0" borderId="0" xfId="42" applyFont="1" applyAlignment="1" applyProtection="1">
      <alignment horizontal="right" vertical="center"/>
      <protection hidden="1"/>
    </xf>
    <xf numFmtId="0" fontId="16" fillId="0" borderId="0" xfId="0" applyFont="1" applyAlignment="1" applyProtection="1">
      <alignment horizontal="center" vertical="center" wrapText="1"/>
      <protection hidden="1"/>
    </xf>
    <xf numFmtId="166" fontId="16" fillId="0" borderId="0" xfId="0" applyNumberFormat="1" applyFont="1" applyAlignment="1" applyProtection="1">
      <alignment horizontal="center" vertical="center"/>
      <protection hidden="1"/>
    </xf>
    <xf numFmtId="176" fontId="15" fillId="0" borderId="0" xfId="0" applyNumberFormat="1" applyFont="1" applyAlignment="1">
      <alignment horizontal="left" vertical="center" indent="1"/>
    </xf>
    <xf numFmtId="176" fontId="15" fillId="0" borderId="0" xfId="0" applyNumberFormat="1" applyFont="1" applyAlignment="1" applyProtection="1">
      <alignment horizontal="justify" vertical="center"/>
      <protection hidden="1"/>
    </xf>
    <xf numFmtId="176" fontId="15" fillId="0" borderId="0" xfId="0" applyNumberFormat="1" applyFont="1" applyAlignment="1" applyProtection="1">
      <alignment horizontal="left" vertical="center" indent="1"/>
      <protection hidden="1"/>
    </xf>
    <xf numFmtId="176" fontId="15" fillId="0" borderId="0" xfId="42" applyNumberFormat="1" applyFont="1" applyAlignment="1" applyProtection="1">
      <alignment vertical="center"/>
      <protection hidden="1"/>
    </xf>
    <xf numFmtId="0" fontId="15" fillId="0" borderId="0" xfId="42" applyFont="1" applyAlignment="1" applyProtection="1">
      <alignment horizontal="left" vertical="center" indent="1"/>
      <protection hidden="1"/>
    </xf>
    <xf numFmtId="0" fontId="16" fillId="0" borderId="0" xfId="42" applyFont="1" applyAlignment="1" applyProtection="1">
      <alignment horizontal="left" vertical="center" indent="1"/>
      <protection hidden="1"/>
    </xf>
    <xf numFmtId="0" fontId="36" fillId="0" borderId="0" xfId="46" applyFont="1" applyAlignment="1" applyProtection="1">
      <alignment horizontal="center" vertical="center"/>
      <protection hidden="1"/>
    </xf>
    <xf numFmtId="0" fontId="36" fillId="0" borderId="0" xfId="46" applyFont="1" applyAlignment="1" applyProtection="1">
      <alignment horizontal="left" vertical="center"/>
      <protection hidden="1"/>
    </xf>
    <xf numFmtId="0" fontId="1" fillId="0" borderId="0" xfId="46" applyAlignment="1" applyProtection="1">
      <alignment vertical="center"/>
      <protection hidden="1"/>
    </xf>
    <xf numFmtId="0" fontId="36" fillId="0" borderId="0" xfId="46" applyFont="1" applyAlignment="1" applyProtection="1">
      <alignment vertical="center"/>
      <protection hidden="1"/>
    </xf>
    <xf numFmtId="0" fontId="1" fillId="0" borderId="0" xfId="46" applyProtection="1">
      <protection hidden="1"/>
    </xf>
    <xf numFmtId="0" fontId="1" fillId="0" borderId="0" xfId="46" applyAlignment="1" applyProtection="1">
      <alignment horizontal="left"/>
      <protection hidden="1"/>
    </xf>
    <xf numFmtId="0" fontId="1" fillId="0" borderId="0" xfId="46" applyAlignment="1" applyProtection="1">
      <alignment horizontal="center"/>
      <protection hidden="1"/>
    </xf>
    <xf numFmtId="0" fontId="1" fillId="0" borderId="0" xfId="57" applyAlignment="1" applyProtection="1">
      <alignment horizontal="center"/>
      <protection hidden="1"/>
    </xf>
    <xf numFmtId="0" fontId="1" fillId="0" borderId="0" xfId="57" applyProtection="1">
      <protection hidden="1"/>
    </xf>
    <xf numFmtId="0" fontId="16" fillId="0" borderId="0" xfId="0" applyFont="1" applyAlignment="1" applyProtection="1">
      <alignment horizontal="left" vertical="center" indent="2"/>
      <protection hidden="1"/>
    </xf>
    <xf numFmtId="0" fontId="16" fillId="0" borderId="0" xfId="0" applyFont="1" applyAlignment="1" applyProtection="1">
      <alignment vertical="center"/>
      <protection locked="0"/>
    </xf>
    <xf numFmtId="0" fontId="16" fillId="0" borderId="13" xfId="0" applyFont="1" applyBorder="1" applyAlignment="1" applyProtection="1">
      <alignment horizontal="left" vertical="center"/>
      <protection hidden="1"/>
    </xf>
    <xf numFmtId="0" fontId="15" fillId="0" borderId="0" xfId="42" applyFont="1" applyAlignment="1" applyProtection="1">
      <alignment horizontal="left" vertical="center" indent="2"/>
      <protection hidden="1"/>
    </xf>
    <xf numFmtId="0" fontId="37" fillId="0" borderId="0" xfId="49" applyNumberFormat="1" applyFont="1" applyFill="1" applyBorder="1" applyAlignment="1" applyProtection="1">
      <alignment horizontal="center" vertical="top"/>
      <protection hidden="1"/>
    </xf>
    <xf numFmtId="0" fontId="15" fillId="0" borderId="0" xfId="0" applyFont="1" applyAlignment="1" applyProtection="1">
      <alignment horizontal="center" vertical="center"/>
      <protection hidden="1"/>
    </xf>
    <xf numFmtId="0" fontId="15" fillId="0" borderId="0" xfId="49" applyFont="1" applyAlignment="1" applyProtection="1">
      <alignment horizontal="center" vertical="center" wrapText="1"/>
      <protection hidden="1"/>
    </xf>
    <xf numFmtId="0" fontId="38" fillId="0" borderId="0" xfId="49" applyNumberFormat="1" applyFont="1" applyFill="1" applyBorder="1" applyAlignment="1" applyProtection="1">
      <alignment vertical="top"/>
      <protection hidden="1"/>
    </xf>
    <xf numFmtId="0" fontId="16" fillId="0" borderId="0" xfId="49" applyNumberFormat="1" applyFont="1" applyFill="1" applyBorder="1" applyAlignment="1" applyProtection="1">
      <alignment vertical="center" wrapText="1"/>
      <protection hidden="1"/>
    </xf>
    <xf numFmtId="0" fontId="16" fillId="0" borderId="0" xfId="49" applyFont="1" applyAlignment="1" applyProtection="1">
      <alignment vertical="center"/>
      <protection hidden="1"/>
    </xf>
    <xf numFmtId="0" fontId="39" fillId="0" borderId="0" xfId="0" applyFont="1" applyAlignment="1" applyProtection="1">
      <alignment horizontal="left" vertical="center"/>
      <protection hidden="1"/>
    </xf>
    <xf numFmtId="0" fontId="39" fillId="0" borderId="0" xfId="0" applyFont="1" applyAlignment="1" applyProtection="1">
      <alignment horizontal="justify" vertical="center"/>
      <protection hidden="1"/>
    </xf>
    <xf numFmtId="0" fontId="39" fillId="0" borderId="0" xfId="0" applyFont="1" applyAlignment="1" applyProtection="1">
      <alignment horizontal="center" vertical="center"/>
      <protection hidden="1"/>
    </xf>
    <xf numFmtId="0" fontId="39" fillId="0" borderId="0" xfId="0" applyFont="1" applyAlignment="1" applyProtection="1">
      <alignment vertical="center"/>
      <protection hidden="1"/>
    </xf>
    <xf numFmtId="0" fontId="39" fillId="0" borderId="0" xfId="0" applyFont="1" applyAlignment="1" applyProtection="1">
      <alignment horizontal="left" vertical="center" indent="1"/>
      <protection hidden="1"/>
    </xf>
    <xf numFmtId="0" fontId="39" fillId="0" borderId="0" xfId="52" applyFont="1" applyAlignment="1" applyProtection="1">
      <alignment horizontal="left" vertical="center" indent="1"/>
      <protection hidden="1"/>
    </xf>
    <xf numFmtId="0" fontId="39" fillId="0" borderId="0" xfId="49" applyFont="1" applyAlignment="1" applyProtection="1">
      <alignment vertical="center"/>
      <protection hidden="1"/>
    </xf>
    <xf numFmtId="0" fontId="39" fillId="0" borderId="0" xfId="49" applyFont="1" applyAlignment="1" applyProtection="1">
      <alignment vertical="center" wrapText="1"/>
      <protection hidden="1"/>
    </xf>
    <xf numFmtId="0" fontId="39" fillId="0" borderId="0" xfId="49" applyNumberFormat="1" applyFont="1" applyFill="1" applyBorder="1" applyAlignment="1" applyProtection="1">
      <alignment vertical="center"/>
      <protection hidden="1"/>
    </xf>
    <xf numFmtId="0" fontId="16" fillId="0" borderId="0" xfId="49" applyNumberFormat="1" applyFont="1" applyFill="1" applyBorder="1" applyAlignment="1" applyProtection="1">
      <alignment horizontal="left" vertical="center" indent="6"/>
      <protection hidden="1"/>
    </xf>
    <xf numFmtId="0" fontId="38" fillId="0" borderId="14" xfId="49" applyNumberFormat="1" applyFont="1" applyFill="1" applyBorder="1" applyAlignment="1" applyProtection="1">
      <alignment vertical="top"/>
      <protection hidden="1"/>
    </xf>
    <xf numFmtId="0" fontId="38" fillId="0" borderId="15" xfId="49" applyNumberFormat="1" applyFont="1" applyFill="1" applyBorder="1" applyAlignment="1" applyProtection="1">
      <alignment vertical="top"/>
      <protection hidden="1"/>
    </xf>
    <xf numFmtId="0" fontId="15" fillId="0" borderId="10" xfId="49" applyFont="1" applyBorder="1" applyAlignment="1" applyProtection="1">
      <alignment horizontal="center" vertical="center" wrapText="1"/>
      <protection hidden="1"/>
    </xf>
    <xf numFmtId="0" fontId="15" fillId="0" borderId="12" xfId="49" applyFont="1" applyBorder="1" applyAlignment="1" applyProtection="1">
      <alignment horizontal="center" vertical="center" wrapText="1"/>
      <protection hidden="1"/>
    </xf>
    <xf numFmtId="0" fontId="16" fillId="0" borderId="11" xfId="49" applyFont="1" applyBorder="1" applyAlignment="1" applyProtection="1">
      <alignment horizontal="center" vertical="top"/>
      <protection hidden="1"/>
    </xf>
    <xf numFmtId="0" fontId="16" fillId="0" borderId="9" xfId="49" applyFont="1" applyBorder="1" applyAlignment="1" applyProtection="1">
      <alignment horizontal="center" vertical="top"/>
      <protection hidden="1"/>
    </xf>
    <xf numFmtId="0" fontId="15" fillId="0" borderId="0" xfId="49" applyFont="1" applyBorder="1" applyAlignment="1" applyProtection="1">
      <alignment horizontal="center" vertical="center" wrapText="1"/>
      <protection hidden="1"/>
    </xf>
    <xf numFmtId="0" fontId="16" fillId="0" borderId="0" xfId="49" applyFont="1" applyBorder="1" applyAlignment="1" applyProtection="1">
      <alignment horizontal="justify" vertical="center"/>
      <protection hidden="1"/>
    </xf>
    <xf numFmtId="0" fontId="38" fillId="0" borderId="16" xfId="49" applyNumberFormat="1" applyFont="1" applyFill="1" applyBorder="1" applyAlignment="1" applyProtection="1">
      <alignment horizontal="right" vertical="top"/>
      <protection hidden="1"/>
    </xf>
    <xf numFmtId="0" fontId="16" fillId="0" borderId="14" xfId="49" applyFont="1" applyBorder="1" applyAlignment="1" applyProtection="1">
      <alignment horizontal="center" vertical="center"/>
      <protection hidden="1"/>
    </xf>
    <xf numFmtId="10" fontId="16" fillId="3" borderId="11" xfId="49" applyNumberFormat="1" applyFont="1" applyFill="1" applyBorder="1" applyAlignment="1" applyProtection="1">
      <alignment horizontal="right" vertical="center"/>
      <protection locked="0"/>
    </xf>
    <xf numFmtId="168" fontId="15" fillId="0" borderId="0" xfId="0" applyNumberFormat="1" applyFont="1" applyAlignment="1" applyProtection="1">
      <alignment horizontal="center" vertical="center" wrapText="1"/>
      <protection hidden="1"/>
    </xf>
    <xf numFmtId="0" fontId="16" fillId="3" borderId="14" xfId="0" applyFont="1" applyFill="1" applyBorder="1" applyAlignment="1" applyProtection="1">
      <alignment horizontal="left" vertical="center"/>
      <protection locked="0"/>
    </xf>
    <xf numFmtId="0" fontId="33" fillId="0" borderId="0" xfId="45" applyProtection="1">
      <protection hidden="1"/>
    </xf>
    <xf numFmtId="0" fontId="41" fillId="0" borderId="0" xfId="45" applyFont="1" applyAlignment="1" applyProtection="1">
      <alignment vertical="center" wrapText="1"/>
      <protection hidden="1"/>
    </xf>
    <xf numFmtId="0" fontId="41" fillId="0" borderId="0" xfId="45" applyFont="1" applyAlignment="1" applyProtection="1">
      <alignment horizontal="center" vertical="center" wrapText="1"/>
      <protection hidden="1"/>
    </xf>
    <xf numFmtId="0" fontId="15" fillId="0" borderId="0" xfId="45" applyFont="1" applyAlignment="1" applyProtection="1">
      <alignment vertical="center"/>
      <protection hidden="1"/>
    </xf>
    <xf numFmtId="0" fontId="16" fillId="0" borderId="0" xfId="45" applyFont="1" applyAlignment="1" applyProtection="1">
      <alignment vertical="center"/>
      <protection hidden="1"/>
    </xf>
    <xf numFmtId="0" fontId="15" fillId="0" borderId="0" xfId="45" applyFont="1" applyAlignment="1" applyProtection="1">
      <alignment horizontal="center" vertical="center"/>
      <protection hidden="1"/>
    </xf>
    <xf numFmtId="0" fontId="16" fillId="0" borderId="0" xfId="45" applyFont="1" applyAlignment="1" applyProtection="1">
      <alignment horizontal="justify" vertical="center"/>
      <protection hidden="1"/>
    </xf>
    <xf numFmtId="0" fontId="33" fillId="0" borderId="0" xfId="45" applyAlignment="1" applyProtection="1">
      <alignment vertical="center"/>
      <protection hidden="1"/>
    </xf>
    <xf numFmtId="0" fontId="16" fillId="0" borderId="0" xfId="45" applyFont="1" applyAlignment="1" applyProtection="1">
      <alignment horizontal="center" vertical="center"/>
      <protection hidden="1"/>
    </xf>
    <xf numFmtId="0" fontId="16" fillId="0" borderId="0" xfId="45" applyFont="1" applyProtection="1">
      <protection hidden="1"/>
    </xf>
    <xf numFmtId="0" fontId="16" fillId="0" borderId="0" xfId="45" applyFont="1" applyAlignment="1" applyProtection="1">
      <alignment vertical="center" wrapText="1"/>
      <protection hidden="1"/>
    </xf>
    <xf numFmtId="0" fontId="16" fillId="0" borderId="17" xfId="45" applyFont="1" applyBorder="1" applyAlignment="1" applyProtection="1">
      <alignment vertical="center"/>
      <protection hidden="1"/>
    </xf>
    <xf numFmtId="0" fontId="16" fillId="0" borderId="18" xfId="45" applyFont="1" applyBorder="1" applyAlignment="1" applyProtection="1">
      <alignment vertical="center"/>
      <protection hidden="1"/>
    </xf>
    <xf numFmtId="0" fontId="16" fillId="0" borderId="19" xfId="45" applyFont="1" applyBorder="1" applyAlignment="1" applyProtection="1">
      <alignment vertical="center"/>
      <protection hidden="1"/>
    </xf>
    <xf numFmtId="0" fontId="16" fillId="0" borderId="20" xfId="45" applyFont="1" applyBorder="1" applyAlignment="1" applyProtection="1">
      <alignment vertical="center"/>
      <protection hidden="1"/>
    </xf>
    <xf numFmtId="0" fontId="16" fillId="0" borderId="21" xfId="45" applyFont="1" applyBorder="1" applyAlignment="1" applyProtection="1">
      <alignment vertical="center"/>
      <protection hidden="1"/>
    </xf>
    <xf numFmtId="0" fontId="16" fillId="0" borderId="22" xfId="45" applyFont="1" applyBorder="1" applyAlignment="1" applyProtection="1">
      <alignment vertical="center"/>
      <protection hidden="1"/>
    </xf>
    <xf numFmtId="0" fontId="16" fillId="0" borderId="23" xfId="45" applyFont="1" applyBorder="1" applyAlignment="1" applyProtection="1">
      <alignment vertical="center"/>
      <protection hidden="1"/>
    </xf>
    <xf numFmtId="0" fontId="16" fillId="0" borderId="7" xfId="45" applyFont="1" applyBorder="1" applyAlignment="1" applyProtection="1">
      <alignment vertical="center"/>
      <protection hidden="1"/>
    </xf>
    <xf numFmtId="0" fontId="16" fillId="0" borderId="24" xfId="45" applyFont="1" applyBorder="1" applyAlignment="1" applyProtection="1">
      <alignment horizontal="left" vertical="center"/>
      <protection hidden="1"/>
    </xf>
    <xf numFmtId="0" fontId="16" fillId="0" borderId="25" xfId="45" applyFont="1" applyBorder="1" applyAlignment="1" applyProtection="1">
      <alignment horizontal="left" vertical="center"/>
      <protection hidden="1"/>
    </xf>
    <xf numFmtId="0" fontId="16" fillId="0" borderId="0" xfId="45" applyFont="1" applyAlignment="1" applyProtection="1">
      <alignment horizontal="left" vertical="center"/>
      <protection hidden="1"/>
    </xf>
    <xf numFmtId="0" fontId="15" fillId="0" borderId="0" xfId="47" applyNumberFormat="1" applyFont="1" applyFill="1" applyBorder="1" applyAlignment="1" applyProtection="1">
      <alignment horizontal="left" vertical="center"/>
    </xf>
    <xf numFmtId="0" fontId="15" fillId="0" borderId="0" xfId="51" applyFont="1" applyAlignment="1" applyProtection="1">
      <alignment vertical="top"/>
      <protection hidden="1"/>
    </xf>
    <xf numFmtId="0" fontId="16" fillId="0" borderId="19" xfId="49" applyNumberFormat="1" applyFont="1" applyFill="1" applyBorder="1" applyAlignment="1" applyProtection="1">
      <alignment horizontal="left" vertical="center" indent="3"/>
      <protection hidden="1"/>
    </xf>
    <xf numFmtId="0" fontId="16" fillId="0" borderId="14" xfId="49" applyFont="1" applyBorder="1" applyAlignment="1" applyProtection="1">
      <alignment horizontal="right" vertical="center"/>
      <protection hidden="1"/>
    </xf>
    <xf numFmtId="0" fontId="16" fillId="0" borderId="20" xfId="49" applyFont="1" applyBorder="1" applyAlignment="1" applyProtection="1">
      <alignment horizontal="right" vertical="center"/>
      <protection hidden="1"/>
    </xf>
    <xf numFmtId="0" fontId="16" fillId="0" borderId="26" xfId="49" applyFont="1" applyBorder="1" applyAlignment="1" applyProtection="1">
      <alignment horizontal="right" vertical="center"/>
      <protection hidden="1"/>
    </xf>
    <xf numFmtId="0" fontId="16" fillId="0" borderId="15" xfId="49" applyFont="1" applyBorder="1" applyAlignment="1" applyProtection="1">
      <alignment horizontal="right" vertical="center"/>
      <protection hidden="1"/>
    </xf>
    <xf numFmtId="0" fontId="43" fillId="0" borderId="19" xfId="51" applyFont="1" applyBorder="1" applyAlignment="1" applyProtection="1">
      <alignment horizontal="center" vertical="center"/>
      <protection hidden="1"/>
    </xf>
    <xf numFmtId="0" fontId="43" fillId="0" borderId="19" xfId="51" applyFont="1" applyBorder="1" applyAlignment="1" applyProtection="1">
      <alignment horizontal="center" vertical="top"/>
      <protection hidden="1"/>
    </xf>
    <xf numFmtId="0" fontId="15" fillId="0" borderId="0" xfId="45" applyFont="1" applyAlignment="1" applyProtection="1">
      <alignment horizontal="left" vertical="center"/>
      <protection hidden="1"/>
    </xf>
    <xf numFmtId="10" fontId="16" fillId="3" borderId="27" xfId="49" applyNumberFormat="1" applyFont="1" applyFill="1" applyBorder="1" applyAlignment="1" applyProtection="1">
      <alignment horizontal="right" vertical="center" wrapText="1"/>
      <protection locked="0"/>
    </xf>
    <xf numFmtId="10" fontId="16" fillId="3" borderId="28" xfId="49" applyNumberFormat="1" applyFont="1" applyFill="1" applyBorder="1" applyAlignment="1" applyProtection="1">
      <alignment horizontal="right" vertical="center" wrapText="1"/>
      <protection locked="0"/>
    </xf>
    <xf numFmtId="0" fontId="15" fillId="0" borderId="0" xfId="0" applyFont="1" applyAlignment="1" applyProtection="1">
      <alignment horizontal="center" vertical="center" wrapText="1"/>
      <protection hidden="1"/>
    </xf>
    <xf numFmtId="0" fontId="44" fillId="0" borderId="0" xfId="45" applyFont="1" applyAlignment="1" applyProtection="1">
      <alignment vertical="center"/>
      <protection hidden="1"/>
    </xf>
    <xf numFmtId="0" fontId="44" fillId="0" borderId="0" xfId="45" applyFont="1" applyProtection="1">
      <protection hidden="1"/>
    </xf>
    <xf numFmtId="0" fontId="44" fillId="0" borderId="0" xfId="45" applyFont="1" applyAlignment="1" applyProtection="1">
      <alignment horizontal="center"/>
      <protection hidden="1"/>
    </xf>
    <xf numFmtId="0" fontId="27" fillId="0" borderId="0" xfId="0" applyFont="1" applyAlignment="1" applyProtection="1">
      <alignment horizontal="center" vertical="center"/>
      <protection hidden="1"/>
    </xf>
    <xf numFmtId="0" fontId="27" fillId="0" borderId="0" xfId="47" applyNumberFormat="1" applyFont="1" applyFill="1" applyBorder="1" applyAlignment="1" applyProtection="1">
      <alignment horizontal="center" vertical="center" wrapText="1"/>
      <protection hidden="1"/>
    </xf>
    <xf numFmtId="2" fontId="32" fillId="0" borderId="0" xfId="47" applyNumberFormat="1" applyFont="1" applyFill="1" applyBorder="1" applyAlignment="1" applyProtection="1">
      <alignment horizontal="right" vertical="center"/>
      <protection hidden="1"/>
    </xf>
    <xf numFmtId="2" fontId="27" fillId="0" borderId="0" xfId="47" applyNumberFormat="1" applyFont="1" applyFill="1" applyBorder="1" applyAlignment="1" applyProtection="1">
      <alignment horizontal="right" vertical="center"/>
      <protection hidden="1"/>
    </xf>
    <xf numFmtId="0" fontId="40" fillId="0" borderId="0" xfId="51" applyFont="1" applyAlignment="1" applyProtection="1">
      <alignment vertical="top"/>
      <protection hidden="1"/>
    </xf>
    <xf numFmtId="2" fontId="40" fillId="0" borderId="0" xfId="51" applyNumberFormat="1" applyFont="1" applyAlignment="1" applyProtection="1">
      <alignment vertical="top"/>
      <protection hidden="1"/>
    </xf>
    <xf numFmtId="0" fontId="32" fillId="0" borderId="0" xfId="0" applyFont="1" applyProtection="1">
      <protection hidden="1"/>
    </xf>
    <xf numFmtId="2" fontId="32" fillId="0" borderId="0" xfId="52" applyNumberFormat="1" applyFont="1" applyAlignment="1" applyProtection="1">
      <alignment vertical="center"/>
      <protection hidden="1"/>
    </xf>
    <xf numFmtId="0" fontId="32" fillId="0" borderId="0" xfId="0" applyFont="1" applyAlignment="1" applyProtection="1">
      <alignment horizontal="right"/>
      <protection hidden="1"/>
    </xf>
    <xf numFmtId="2" fontId="32" fillId="0" borderId="0" xfId="0" applyNumberFormat="1" applyFont="1" applyProtection="1">
      <protection hidden="1"/>
    </xf>
    <xf numFmtId="0" fontId="48" fillId="0" borderId="0" xfId="45" applyFont="1" applyAlignment="1" applyProtection="1">
      <alignment horizontal="center" vertical="center"/>
      <protection hidden="1"/>
    </xf>
    <xf numFmtId="0" fontId="32" fillId="0" borderId="0" xfId="0" applyFont="1" applyAlignment="1" applyProtection="1">
      <alignment horizontal="left" vertical="center"/>
      <protection hidden="1"/>
    </xf>
    <xf numFmtId="10" fontId="32" fillId="0" borderId="0" xfId="0" applyNumberFormat="1" applyFont="1" applyAlignment="1" applyProtection="1">
      <alignment horizontal="center" vertical="center"/>
      <protection hidden="1"/>
    </xf>
    <xf numFmtId="0" fontId="28" fillId="0" borderId="0" xfId="47" applyNumberFormat="1" applyFont="1" applyFill="1" applyBorder="1" applyAlignment="1" applyProtection="1">
      <alignment vertical="center"/>
      <protection hidden="1"/>
    </xf>
    <xf numFmtId="0" fontId="28" fillId="0" borderId="0" xfId="47" applyNumberFormat="1" applyFont="1" applyFill="1" applyBorder="1" applyAlignment="1" applyProtection="1">
      <alignment vertical="center" wrapText="1"/>
      <protection hidden="1"/>
    </xf>
    <xf numFmtId="0" fontId="15" fillId="0" borderId="0" xfId="47" applyNumberFormat="1" applyFont="1" applyFill="1" applyBorder="1" applyAlignment="1" applyProtection="1">
      <alignment horizontal="left" vertical="center"/>
      <protection hidden="1"/>
    </xf>
    <xf numFmtId="0" fontId="15" fillId="0" borderId="11" xfId="0" applyFont="1" applyBorder="1" applyAlignment="1" applyProtection="1">
      <alignment horizontal="center" vertical="center"/>
      <protection hidden="1"/>
    </xf>
    <xf numFmtId="0" fontId="16" fillId="0" borderId="0" xfId="0" applyFont="1" applyProtection="1">
      <protection hidden="1"/>
    </xf>
    <xf numFmtId="0" fontId="16" fillId="0" borderId="0" xfId="47" applyNumberFormat="1" applyFill="1" applyBorder="1" applyAlignment="1" applyProtection="1">
      <alignment horizontal="center" vertical="center"/>
      <protection hidden="1"/>
    </xf>
    <xf numFmtId="4" fontId="16" fillId="0" borderId="0" xfId="47" applyNumberFormat="1" applyFill="1" applyBorder="1" applyAlignment="1" applyProtection="1">
      <alignment vertical="center"/>
      <protection hidden="1"/>
    </xf>
    <xf numFmtId="0" fontId="15" fillId="0" borderId="0" xfId="47" applyNumberFormat="1" applyFont="1" applyFill="1" applyBorder="1" applyAlignment="1" applyProtection="1">
      <alignment vertical="center" wrapText="1"/>
      <protection hidden="1"/>
    </xf>
    <xf numFmtId="176" fontId="15" fillId="0" borderId="0" xfId="0" applyNumberFormat="1" applyFont="1" applyAlignment="1" applyProtection="1">
      <alignment horizontal="left" vertical="center"/>
      <protection hidden="1"/>
    </xf>
    <xf numFmtId="0" fontId="0" fillId="0" borderId="0" xfId="0" applyAlignment="1" applyProtection="1">
      <alignment horizontal="center"/>
      <protection hidden="1"/>
    </xf>
    <xf numFmtId="0" fontId="32" fillId="0" borderId="0" xfId="0" applyFont="1" applyAlignment="1" applyProtection="1">
      <alignment horizontal="center"/>
      <protection hidden="1"/>
    </xf>
    <xf numFmtId="0" fontId="39" fillId="0" borderId="0" xfId="52" applyFont="1" applyAlignment="1" applyProtection="1">
      <alignment vertical="center"/>
      <protection hidden="1"/>
    </xf>
    <xf numFmtId="0" fontId="39" fillId="0" borderId="0" xfId="0" applyFont="1" applyProtection="1">
      <protection hidden="1"/>
    </xf>
    <xf numFmtId="0" fontId="16" fillId="0" borderId="0" xfId="0" applyFont="1" applyAlignment="1" applyProtection="1">
      <alignment horizontal="justify" vertical="center" wrapText="1"/>
      <protection hidden="1"/>
    </xf>
    <xf numFmtId="166" fontId="16" fillId="0" borderId="11" xfId="52" applyNumberFormat="1" applyBorder="1" applyAlignment="1" applyProtection="1">
      <alignment horizontal="center" vertical="center"/>
      <protection hidden="1"/>
    </xf>
    <xf numFmtId="2" fontId="16" fillId="2" borderId="11" xfId="52" applyNumberFormat="1" applyFill="1" applyBorder="1" applyAlignment="1" applyProtection="1">
      <alignment vertical="center"/>
      <protection hidden="1"/>
    </xf>
    <xf numFmtId="168" fontId="15" fillId="0" borderId="11" xfId="0" applyNumberFormat="1" applyFont="1" applyBorder="1" applyAlignment="1" applyProtection="1">
      <alignment vertical="center" wrapText="1"/>
      <protection hidden="1"/>
    </xf>
    <xf numFmtId="0" fontId="16" fillId="0" borderId="11" xfId="52" applyBorder="1" applyAlignment="1" applyProtection="1">
      <alignment vertical="center"/>
      <protection hidden="1"/>
    </xf>
    <xf numFmtId="0" fontId="16" fillId="0" borderId="4" xfId="0" applyFont="1" applyBorder="1" applyAlignment="1" applyProtection="1">
      <alignment horizontal="left" vertical="center"/>
      <protection hidden="1"/>
    </xf>
    <xf numFmtId="0" fontId="28" fillId="0" borderId="0" xfId="0" applyFont="1" applyAlignment="1" applyProtection="1">
      <alignment horizontal="center" vertical="center"/>
      <protection hidden="1"/>
    </xf>
    <xf numFmtId="0" fontId="16" fillId="0" borderId="0" xfId="0" applyFont="1" applyAlignment="1" applyProtection="1">
      <alignment vertical="center" wrapText="1"/>
      <protection hidden="1"/>
    </xf>
    <xf numFmtId="166" fontId="16" fillId="0" borderId="11" xfId="56" applyNumberFormat="1" applyFont="1" applyFill="1" applyBorder="1" applyAlignment="1" applyProtection="1">
      <alignment horizontal="center" vertical="center" wrapText="1"/>
      <protection hidden="1"/>
    </xf>
    <xf numFmtId="0" fontId="16" fillId="0" borderId="11" xfId="0" applyFont="1" applyBorder="1" applyAlignment="1" applyProtection="1">
      <alignment horizontal="center" vertical="center"/>
      <protection hidden="1"/>
    </xf>
    <xf numFmtId="2" fontId="16" fillId="0" borderId="27" xfId="0" applyNumberFormat="1" applyFont="1" applyBorder="1" applyAlignment="1" applyProtection="1">
      <alignment vertical="center"/>
      <protection hidden="1"/>
    </xf>
    <xf numFmtId="0" fontId="18" fillId="0" borderId="11" xfId="56" applyFont="1" applyFill="1" applyBorder="1" applyAlignment="1" applyProtection="1">
      <alignment horizontal="center" vertical="center" wrapText="1"/>
      <protection hidden="1"/>
    </xf>
    <xf numFmtId="2" fontId="16" fillId="0" borderId="11" xfId="0" applyNumberFormat="1" applyFont="1" applyBorder="1" applyAlignment="1" applyProtection="1">
      <alignment vertical="center"/>
      <protection hidden="1"/>
    </xf>
    <xf numFmtId="0" fontId="16" fillId="0" borderId="11" xfId="0" applyFont="1" applyBorder="1" applyAlignment="1" applyProtection="1">
      <alignment vertical="center"/>
      <protection hidden="1"/>
    </xf>
    <xf numFmtId="0" fontId="16" fillId="0" borderId="11" xfId="56" applyNumberFormat="1" applyFont="1" applyFill="1" applyBorder="1" applyAlignment="1" applyProtection="1">
      <alignment horizontal="center" vertical="center"/>
      <protection hidden="1"/>
    </xf>
    <xf numFmtId="0" fontId="16" fillId="0" borderId="8" xfId="56" applyNumberFormat="1" applyFont="1" applyFill="1" applyBorder="1" applyAlignment="1" applyProtection="1">
      <alignment horizontal="center" vertical="center"/>
      <protection hidden="1"/>
    </xf>
    <xf numFmtId="0" fontId="15" fillId="0" borderId="8" xfId="56" applyNumberFormat="1" applyFont="1" applyFill="1" applyBorder="1" applyAlignment="1" applyProtection="1">
      <alignment horizontal="left" vertical="center" wrapText="1"/>
      <protection hidden="1"/>
    </xf>
    <xf numFmtId="0" fontId="16" fillId="0" borderId="8" xfId="0" applyFont="1" applyBorder="1" applyAlignment="1" applyProtection="1">
      <alignment horizontal="center" vertical="center"/>
      <protection hidden="1"/>
    </xf>
    <xf numFmtId="1" fontId="16" fillId="0" borderId="8" xfId="0" applyNumberFormat="1" applyFont="1" applyBorder="1" applyAlignment="1" applyProtection="1">
      <alignment vertical="center"/>
      <protection hidden="1"/>
    </xf>
    <xf numFmtId="0" fontId="16" fillId="0" borderId="8" xfId="0" applyFont="1" applyBorder="1" applyAlignment="1" applyProtection="1">
      <alignment vertical="center"/>
      <protection hidden="1"/>
    </xf>
    <xf numFmtId="0" fontId="29" fillId="0" borderId="0" xfId="0" applyFont="1" applyAlignment="1" applyProtection="1">
      <alignment vertical="center" wrapText="1"/>
      <protection hidden="1"/>
    </xf>
    <xf numFmtId="0" fontId="15" fillId="0" borderId="0" xfId="0" applyFont="1" applyAlignment="1" applyProtection="1">
      <alignment horizontal="left" vertical="top"/>
      <protection hidden="1"/>
    </xf>
    <xf numFmtId="0" fontId="28" fillId="0" borderId="0" xfId="0" applyFont="1" applyAlignment="1" applyProtection="1">
      <alignment horizontal="justify" vertical="center" wrapText="1"/>
      <protection hidden="1"/>
    </xf>
    <xf numFmtId="0" fontId="28" fillId="0" borderId="0" xfId="0" applyFont="1" applyAlignment="1" applyProtection="1">
      <alignment horizontal="justify" vertical="center"/>
      <protection hidden="1"/>
    </xf>
    <xf numFmtId="0" fontId="27" fillId="0" borderId="0" xfId="0" applyFont="1" applyAlignment="1" applyProtection="1">
      <alignment vertical="center"/>
      <protection hidden="1"/>
    </xf>
    <xf numFmtId="0" fontId="28" fillId="0" borderId="0" xfId="47" applyNumberFormat="1" applyFont="1" applyFill="1" applyBorder="1" applyAlignment="1" applyProtection="1">
      <alignment horizontal="center" vertical="center"/>
      <protection hidden="1"/>
    </xf>
    <xf numFmtId="0" fontId="28" fillId="0" borderId="0" xfId="0" applyFont="1" applyAlignment="1" applyProtection="1">
      <alignment vertical="center"/>
      <protection hidden="1"/>
    </xf>
    <xf numFmtId="166" fontId="16" fillId="0" borderId="11" xfId="56" quotePrefix="1" applyNumberFormat="1" applyFont="1" applyFill="1" applyBorder="1" applyAlignment="1" applyProtection="1">
      <alignment horizontal="center" vertical="center" wrapText="1"/>
      <protection hidden="1"/>
    </xf>
    <xf numFmtId="2" fontId="16" fillId="0" borderId="11" xfId="47" applyNumberFormat="1" applyFill="1" applyBorder="1" applyAlignment="1" applyProtection="1">
      <alignment horizontal="right" vertical="center"/>
      <protection hidden="1"/>
    </xf>
    <xf numFmtId="0" fontId="15" fillId="0" borderId="11" xfId="48" applyNumberFormat="1" applyFont="1" applyFill="1" applyBorder="1" applyAlignment="1" applyProtection="1">
      <alignment vertical="center" wrapText="1"/>
      <protection hidden="1"/>
    </xf>
    <xf numFmtId="3" fontId="17" fillId="0" borderId="11" xfId="56" applyNumberFormat="1" applyFont="1" applyBorder="1" applyAlignment="1" applyProtection="1">
      <alignment horizontal="center" vertical="center" wrapText="1"/>
      <protection hidden="1"/>
    </xf>
    <xf numFmtId="3" fontId="18" fillId="0" borderId="11" xfId="56" applyNumberFormat="1" applyFont="1" applyFill="1" applyBorder="1" applyAlignment="1" applyProtection="1">
      <alignment horizontal="center" vertical="center" wrapText="1"/>
      <protection hidden="1"/>
    </xf>
    <xf numFmtId="2" fontId="18" fillId="0" borderId="11" xfId="47" applyNumberFormat="1" applyFont="1" applyFill="1" applyBorder="1" applyAlignment="1" applyProtection="1">
      <alignment horizontal="right" vertical="center"/>
      <protection hidden="1"/>
    </xf>
    <xf numFmtId="2" fontId="15" fillId="0" borderId="11" xfId="47" applyNumberFormat="1" applyFont="1" applyFill="1" applyBorder="1" applyAlignment="1" applyProtection="1">
      <alignment horizontal="right" vertical="center"/>
      <protection hidden="1"/>
    </xf>
    <xf numFmtId="0" fontId="18" fillId="0" borderId="0" xfId="47" applyNumberFormat="1" applyFont="1" applyFill="1" applyBorder="1" applyAlignment="1" applyProtection="1">
      <alignment horizontal="center" vertical="center"/>
      <protection hidden="1"/>
    </xf>
    <xf numFmtId="2" fontId="32" fillId="0" borderId="0" xfId="0" applyNumberFormat="1" applyFont="1" applyAlignment="1" applyProtection="1">
      <alignment vertical="center"/>
      <protection hidden="1"/>
    </xf>
    <xf numFmtId="0" fontId="6" fillId="0" borderId="11" xfId="0" applyFont="1" applyBorder="1" applyAlignment="1" applyProtection="1">
      <alignment horizontal="center" vertical="top" wrapText="1"/>
      <protection hidden="1"/>
    </xf>
    <xf numFmtId="0" fontId="5" fillId="0" borderId="11" xfId="0" applyFont="1" applyBorder="1" applyAlignment="1" applyProtection="1">
      <alignment vertical="top" wrapText="1"/>
      <protection hidden="1"/>
    </xf>
    <xf numFmtId="0" fontId="5" fillId="0" borderId="0" xfId="0" applyFont="1" applyAlignment="1" applyProtection="1">
      <alignment vertical="top" wrapText="1"/>
      <protection hidden="1"/>
    </xf>
    <xf numFmtId="0" fontId="0" fillId="4" borderId="0" xfId="0" applyFill="1" applyAlignment="1" applyProtection="1">
      <alignment horizontal="center" vertical="center"/>
      <protection hidden="1"/>
    </xf>
    <xf numFmtId="0" fontId="16" fillId="4" borderId="0" xfId="0" applyFont="1" applyFill="1" applyAlignment="1" applyProtection="1">
      <alignment vertical="center"/>
      <protection hidden="1"/>
    </xf>
    <xf numFmtId="0" fontId="0" fillId="4" borderId="0" xfId="0" applyFill="1" applyProtection="1">
      <protection hidden="1"/>
    </xf>
    <xf numFmtId="0" fontId="15" fillId="4" borderId="0" xfId="0" applyFont="1" applyFill="1" applyAlignment="1" applyProtection="1">
      <alignment horizontal="center" vertical="center"/>
      <protection hidden="1"/>
    </xf>
    <xf numFmtId="0" fontId="45" fillId="4" borderId="0" xfId="0" applyFont="1" applyFill="1" applyAlignment="1" applyProtection="1">
      <alignment vertical="center"/>
      <protection hidden="1"/>
    </xf>
    <xf numFmtId="0" fontId="15" fillId="4" borderId="0" xfId="0" applyFont="1" applyFill="1" applyAlignment="1" applyProtection="1">
      <alignment horizontal="center" vertical="top"/>
      <protection hidden="1"/>
    </xf>
    <xf numFmtId="0" fontId="15" fillId="4" borderId="0" xfId="0" applyFont="1" applyFill="1" applyAlignment="1" applyProtection="1">
      <alignment vertical="top"/>
      <protection hidden="1"/>
    </xf>
    <xf numFmtId="0" fontId="15" fillId="4" borderId="0" xfId="0" applyFont="1" applyFill="1" applyAlignment="1" applyProtection="1">
      <alignment vertical="center"/>
      <protection hidden="1"/>
    </xf>
    <xf numFmtId="0" fontId="46" fillId="4" borderId="0" xfId="0" applyFont="1" applyFill="1" applyAlignment="1" applyProtection="1">
      <alignment vertical="center"/>
      <protection hidden="1"/>
    </xf>
    <xf numFmtId="0" fontId="0" fillId="0" borderId="0" xfId="0" applyAlignment="1" applyProtection="1">
      <alignment horizontal="center" vertical="center" wrapText="1"/>
      <protection hidden="1"/>
    </xf>
    <xf numFmtId="0" fontId="0" fillId="0" borderId="0" xfId="0" applyAlignment="1" applyProtection="1">
      <alignment vertical="center" wrapText="1"/>
      <protection hidden="1"/>
    </xf>
    <xf numFmtId="0" fontId="15" fillId="0" borderId="11" xfId="0" applyFont="1" applyBorder="1" applyAlignment="1" applyProtection="1">
      <alignment vertical="center" wrapText="1"/>
      <protection hidden="1"/>
    </xf>
    <xf numFmtId="0" fontId="15" fillId="0" borderId="11" xfId="0" quotePrefix="1" applyFont="1" applyBorder="1" applyAlignment="1" applyProtection="1">
      <alignment horizontal="center" vertical="center"/>
      <protection hidden="1"/>
    </xf>
    <xf numFmtId="0" fontId="0" fillId="0" borderId="11" xfId="0" applyBorder="1" applyAlignment="1" applyProtection="1">
      <alignment horizontal="center" vertical="center"/>
      <protection hidden="1"/>
    </xf>
    <xf numFmtId="0" fontId="0" fillId="3" borderId="11" xfId="0" applyFill="1" applyBorder="1" applyAlignment="1" applyProtection="1">
      <alignment vertical="center"/>
      <protection locked="0"/>
    </xf>
    <xf numFmtId="2" fontId="0" fillId="3" borderId="11" xfId="0" applyNumberFormat="1" applyFill="1" applyBorder="1" applyAlignment="1" applyProtection="1">
      <alignment vertical="center"/>
      <protection locked="0"/>
    </xf>
    <xf numFmtId="10" fontId="0" fillId="3" borderId="11" xfId="0" applyNumberFormat="1" applyFill="1" applyBorder="1" applyAlignment="1" applyProtection="1">
      <alignment vertical="center"/>
      <protection locked="0"/>
    </xf>
    <xf numFmtId="0" fontId="0" fillId="0" borderId="11" xfId="0" applyBorder="1" applyAlignment="1" applyProtection="1">
      <alignment vertical="center"/>
      <protection hidden="1"/>
    </xf>
    <xf numFmtId="0" fontId="15" fillId="0" borderId="11" xfId="0" applyFont="1" applyBorder="1" applyAlignment="1" applyProtection="1">
      <alignment vertical="center"/>
      <protection hidden="1"/>
    </xf>
    <xf numFmtId="0" fontId="15" fillId="0" borderId="0" xfId="0" applyFont="1" applyProtection="1">
      <protection hidden="1"/>
    </xf>
    <xf numFmtId="0" fontId="0" fillId="0" borderId="0" xfId="0" applyAlignment="1" applyProtection="1">
      <alignment horizontal="center" vertical="center"/>
      <protection hidden="1"/>
    </xf>
    <xf numFmtId="0" fontId="18" fillId="0" borderId="0" xfId="48" applyNumberFormat="1" applyFont="1" applyFill="1" applyBorder="1" applyAlignment="1" applyProtection="1">
      <alignment vertical="center" wrapText="1"/>
      <protection hidden="1"/>
    </xf>
    <xf numFmtId="0" fontId="15" fillId="0" borderId="0" xfId="48" applyNumberFormat="1" applyFont="1" applyFill="1" applyBorder="1" applyAlignment="1" applyProtection="1">
      <alignment vertical="center" wrapText="1"/>
      <protection hidden="1"/>
    </xf>
    <xf numFmtId="3" fontId="17" fillId="0" borderId="0" xfId="56" applyNumberFormat="1" applyFont="1" applyBorder="1" applyAlignment="1" applyProtection="1">
      <alignment horizontal="center" vertical="center" wrapText="1"/>
      <protection hidden="1"/>
    </xf>
    <xf numFmtId="3" fontId="18" fillId="0" borderId="0" xfId="56" applyNumberFormat="1" applyFont="1" applyFill="1" applyBorder="1" applyAlignment="1" applyProtection="1">
      <alignment horizontal="center" vertical="center" wrapText="1"/>
      <protection hidden="1"/>
    </xf>
    <xf numFmtId="2" fontId="18" fillId="0" borderId="0" xfId="47" applyNumberFormat="1" applyFont="1" applyFill="1" applyBorder="1" applyAlignment="1" applyProtection="1">
      <alignment horizontal="right" vertical="center"/>
      <protection hidden="1"/>
    </xf>
    <xf numFmtId="2" fontId="15" fillId="0" borderId="0" xfId="47" applyNumberFormat="1" applyFont="1" applyFill="1" applyBorder="1" applyAlignment="1" applyProtection="1">
      <alignment horizontal="right" vertical="center"/>
      <protection hidden="1"/>
    </xf>
    <xf numFmtId="3" fontId="16" fillId="0" borderId="11" xfId="0" applyNumberFormat="1" applyFont="1" applyBorder="1" applyAlignment="1" applyProtection="1">
      <alignment horizontal="center" vertical="center"/>
      <protection hidden="1"/>
    </xf>
    <xf numFmtId="2" fontId="16" fillId="0" borderId="27" xfId="0" applyNumberFormat="1" applyFont="1" applyBorder="1" applyAlignment="1" applyProtection="1">
      <alignment horizontal="right" vertical="center"/>
      <protection hidden="1"/>
    </xf>
    <xf numFmtId="2" fontId="15" fillId="2" borderId="11" xfId="52" applyNumberFormat="1" applyFont="1" applyFill="1" applyBorder="1" applyAlignment="1" applyProtection="1">
      <alignment vertical="center"/>
      <protection hidden="1"/>
    </xf>
    <xf numFmtId="0" fontId="36" fillId="3" borderId="0" xfId="21" applyFont="1" applyFill="1" applyAlignment="1" applyProtection="1">
      <alignment horizontal="center" vertical="center" wrapText="1"/>
    </xf>
    <xf numFmtId="0" fontId="0" fillId="3" borderId="0" xfId="0" applyFill="1" applyAlignment="1">
      <alignment horizontal="center" vertical="center" wrapText="1"/>
    </xf>
    <xf numFmtId="0" fontId="0" fillId="0" borderId="29" xfId="49" applyNumberFormat="1" applyFont="1" applyFill="1" applyBorder="1" applyAlignment="1" applyProtection="1">
      <alignment horizontal="left" vertical="center" indent="3"/>
      <protection hidden="1"/>
    </xf>
    <xf numFmtId="0" fontId="49" fillId="0" borderId="0" xfId="49" applyNumberFormat="1" applyFont="1" applyFill="1" applyBorder="1" applyAlignment="1" applyProtection="1">
      <alignment horizontal="center" vertical="top"/>
      <protection hidden="1"/>
    </xf>
    <xf numFmtId="0" fontId="51" fillId="0" borderId="0" xfId="49" applyNumberFormat="1" applyFont="1" applyFill="1" applyBorder="1" applyAlignment="1" applyProtection="1">
      <alignment vertical="top"/>
      <protection hidden="1"/>
    </xf>
    <xf numFmtId="0" fontId="50" fillId="0" borderId="0" xfId="49" applyNumberFormat="1" applyFont="1" applyFill="1" applyBorder="1" applyAlignment="1" applyProtection="1">
      <alignment vertical="top"/>
      <protection hidden="1"/>
    </xf>
    <xf numFmtId="4" fontId="16" fillId="3" borderId="11" xfId="49" applyNumberFormat="1" applyFont="1" applyFill="1" applyBorder="1" applyAlignment="1" applyProtection="1">
      <alignment horizontal="right" vertical="center"/>
      <protection locked="0"/>
    </xf>
    <xf numFmtId="4" fontId="16" fillId="3" borderId="27" xfId="49" applyNumberFormat="1" applyFont="1" applyFill="1" applyBorder="1" applyAlignment="1" applyProtection="1">
      <alignment horizontal="right" vertical="center" wrapText="1"/>
      <protection locked="0"/>
    </xf>
    <xf numFmtId="4" fontId="16" fillId="3" borderId="28" xfId="49" applyNumberFormat="1" applyFont="1" applyFill="1" applyBorder="1" applyAlignment="1" applyProtection="1">
      <alignment horizontal="right" vertical="center" wrapText="1"/>
      <protection locked="0"/>
    </xf>
    <xf numFmtId="0" fontId="16" fillId="0" borderId="11" xfId="0" applyFont="1" applyBorder="1" applyAlignment="1">
      <alignment horizontal="center" vertical="center"/>
    </xf>
    <xf numFmtId="2" fontId="39" fillId="3" borderId="11" xfId="52" applyNumberFormat="1" applyFont="1" applyFill="1" applyBorder="1" applyAlignment="1">
      <alignment vertical="center"/>
    </xf>
    <xf numFmtId="1" fontId="16" fillId="0" borderId="11" xfId="56" quotePrefix="1" applyNumberFormat="1" applyFont="1" applyFill="1" applyBorder="1" applyAlignment="1" applyProtection="1">
      <alignment horizontal="center" vertical="center" wrapText="1"/>
      <protection hidden="1"/>
    </xf>
    <xf numFmtId="0" fontId="16" fillId="0" borderId="11" xfId="56" quotePrefix="1" applyNumberFormat="1" applyFont="1" applyFill="1" applyBorder="1" applyAlignment="1" applyProtection="1">
      <alignment horizontal="center" vertical="center" wrapText="1"/>
      <protection hidden="1"/>
    </xf>
    <xf numFmtId="166" fontId="16" fillId="0" borderId="11" xfId="52" applyNumberFormat="1" applyBorder="1" applyAlignment="1" applyProtection="1">
      <alignment horizontal="left" vertical="center"/>
      <protection hidden="1"/>
    </xf>
    <xf numFmtId="0" fontId="16" fillId="0" borderId="11" xfId="56" applyNumberFormat="1" applyFont="1" applyFill="1" applyBorder="1" applyAlignment="1" applyProtection="1">
      <alignment horizontal="center" vertical="center" wrapText="1"/>
      <protection hidden="1"/>
    </xf>
    <xf numFmtId="10" fontId="15" fillId="3" borderId="11" xfId="51" applyNumberFormat="1" applyFont="1" applyFill="1" applyBorder="1" applyAlignment="1" applyProtection="1">
      <alignment horizontal="center" vertical="center" wrapText="1"/>
      <protection hidden="1"/>
    </xf>
    <xf numFmtId="0" fontId="15" fillId="3" borderId="11" xfId="51" applyFont="1" applyFill="1" applyBorder="1" applyAlignment="1" applyProtection="1">
      <alignment horizontal="center" vertical="center" wrapText="1"/>
      <protection hidden="1"/>
    </xf>
    <xf numFmtId="0" fontId="0" fillId="3" borderId="16" xfId="45" applyFont="1" applyFill="1" applyBorder="1" applyAlignment="1" applyProtection="1">
      <alignment vertical="center" wrapText="1"/>
      <protection locked="0"/>
    </xf>
    <xf numFmtId="4" fontId="5" fillId="0" borderId="0" xfId="51" applyNumberFormat="1" applyFont="1" applyAlignment="1" applyProtection="1">
      <alignment vertical="top"/>
      <protection hidden="1"/>
    </xf>
    <xf numFmtId="2" fontId="16" fillId="0" borderId="11" xfId="51" applyNumberFormat="1" applyFont="1" applyBorder="1" applyAlignment="1" applyProtection="1">
      <alignment horizontal="justify" vertical="center" wrapText="1"/>
      <protection hidden="1"/>
    </xf>
    <xf numFmtId="1" fontId="16" fillId="0" borderId="0" xfId="55" applyNumberFormat="1" applyFont="1" applyAlignment="1" applyProtection="1">
      <alignment vertical="center" wrapText="1"/>
      <protection hidden="1"/>
    </xf>
    <xf numFmtId="1" fontId="15" fillId="0" borderId="0" xfId="55" applyNumberFormat="1" applyFont="1" applyAlignment="1" applyProtection="1">
      <alignment horizontal="center" vertical="center" wrapText="1"/>
      <protection hidden="1"/>
    </xf>
    <xf numFmtId="0" fontId="15" fillId="0" borderId="0" xfId="55" applyFont="1" applyAlignment="1" applyProtection="1">
      <alignment horizontal="center" vertical="center" wrapText="1"/>
      <protection hidden="1"/>
    </xf>
    <xf numFmtId="0" fontId="36" fillId="0" borderId="0" xfId="55" applyProtection="1">
      <protection hidden="1"/>
    </xf>
    <xf numFmtId="4" fontId="15" fillId="0" borderId="0" xfId="55" applyNumberFormat="1" applyFont="1" applyAlignment="1" applyProtection="1">
      <alignment horizontal="center" vertical="center" wrapText="1"/>
      <protection hidden="1"/>
    </xf>
    <xf numFmtId="0" fontId="19" fillId="0" borderId="0" xfId="55" applyFont="1" applyProtection="1">
      <protection hidden="1"/>
    </xf>
    <xf numFmtId="4" fontId="15" fillId="0" borderId="11" xfId="55" applyNumberFormat="1" applyFont="1" applyBorder="1" applyAlignment="1" applyProtection="1">
      <alignment horizontal="center" vertical="center" wrapText="1"/>
      <protection hidden="1"/>
    </xf>
    <xf numFmtId="1" fontId="15" fillId="0" borderId="11" xfId="55" applyNumberFormat="1" applyFont="1" applyBorder="1" applyAlignment="1" applyProtection="1">
      <alignment vertical="center" wrapText="1"/>
      <protection hidden="1"/>
    </xf>
    <xf numFmtId="4" fontId="15" fillId="0" borderId="11" xfId="55" applyNumberFormat="1" applyFont="1" applyBorder="1" applyAlignment="1" applyProtection="1">
      <alignment horizontal="right" vertical="center" wrapText="1"/>
      <protection hidden="1"/>
    </xf>
    <xf numFmtId="4" fontId="15" fillId="0" borderId="24" xfId="55" applyNumberFormat="1" applyFont="1" applyBorder="1" applyAlignment="1" applyProtection="1">
      <alignment horizontal="right" vertical="center" wrapText="1"/>
      <protection hidden="1"/>
    </xf>
    <xf numFmtId="4" fontId="16" fillId="0" borderId="25" xfId="55" applyNumberFormat="1" applyFont="1" applyBorder="1" applyAlignment="1" applyProtection="1">
      <alignment horizontal="right" vertical="center" wrapText="1"/>
      <protection hidden="1"/>
    </xf>
    <xf numFmtId="0" fontId="19" fillId="0" borderId="0" xfId="55" applyFont="1" applyAlignment="1" applyProtection="1">
      <alignment vertical="center"/>
      <protection hidden="1"/>
    </xf>
    <xf numFmtId="1" fontId="16" fillId="0" borderId="11" xfId="55" applyNumberFormat="1" applyFont="1" applyBorder="1" applyAlignment="1" applyProtection="1">
      <alignment horizontal="center" vertical="center" wrapText="1"/>
      <protection hidden="1"/>
    </xf>
    <xf numFmtId="0" fontId="15" fillId="0" borderId="24" xfId="55" applyFont="1" applyBorder="1" applyAlignment="1" applyProtection="1">
      <alignment vertical="center" wrapText="1"/>
      <protection hidden="1"/>
    </xf>
    <xf numFmtId="0" fontId="15" fillId="0" borderId="25" xfId="55" applyFont="1" applyBorder="1" applyAlignment="1" applyProtection="1">
      <alignment vertical="center" wrapText="1"/>
      <protection hidden="1"/>
    </xf>
    <xf numFmtId="4" fontId="16" fillId="0" borderId="11" xfId="55" applyNumberFormat="1" applyFont="1" applyBorder="1" applyAlignment="1" applyProtection="1">
      <alignment vertical="center" wrapText="1"/>
      <protection hidden="1"/>
    </xf>
    <xf numFmtId="4" fontId="15" fillId="0" borderId="24" xfId="55" applyNumberFormat="1" applyFont="1" applyBorder="1" applyAlignment="1" applyProtection="1">
      <alignment vertical="center" wrapText="1"/>
      <protection hidden="1"/>
    </xf>
    <xf numFmtId="4" fontId="16" fillId="0" borderId="25" xfId="55" applyNumberFormat="1" applyFont="1" applyBorder="1" applyAlignment="1" applyProtection="1">
      <alignment vertical="center" wrapText="1"/>
      <protection hidden="1"/>
    </xf>
    <xf numFmtId="3" fontId="19" fillId="0" borderId="0" xfId="55" applyNumberFormat="1" applyFont="1" applyProtection="1">
      <protection hidden="1"/>
    </xf>
    <xf numFmtId="4" fontId="16" fillId="0" borderId="11" xfId="55" applyNumberFormat="1" applyFont="1" applyBorder="1" applyAlignment="1" applyProtection="1">
      <alignment horizontal="right" vertical="center" wrapText="1"/>
      <protection hidden="1"/>
    </xf>
    <xf numFmtId="4" fontId="15" fillId="0" borderId="11" xfId="55" applyNumberFormat="1" applyFont="1" applyBorder="1" applyAlignment="1" applyProtection="1">
      <alignment vertical="center" wrapText="1"/>
      <protection hidden="1"/>
    </xf>
    <xf numFmtId="4" fontId="15" fillId="0" borderId="25" xfId="55" applyNumberFormat="1" applyFont="1" applyBorder="1" applyAlignment="1" applyProtection="1">
      <alignment vertical="center" wrapText="1"/>
      <protection hidden="1"/>
    </xf>
    <xf numFmtId="0" fontId="15" fillId="5" borderId="24" xfId="55" applyFont="1" applyFill="1" applyBorder="1" applyAlignment="1" applyProtection="1">
      <alignment vertical="center" wrapText="1"/>
      <protection hidden="1"/>
    </xf>
    <xf numFmtId="0" fontId="16" fillId="0" borderId="25" xfId="55" applyFont="1" applyBorder="1" applyAlignment="1" applyProtection="1">
      <alignment vertical="center" wrapText="1"/>
      <protection hidden="1"/>
    </xf>
    <xf numFmtId="4" fontId="16" fillId="0" borderId="24" xfId="55" applyNumberFormat="1" applyFont="1" applyBorder="1" applyAlignment="1" applyProtection="1">
      <alignment vertical="center" wrapText="1"/>
      <protection hidden="1"/>
    </xf>
    <xf numFmtId="2" fontId="19" fillId="0" borderId="0" xfId="55" applyNumberFormat="1" applyFont="1" applyProtection="1">
      <protection hidden="1"/>
    </xf>
    <xf numFmtId="177" fontId="19" fillId="0" borderId="0" xfId="55" applyNumberFormat="1" applyFont="1" applyProtection="1">
      <protection hidden="1"/>
    </xf>
    <xf numFmtId="0" fontId="16" fillId="0" borderId="25" xfId="55" applyFont="1" applyBorder="1" applyAlignment="1" applyProtection="1">
      <alignment horizontal="center" vertical="center" wrapText="1"/>
      <protection hidden="1"/>
    </xf>
    <xf numFmtId="3" fontId="16" fillId="0" borderId="11" xfId="55" applyNumberFormat="1" applyFont="1" applyBorder="1" applyAlignment="1" applyProtection="1">
      <alignment horizontal="right" vertical="center" wrapText="1"/>
      <protection hidden="1"/>
    </xf>
    <xf numFmtId="3" fontId="16" fillId="0" borderId="24" xfId="55" applyNumberFormat="1" applyFont="1" applyBorder="1" applyAlignment="1" applyProtection="1">
      <alignment horizontal="right" vertical="center" wrapText="1"/>
      <protection hidden="1"/>
    </xf>
    <xf numFmtId="3" fontId="15" fillId="0" borderId="24" xfId="55" applyNumberFormat="1" applyFont="1" applyBorder="1" applyAlignment="1" applyProtection="1">
      <alignment horizontal="right" vertical="center" wrapText="1"/>
      <protection hidden="1"/>
    </xf>
    <xf numFmtId="4" fontId="15" fillId="0" borderId="25" xfId="17" applyNumberFormat="1" applyFont="1" applyBorder="1" applyAlignment="1" applyProtection="1">
      <alignment horizontal="right" vertical="center" wrapText="1"/>
      <protection hidden="1"/>
    </xf>
    <xf numFmtId="3" fontId="15" fillId="0" borderId="11" xfId="17" applyNumberFormat="1" applyFont="1" applyBorder="1" applyAlignment="1" applyProtection="1">
      <alignment horizontal="right" vertical="center" wrapText="1"/>
      <protection hidden="1"/>
    </xf>
    <xf numFmtId="4" fontId="15" fillId="0" borderId="24" xfId="17" applyNumberFormat="1" applyFont="1" applyBorder="1" applyAlignment="1" applyProtection="1">
      <alignment horizontal="right" vertical="center" wrapText="1"/>
      <protection hidden="1"/>
    </xf>
    <xf numFmtId="4" fontId="15" fillId="0" borderId="24" xfId="55" applyNumberFormat="1" applyFont="1" applyBorder="1" applyAlignment="1" applyProtection="1">
      <alignment horizontal="center" vertical="center" wrapText="1"/>
      <protection hidden="1"/>
    </xf>
    <xf numFmtId="4" fontId="15" fillId="0" borderId="25" xfId="55" applyNumberFormat="1" applyFont="1" applyBorder="1" applyAlignment="1" applyProtection="1">
      <alignment horizontal="right" vertical="center" wrapText="1"/>
      <protection hidden="1"/>
    </xf>
    <xf numFmtId="1" fontId="16" fillId="0" borderId="30" xfId="55" applyNumberFormat="1" applyFont="1" applyBorder="1" applyAlignment="1" applyProtection="1">
      <alignment horizontal="center" vertical="center" wrapText="1"/>
      <protection hidden="1"/>
    </xf>
    <xf numFmtId="0" fontId="15" fillId="0" borderId="8" xfId="55" applyFont="1" applyBorder="1" applyAlignment="1" applyProtection="1">
      <alignment vertical="center" wrapText="1"/>
      <protection hidden="1"/>
    </xf>
    <xf numFmtId="4" fontId="16" fillId="0" borderId="8" xfId="55" applyNumberFormat="1" applyFont="1" applyBorder="1" applyAlignment="1" applyProtection="1">
      <alignment vertical="center" wrapText="1"/>
      <protection hidden="1"/>
    </xf>
    <xf numFmtId="4" fontId="15" fillId="0" borderId="8" xfId="55" applyNumberFormat="1" applyFont="1" applyBorder="1" applyAlignment="1" applyProtection="1">
      <alignment vertical="center" wrapText="1"/>
      <protection hidden="1"/>
    </xf>
    <xf numFmtId="4" fontId="16" fillId="0" borderId="31" xfId="55" applyNumberFormat="1" applyFont="1" applyBorder="1" applyAlignment="1" applyProtection="1">
      <alignment vertical="center" wrapText="1"/>
      <protection hidden="1"/>
    </xf>
    <xf numFmtId="1" fontId="15" fillId="0" borderId="5" xfId="55" applyNumberFormat="1" applyFont="1" applyBorder="1" applyAlignment="1" applyProtection="1">
      <alignment horizontal="center" vertical="center" wrapText="1"/>
      <protection hidden="1"/>
    </xf>
    <xf numFmtId="0" fontId="16" fillId="0" borderId="0" xfId="55" applyFont="1" applyAlignment="1" applyProtection="1">
      <alignment horizontal="justify" vertical="center" wrapText="1"/>
      <protection hidden="1"/>
    </xf>
    <xf numFmtId="2" fontId="0" fillId="0" borderId="5" xfId="55" applyNumberFormat="1" applyFont="1" applyBorder="1" applyAlignment="1" applyProtection="1">
      <alignment horizontal="left" vertical="center" wrapText="1" indent="3"/>
      <protection hidden="1"/>
    </xf>
    <xf numFmtId="0" fontId="0" fillId="0" borderId="0" xfId="55" applyFont="1" applyAlignment="1" applyProtection="1">
      <alignment vertical="center" wrapText="1"/>
      <protection hidden="1"/>
    </xf>
    <xf numFmtId="2" fontId="16" fillId="0" borderId="0" xfId="55" applyNumberFormat="1" applyFont="1" applyAlignment="1" applyProtection="1">
      <alignment horizontal="left" vertical="center" wrapText="1"/>
      <protection hidden="1"/>
    </xf>
    <xf numFmtId="0" fontId="0" fillId="0" borderId="0" xfId="55" applyFont="1" applyAlignment="1" applyProtection="1">
      <alignment horizontal="justify" vertical="center" wrapText="1"/>
      <protection hidden="1"/>
    </xf>
    <xf numFmtId="3" fontId="16" fillId="0" borderId="6" xfId="55" applyNumberFormat="1" applyFont="1" applyBorder="1" applyAlignment="1" applyProtection="1">
      <alignment horizontal="right" vertical="center" wrapText="1"/>
      <protection hidden="1"/>
    </xf>
    <xf numFmtId="10" fontId="16" fillId="0" borderId="0" xfId="55" applyNumberFormat="1" applyFont="1" applyAlignment="1" applyProtection="1">
      <alignment horizontal="left" vertical="center" wrapText="1"/>
      <protection hidden="1"/>
    </xf>
    <xf numFmtId="4" fontId="16" fillId="0" borderId="6" xfId="55" applyNumberFormat="1" applyFont="1" applyBorder="1" applyAlignment="1" applyProtection="1">
      <alignment horizontal="right" vertical="center" wrapText="1"/>
      <protection hidden="1"/>
    </xf>
    <xf numFmtId="1" fontId="15" fillId="0" borderId="5" xfId="55" applyNumberFormat="1" applyFont="1" applyBorder="1" applyAlignment="1" applyProtection="1">
      <alignment horizontal="center" vertical="top" wrapText="1"/>
      <protection hidden="1"/>
    </xf>
    <xf numFmtId="1" fontId="16" fillId="0" borderId="5" xfId="55" applyNumberFormat="1" applyFont="1" applyBorder="1" applyAlignment="1" applyProtection="1">
      <alignment horizontal="left" vertical="center" wrapText="1" indent="3"/>
      <protection hidden="1"/>
    </xf>
    <xf numFmtId="0" fontId="16" fillId="0" borderId="0" xfId="55" applyFont="1" applyAlignment="1" applyProtection="1">
      <alignment vertical="center" wrapText="1"/>
      <protection hidden="1"/>
    </xf>
    <xf numFmtId="10" fontId="15" fillId="6" borderId="0" xfId="55" applyNumberFormat="1" applyFont="1" applyFill="1" applyAlignment="1" applyProtection="1">
      <alignment vertical="center" wrapText="1"/>
      <protection locked="0" hidden="1"/>
    </xf>
    <xf numFmtId="1" fontId="0" fillId="0" borderId="5" xfId="55" applyNumberFormat="1" applyFont="1" applyBorder="1" applyAlignment="1" applyProtection="1">
      <alignment horizontal="left" vertical="center" wrapText="1" indent="3"/>
      <protection hidden="1"/>
    </xf>
    <xf numFmtId="2" fontId="15" fillId="0" borderId="0" xfId="55" applyNumberFormat="1" applyFont="1" applyAlignment="1" applyProtection="1">
      <alignment vertical="center" wrapText="1"/>
      <protection hidden="1"/>
    </xf>
    <xf numFmtId="4" fontId="16" fillId="6" borderId="6" xfId="55" applyNumberFormat="1" applyFont="1" applyFill="1" applyBorder="1" applyAlignment="1" applyProtection="1">
      <alignment horizontal="right" vertical="center" wrapText="1"/>
      <protection locked="0" hidden="1"/>
    </xf>
    <xf numFmtId="3" fontId="16" fillId="6" borderId="6" xfId="55" applyNumberFormat="1" applyFont="1" applyFill="1" applyBorder="1" applyAlignment="1" applyProtection="1">
      <alignment horizontal="right" vertical="center" wrapText="1"/>
      <protection locked="0" hidden="1"/>
    </xf>
    <xf numFmtId="4" fontId="16" fillId="0" borderId="6" xfId="55" applyNumberFormat="1" applyFont="1" applyBorder="1" applyAlignment="1" applyProtection="1">
      <alignment horizontal="justify" vertical="center" wrapText="1"/>
      <protection hidden="1"/>
    </xf>
    <xf numFmtId="1" fontId="0" fillId="0" borderId="0" xfId="55" applyNumberFormat="1" applyFont="1" applyAlignment="1" applyProtection="1">
      <alignment vertical="center" wrapText="1"/>
      <protection hidden="1"/>
    </xf>
    <xf numFmtId="4" fontId="16" fillId="0" borderId="0" xfId="55" applyNumberFormat="1" applyFont="1" applyAlignment="1" applyProtection="1">
      <alignment vertical="center" wrapText="1"/>
      <protection hidden="1"/>
    </xf>
    <xf numFmtId="0" fontId="0" fillId="0" borderId="0" xfId="0" applyAlignment="1">
      <alignment vertical="top"/>
    </xf>
    <xf numFmtId="9" fontId="0" fillId="0" borderId="5" xfId="55" applyNumberFormat="1" applyFont="1" applyBorder="1" applyAlignment="1" applyProtection="1">
      <alignment horizontal="left" vertical="center" wrapText="1" indent="3"/>
      <protection hidden="1"/>
    </xf>
    <xf numFmtId="0" fontId="0" fillId="0" borderId="9" xfId="0" applyBorder="1" applyAlignment="1">
      <alignment horizontal="center"/>
    </xf>
    <xf numFmtId="0" fontId="0" fillId="0" borderId="9" xfId="0" applyBorder="1" applyAlignment="1">
      <alignment horizontal="center" vertical="top"/>
    </xf>
    <xf numFmtId="9" fontId="0" fillId="0" borderId="0" xfId="0" applyNumberFormat="1"/>
    <xf numFmtId="0" fontId="0" fillId="0" borderId="10" xfId="0" applyBorder="1" applyAlignment="1">
      <alignment horizontal="center" vertical="top"/>
    </xf>
    <xf numFmtId="0" fontId="0" fillId="0" borderId="10" xfId="0" applyBorder="1" applyAlignment="1">
      <alignment vertical="top" wrapText="1"/>
    </xf>
    <xf numFmtId="0" fontId="19" fillId="0" borderId="10" xfId="0" applyFont="1" applyBorder="1" applyAlignment="1">
      <alignment vertical="top"/>
    </xf>
    <xf numFmtId="0" fontId="0" fillId="0" borderId="10" xfId="0" applyBorder="1"/>
    <xf numFmtId="0" fontId="19" fillId="0" borderId="10" xfId="0" applyFont="1" applyBorder="1" applyAlignment="1">
      <alignment vertical="top" wrapText="1"/>
    </xf>
    <xf numFmtId="0" fontId="0" fillId="0" borderId="12" xfId="0" applyBorder="1" applyAlignment="1">
      <alignment horizontal="center" vertical="top"/>
    </xf>
    <xf numFmtId="0" fontId="0" fillId="0" borderId="12" xfId="0" applyBorder="1" applyAlignment="1">
      <alignment vertical="top" wrapText="1"/>
    </xf>
    <xf numFmtId="0" fontId="19" fillId="0" borderId="12" xfId="0" applyFont="1" applyBorder="1" applyAlignment="1">
      <alignment vertical="top" wrapText="1"/>
    </xf>
    <xf numFmtId="0" fontId="0" fillId="0" borderId="0" xfId="0" applyAlignment="1">
      <alignment vertical="top" wrapText="1"/>
    </xf>
    <xf numFmtId="0" fontId="0" fillId="0" borderId="0" xfId="0" applyAlignment="1">
      <alignment wrapText="1"/>
    </xf>
    <xf numFmtId="14" fontId="0" fillId="0" borderId="0" xfId="0" applyNumberFormat="1" applyAlignment="1">
      <alignment horizontal="left" vertical="center"/>
    </xf>
    <xf numFmtId="0" fontId="0" fillId="0" borderId="0" xfId="51" applyFont="1" applyAlignment="1" applyProtection="1">
      <alignment vertical="center"/>
      <protection hidden="1"/>
    </xf>
    <xf numFmtId="0" fontId="0" fillId="0" borderId="0" xfId="0" applyAlignment="1">
      <alignment vertical="center"/>
    </xf>
    <xf numFmtId="0" fontId="0" fillId="0" borderId="0" xfId="0" applyAlignment="1">
      <alignment horizontal="justify" vertical="center"/>
    </xf>
    <xf numFmtId="0" fontId="0" fillId="0" borderId="0" xfId="0" applyAlignment="1">
      <alignment horizontal="center" vertical="center"/>
    </xf>
    <xf numFmtId="0" fontId="36" fillId="0" borderId="0" xfId="49" applyNumberFormat="1" applyFont="1" applyFill="1" applyBorder="1" applyAlignment="1" applyProtection="1">
      <alignment vertical="top"/>
      <protection hidden="1"/>
    </xf>
    <xf numFmtId="0" fontId="0" fillId="0" borderId="11" xfId="49" applyFont="1" applyBorder="1" applyAlignment="1" applyProtection="1">
      <alignment horizontal="center" vertical="top" wrapText="1"/>
      <protection hidden="1"/>
    </xf>
    <xf numFmtId="2" fontId="5" fillId="0" borderId="0" xfId="51" applyNumberFormat="1" applyFont="1" applyAlignment="1" applyProtection="1">
      <alignment vertical="top"/>
      <protection hidden="1"/>
    </xf>
    <xf numFmtId="165" fontId="5" fillId="0" borderId="0" xfId="51" applyNumberFormat="1" applyFont="1" applyAlignment="1" applyProtection="1">
      <alignment vertical="top"/>
      <protection hidden="1"/>
    </xf>
    <xf numFmtId="165" fontId="5" fillId="0" borderId="0" xfId="8" applyFont="1" applyAlignment="1" applyProtection="1">
      <alignment vertical="top"/>
      <protection hidden="1"/>
    </xf>
    <xf numFmtId="0" fontId="19" fillId="0" borderId="0" xfId="45" applyFont="1" applyProtection="1">
      <protection hidden="1"/>
    </xf>
    <xf numFmtId="0" fontId="52" fillId="0" borderId="0" xfId="54" applyFont="1" applyAlignment="1" applyProtection="1">
      <alignment horizontal="left" vertical="center" indent="1"/>
      <protection hidden="1"/>
    </xf>
    <xf numFmtId="0" fontId="53" fillId="0" borderId="0" xfId="49" applyNumberFormat="1" applyFont="1" applyFill="1" applyBorder="1" applyAlignment="1" applyProtection="1">
      <alignment horizontal="center" vertical="center"/>
      <protection hidden="1"/>
    </xf>
    <xf numFmtId="0" fontId="54" fillId="0" borderId="0" xfId="49" applyNumberFormat="1" applyFont="1" applyFill="1" applyBorder="1" applyAlignment="1" applyProtection="1">
      <alignment horizontal="center" vertical="center"/>
      <protection hidden="1"/>
    </xf>
    <xf numFmtId="0" fontId="54" fillId="0" borderId="0" xfId="49" applyNumberFormat="1" applyFont="1" applyFill="1" applyBorder="1" applyAlignment="1" applyProtection="1">
      <alignment horizontal="center" vertical="top"/>
      <protection hidden="1"/>
    </xf>
    <xf numFmtId="0" fontId="55" fillId="0" borderId="0" xfId="49" applyNumberFormat="1" applyFont="1" applyFill="1" applyBorder="1" applyAlignment="1" applyProtection="1">
      <alignment vertical="center"/>
      <protection hidden="1"/>
    </xf>
    <xf numFmtId="0" fontId="56" fillId="0" borderId="0" xfId="49" applyNumberFormat="1" applyFont="1" applyFill="1" applyBorder="1" applyAlignment="1" applyProtection="1">
      <alignment vertical="center"/>
      <protection hidden="1"/>
    </xf>
    <xf numFmtId="0" fontId="56" fillId="0" borderId="0" xfId="49" applyNumberFormat="1" applyFont="1" applyFill="1" applyBorder="1" applyAlignment="1" applyProtection="1">
      <alignment vertical="top"/>
      <protection hidden="1"/>
    </xf>
    <xf numFmtId="0" fontId="56" fillId="0" borderId="0" xfId="49" applyNumberFormat="1" applyFont="1" applyFill="1" applyBorder="1" applyAlignment="1" applyProtection="1">
      <alignment vertical="top" wrapText="1"/>
      <protection hidden="1"/>
    </xf>
    <xf numFmtId="165" fontId="56" fillId="0" borderId="0" xfId="8" applyFont="1" applyFill="1" applyBorder="1" applyAlignment="1" applyProtection="1">
      <alignment vertical="center"/>
      <protection hidden="1"/>
    </xf>
    <xf numFmtId="178" fontId="55" fillId="0" borderId="0" xfId="49" applyNumberFormat="1" applyFont="1" applyFill="1" applyBorder="1" applyAlignment="1" applyProtection="1">
      <alignment vertical="center"/>
      <protection hidden="1"/>
    </xf>
    <xf numFmtId="2" fontId="56" fillId="0" borderId="0" xfId="49" applyNumberFormat="1" applyFont="1" applyFill="1" applyBorder="1" applyAlignment="1" applyProtection="1">
      <alignment vertical="center"/>
      <protection hidden="1"/>
    </xf>
    <xf numFmtId="10" fontId="56" fillId="0" borderId="0" xfId="49" applyNumberFormat="1" applyFont="1" applyFill="1" applyBorder="1" applyAlignment="1" applyProtection="1">
      <alignment vertical="top"/>
      <protection hidden="1"/>
    </xf>
    <xf numFmtId="0" fontId="55" fillId="0" borderId="0" xfId="49" applyNumberFormat="1" applyFont="1" applyFill="1" applyBorder="1" applyAlignment="1" applyProtection="1">
      <alignment vertical="top"/>
      <protection hidden="1"/>
    </xf>
    <xf numFmtId="2" fontId="55" fillId="0" borderId="0" xfId="49" applyNumberFormat="1" applyFont="1" applyFill="1" applyBorder="1" applyAlignment="1" applyProtection="1">
      <alignment vertical="center"/>
      <protection hidden="1"/>
    </xf>
    <xf numFmtId="178" fontId="55" fillId="0" borderId="0" xfId="49" applyNumberFormat="1" applyFont="1" applyFill="1" applyBorder="1" applyAlignment="1" applyProtection="1">
      <alignment vertical="top"/>
      <protection hidden="1"/>
    </xf>
    <xf numFmtId="0" fontId="57" fillId="0" borderId="19" xfId="49" applyNumberFormat="1" applyFont="1" applyFill="1" applyBorder="1" applyAlignment="1" applyProtection="1">
      <alignment horizontal="left" vertical="center" indent="3"/>
      <protection hidden="1"/>
    </xf>
    <xf numFmtId="10" fontId="55" fillId="0" borderId="0" xfId="49" applyNumberFormat="1" applyFont="1" applyFill="1" applyBorder="1" applyAlignment="1" applyProtection="1">
      <alignment vertical="top"/>
      <protection hidden="1"/>
    </xf>
    <xf numFmtId="0" fontId="55" fillId="0" borderId="0" xfId="0" applyFont="1" applyAlignment="1" applyProtection="1">
      <alignment horizontal="justify" vertical="center"/>
      <protection hidden="1"/>
    </xf>
    <xf numFmtId="0" fontId="55" fillId="0" borderId="0" xfId="42" applyFont="1" applyAlignment="1" applyProtection="1">
      <alignment horizontal="left" vertical="center"/>
      <protection hidden="1"/>
    </xf>
    <xf numFmtId="0" fontId="55" fillId="0" borderId="0" xfId="42" applyFont="1" applyAlignment="1" applyProtection="1">
      <alignment vertical="center"/>
      <protection hidden="1"/>
    </xf>
    <xf numFmtId="0" fontId="5" fillId="0" borderId="0" xfId="0" applyFont="1" applyAlignment="1" applyProtection="1">
      <alignment horizontal="center" vertical="top" wrapText="1"/>
      <protection hidden="1"/>
    </xf>
    <xf numFmtId="0" fontId="16" fillId="10" borderId="18" xfId="45" applyFont="1" applyFill="1" applyBorder="1" applyAlignment="1" applyProtection="1">
      <alignment vertical="center"/>
      <protection hidden="1"/>
    </xf>
    <xf numFmtId="0" fontId="16" fillId="10" borderId="19" xfId="45" applyFont="1" applyFill="1" applyBorder="1" applyAlignment="1" applyProtection="1">
      <alignment vertical="center"/>
      <protection hidden="1"/>
    </xf>
    <xf numFmtId="0" fontId="16" fillId="10" borderId="20" xfId="45" applyFont="1" applyFill="1" applyBorder="1" applyAlignment="1" applyProtection="1">
      <alignment vertical="center"/>
      <protection hidden="1"/>
    </xf>
    <xf numFmtId="0" fontId="0" fillId="0" borderId="19" xfId="49" applyNumberFormat="1" applyFont="1" applyFill="1" applyBorder="1" applyAlignment="1" applyProtection="1">
      <alignment horizontal="left" vertical="center" indent="3"/>
      <protection hidden="1"/>
    </xf>
    <xf numFmtId="0" fontId="17" fillId="0" borderId="19" xfId="49" applyNumberFormat="1" applyFont="1" applyFill="1" applyBorder="1" applyAlignment="1" applyProtection="1">
      <alignment horizontal="left" vertical="center" indent="3"/>
      <protection hidden="1"/>
    </xf>
    <xf numFmtId="4" fontId="0" fillId="3" borderId="27" xfId="49" applyNumberFormat="1" applyFont="1" applyFill="1" applyBorder="1" applyAlignment="1" applyProtection="1">
      <alignment horizontal="right" vertical="center" wrapText="1"/>
      <protection locked="0"/>
    </xf>
    <xf numFmtId="0" fontId="16" fillId="10" borderId="0" xfId="0" applyFont="1" applyFill="1" applyAlignment="1" applyProtection="1">
      <alignment vertical="center"/>
      <protection hidden="1"/>
    </xf>
    <xf numFmtId="0" fontId="38" fillId="11" borderId="0" xfId="49" applyNumberFormat="1" applyFont="1" applyFill="1" applyBorder="1" applyAlignment="1" applyProtection="1">
      <alignment vertical="top"/>
      <protection hidden="1"/>
    </xf>
    <xf numFmtId="0" fontId="15" fillId="0" borderId="10" xfId="49" applyFont="1" applyFill="1" applyBorder="1" applyAlignment="1" applyProtection="1">
      <alignment horizontal="center" vertical="center" wrapText="1"/>
      <protection hidden="1"/>
    </xf>
    <xf numFmtId="0" fontId="16" fillId="0" borderId="14" xfId="49" applyFont="1" applyFill="1" applyBorder="1" applyAlignment="1" applyProtection="1">
      <alignment horizontal="center" vertical="center"/>
      <protection hidden="1"/>
    </xf>
    <xf numFmtId="0" fontId="16" fillId="0" borderId="20" xfId="49" applyFont="1" applyFill="1" applyBorder="1" applyAlignment="1" applyProtection="1">
      <alignment horizontal="right" vertical="center"/>
      <protection hidden="1"/>
    </xf>
    <xf numFmtId="0" fontId="17" fillId="0" borderId="29" xfId="49" applyNumberFormat="1" applyFont="1" applyFill="1" applyBorder="1" applyAlignment="1" applyProtection="1">
      <alignment horizontal="left" vertical="center" indent="3"/>
      <protection hidden="1"/>
    </xf>
    <xf numFmtId="178" fontId="56" fillId="0" borderId="0" xfId="49" applyNumberFormat="1" applyFont="1" applyFill="1" applyBorder="1" applyAlignment="1" applyProtection="1">
      <alignment vertical="top"/>
      <protection hidden="1"/>
    </xf>
    <xf numFmtId="43" fontId="56" fillId="0" borderId="0" xfId="49" applyNumberFormat="1" applyFont="1" applyFill="1" applyBorder="1" applyAlignment="1" applyProtection="1">
      <alignment vertical="top"/>
      <protection hidden="1"/>
    </xf>
    <xf numFmtId="0" fontId="16" fillId="10" borderId="29" xfId="45" applyFont="1" applyFill="1" applyBorder="1" applyAlignment="1" applyProtection="1">
      <alignment vertical="center"/>
      <protection hidden="1"/>
    </xf>
    <xf numFmtId="0" fontId="16" fillId="10" borderId="26" xfId="45" applyFont="1" applyFill="1" applyBorder="1" applyAlignment="1" applyProtection="1">
      <alignment vertical="center"/>
      <protection hidden="1"/>
    </xf>
    <xf numFmtId="0" fontId="0" fillId="3" borderId="11" xfId="45" applyFont="1" applyFill="1" applyBorder="1" applyAlignment="1" applyProtection="1">
      <alignment vertical="center" wrapText="1"/>
      <protection locked="0"/>
    </xf>
    <xf numFmtId="0" fontId="15" fillId="0" borderId="32" xfId="51" applyFont="1" applyBorder="1" applyAlignment="1" applyProtection="1">
      <alignment horizontal="center" vertical="center" wrapText="1"/>
      <protection hidden="1"/>
    </xf>
    <xf numFmtId="174" fontId="15" fillId="0" borderId="33" xfId="51" applyNumberFormat="1" applyFont="1" applyBorder="1" applyAlignment="1" applyProtection="1">
      <alignment horizontal="center" vertical="center"/>
      <protection hidden="1"/>
    </xf>
    <xf numFmtId="0" fontId="16" fillId="0" borderId="34" xfId="51" applyFont="1" applyBorder="1" applyAlignment="1" applyProtection="1">
      <alignment horizontal="center" vertical="center"/>
      <protection hidden="1"/>
    </xf>
    <xf numFmtId="0" fontId="16" fillId="0" borderId="35" xfId="51" applyFont="1" applyBorder="1" applyAlignment="1" applyProtection="1">
      <alignment horizontal="center" vertical="center"/>
      <protection hidden="1"/>
    </xf>
    <xf numFmtId="4" fontId="15" fillId="0" borderId="36" xfId="51" applyNumberFormat="1" applyFont="1" applyBorder="1" applyAlignment="1" applyProtection="1">
      <alignment horizontal="center" vertical="center" wrapText="1"/>
      <protection hidden="1"/>
    </xf>
    <xf numFmtId="0" fontId="0" fillId="0" borderId="17" xfId="45" applyFont="1" applyBorder="1" applyAlignment="1" applyProtection="1">
      <alignment vertical="center"/>
      <protection hidden="1"/>
    </xf>
    <xf numFmtId="179" fontId="0" fillId="3" borderId="16" xfId="45" applyNumberFormat="1" applyFont="1" applyFill="1" applyBorder="1" applyAlignment="1" applyProtection="1">
      <alignment horizontal="left" vertical="center" wrapText="1"/>
      <protection locked="0"/>
    </xf>
    <xf numFmtId="0" fontId="15" fillId="0" borderId="35" xfId="51" applyFont="1" applyBorder="1" applyAlignment="1" applyProtection="1">
      <alignment horizontal="center" vertical="center" wrapText="1"/>
      <protection hidden="1"/>
    </xf>
    <xf numFmtId="0" fontId="15" fillId="0" borderId="0" xfId="52" applyFont="1" applyAlignment="1" applyProtection="1">
      <alignment horizontal="left" vertical="center" wrapText="1"/>
      <protection hidden="1"/>
    </xf>
    <xf numFmtId="174" fontId="15" fillId="0" borderId="32" xfId="51" applyNumberFormat="1" applyFont="1" applyBorder="1" applyAlignment="1" applyProtection="1">
      <alignment horizontal="center" vertical="center"/>
      <protection hidden="1"/>
    </xf>
    <xf numFmtId="0" fontId="16" fillId="0" borderId="37" xfId="51" applyFont="1" applyBorder="1" applyAlignment="1" applyProtection="1">
      <alignment horizontal="center" vertical="center"/>
      <protection hidden="1"/>
    </xf>
    <xf numFmtId="4" fontId="15" fillId="0" borderId="38" xfId="51" applyNumberFormat="1" applyFont="1" applyBorder="1" applyAlignment="1" applyProtection="1">
      <alignment horizontal="center" vertical="center"/>
      <protection hidden="1"/>
    </xf>
    <xf numFmtId="175" fontId="15" fillId="0" borderId="39" xfId="51" applyNumberFormat="1" applyFont="1" applyBorder="1" applyAlignment="1" applyProtection="1">
      <alignment horizontal="center" vertical="center"/>
      <protection hidden="1"/>
    </xf>
    <xf numFmtId="0" fontId="15" fillId="0" borderId="39" xfId="51" applyFont="1" applyBorder="1" applyAlignment="1" applyProtection="1">
      <alignment horizontal="center" vertical="center"/>
      <protection hidden="1"/>
    </xf>
    <xf numFmtId="0" fontId="16" fillId="0" borderId="37" xfId="51" applyFont="1" applyBorder="1" applyAlignment="1" applyProtection="1">
      <alignment vertical="center"/>
      <protection hidden="1"/>
    </xf>
    <xf numFmtId="2" fontId="15" fillId="0" borderId="38" xfId="51" applyNumberFormat="1" applyFont="1" applyBorder="1" applyAlignment="1" applyProtection="1">
      <alignment horizontal="center" vertical="center"/>
      <protection hidden="1"/>
    </xf>
    <xf numFmtId="4" fontId="15" fillId="0" borderId="39" xfId="51" applyNumberFormat="1" applyFont="1" applyBorder="1" applyAlignment="1" applyProtection="1">
      <alignment horizontal="center" vertical="center"/>
      <protection hidden="1"/>
    </xf>
    <xf numFmtId="165" fontId="15" fillId="0" borderId="40" xfId="8" applyFont="1" applyFill="1" applyBorder="1" applyAlignment="1" applyProtection="1">
      <alignment horizontal="center" vertical="center"/>
      <protection hidden="1"/>
    </xf>
    <xf numFmtId="0" fontId="16" fillId="0" borderId="34" xfId="51" applyFont="1" applyBorder="1" applyAlignment="1" applyProtection="1">
      <alignment vertical="center"/>
      <protection hidden="1"/>
    </xf>
    <xf numFmtId="174" fontId="15" fillId="0" borderId="34" xfId="51" applyNumberFormat="1" applyFont="1" applyBorder="1" applyAlignment="1" applyProtection="1">
      <alignment horizontal="center" vertical="center"/>
      <protection hidden="1"/>
    </xf>
    <xf numFmtId="4" fontId="15" fillId="0" borderId="40" xfId="51" applyNumberFormat="1" applyFont="1" applyBorder="1" applyAlignment="1" applyProtection="1">
      <alignment vertical="center"/>
      <protection hidden="1"/>
    </xf>
    <xf numFmtId="0" fontId="15" fillId="0" borderId="36" xfId="51" applyFont="1" applyBorder="1" applyAlignment="1" applyProtection="1">
      <alignment horizontal="right" vertical="center" wrapText="1" indent="5"/>
      <protection hidden="1"/>
    </xf>
    <xf numFmtId="0" fontId="43" fillId="0" borderId="14" xfId="51" applyFont="1" applyBorder="1" applyAlignment="1" applyProtection="1">
      <alignment horizontal="justify" vertical="center"/>
      <protection hidden="1"/>
    </xf>
    <xf numFmtId="0" fontId="43" fillId="0" borderId="20" xfId="51" applyFont="1" applyBorder="1" applyAlignment="1" applyProtection="1">
      <alignment horizontal="justify" vertical="center"/>
      <protection hidden="1"/>
    </xf>
    <xf numFmtId="0" fontId="16" fillId="0" borderId="0" xfId="0" applyFont="1" applyAlignment="1" applyProtection="1">
      <alignment horizontal="justify" vertical="top" wrapText="1"/>
      <protection hidden="1"/>
    </xf>
    <xf numFmtId="0" fontId="69" fillId="0" borderId="0" xfId="51" applyFont="1" applyAlignment="1" applyProtection="1">
      <alignment vertical="top"/>
      <protection hidden="1"/>
    </xf>
    <xf numFmtId="0" fontId="15" fillId="0" borderId="0" xfId="52" applyFont="1" applyAlignment="1" applyProtection="1">
      <alignment vertical="center" wrapText="1"/>
      <protection hidden="1"/>
    </xf>
    <xf numFmtId="0" fontId="2" fillId="0" borderId="0" xfId="21" quotePrefix="1" applyAlignment="1" applyProtection="1">
      <alignment vertical="center"/>
      <protection hidden="1"/>
    </xf>
    <xf numFmtId="0" fontId="2" fillId="0" borderId="20" xfId="21" quotePrefix="1" applyBorder="1" applyAlignment="1" applyProtection="1">
      <alignment horizontal="justify" vertical="center"/>
      <protection hidden="1"/>
    </xf>
    <xf numFmtId="0" fontId="2" fillId="0" borderId="14" xfId="21" quotePrefix="1" applyBorder="1" applyAlignment="1" applyProtection="1">
      <alignment horizontal="center" vertical="center"/>
      <protection hidden="1"/>
    </xf>
    <xf numFmtId="0" fontId="70" fillId="0" borderId="0" xfId="45" applyFont="1" applyAlignment="1" applyProtection="1">
      <alignment horizontal="center" vertical="center"/>
      <protection hidden="1"/>
    </xf>
    <xf numFmtId="0" fontId="70" fillId="0" borderId="0" xfId="45" applyFont="1" applyProtection="1">
      <protection hidden="1"/>
    </xf>
    <xf numFmtId="0" fontId="71" fillId="0" borderId="0" xfId="0" applyFont="1" applyAlignment="1" applyProtection="1">
      <alignment vertical="center"/>
      <protection hidden="1"/>
    </xf>
    <xf numFmtId="0" fontId="15" fillId="0" borderId="0" xfId="49" applyFont="1" applyAlignment="1" applyProtection="1">
      <alignment vertical="top"/>
      <protection hidden="1"/>
    </xf>
    <xf numFmtId="0" fontId="16" fillId="0" borderId="41" xfId="51" applyFont="1" applyBorder="1" applyAlignment="1" applyProtection="1">
      <alignment horizontal="center" vertical="center"/>
      <protection hidden="1"/>
    </xf>
    <xf numFmtId="0" fontId="70" fillId="0" borderId="0" xfId="0" applyFont="1" applyAlignment="1" applyProtection="1">
      <alignment horizontal="justify" vertical="top" wrapText="1"/>
      <protection hidden="1"/>
    </xf>
    <xf numFmtId="0" fontId="5" fillId="0" borderId="0" xfId="50" applyFont="1" applyAlignment="1" applyProtection="1">
      <alignment vertical="top"/>
      <protection locked="0"/>
    </xf>
    <xf numFmtId="0" fontId="6" fillId="0" borderId="11" xfId="50" applyFont="1" applyBorder="1" applyAlignment="1" applyProtection="1">
      <alignment horizontal="center" vertical="top" wrapText="1"/>
      <protection locked="0"/>
    </xf>
    <xf numFmtId="0" fontId="6" fillId="0" borderId="42" xfId="50" applyFont="1" applyBorder="1" applyAlignment="1" applyProtection="1">
      <alignment horizontal="center" vertical="top" wrapText="1"/>
      <protection locked="0"/>
    </xf>
    <xf numFmtId="0" fontId="6" fillId="0" borderId="9" xfId="50" applyFont="1" applyBorder="1" applyAlignment="1" applyProtection="1">
      <alignment horizontal="center" vertical="top"/>
      <protection locked="0"/>
    </xf>
    <xf numFmtId="0" fontId="6" fillId="0" borderId="39" xfId="50" applyFont="1" applyBorder="1" applyAlignment="1" applyProtection="1">
      <alignment horizontal="center" vertical="top"/>
      <protection locked="0"/>
    </xf>
    <xf numFmtId="0" fontId="16" fillId="0" borderId="4" xfId="0" applyFont="1" applyBorder="1" applyAlignment="1" applyProtection="1">
      <alignment horizontal="center" vertical="center"/>
      <protection hidden="1"/>
    </xf>
    <xf numFmtId="2" fontId="15" fillId="0" borderId="24" xfId="51" applyNumberFormat="1" applyFont="1" applyBorder="1" applyAlignment="1" applyProtection="1">
      <alignment horizontal="center" vertical="center" wrapText="1"/>
      <protection hidden="1"/>
    </xf>
    <xf numFmtId="0" fontId="15" fillId="10" borderId="0" xfId="0" applyFont="1" applyFill="1" applyAlignment="1" applyProtection="1">
      <alignment vertical="center"/>
      <protection hidden="1"/>
    </xf>
    <xf numFmtId="0" fontId="15" fillId="0" borderId="43" xfId="0" applyFont="1" applyBorder="1" applyAlignment="1" applyProtection="1">
      <alignment horizontal="center" vertical="center" wrapText="1"/>
      <protection hidden="1"/>
    </xf>
    <xf numFmtId="0" fontId="15" fillId="0" borderId="44" xfId="0" applyFont="1" applyBorder="1" applyAlignment="1" applyProtection="1">
      <alignment horizontal="center" vertical="center" wrapText="1"/>
      <protection hidden="1"/>
    </xf>
    <xf numFmtId="0" fontId="15" fillId="0" borderId="45" xfId="0" applyFont="1" applyBorder="1" applyAlignment="1" applyProtection="1">
      <alignment horizontal="center" vertical="center" wrapText="1"/>
      <protection hidden="1"/>
    </xf>
    <xf numFmtId="0" fontId="15" fillId="0" borderId="45" xfId="0" applyFont="1" applyBorder="1" applyAlignment="1">
      <alignment horizontal="center" vertical="center" wrapText="1"/>
    </xf>
    <xf numFmtId="0" fontId="15" fillId="0" borderId="46" xfId="0" applyFont="1" applyBorder="1" applyAlignment="1" applyProtection="1">
      <alignment horizontal="center" vertical="center" wrapText="1"/>
      <protection hidden="1"/>
    </xf>
    <xf numFmtId="0" fontId="15" fillId="0" borderId="33" xfId="0" applyFont="1" applyBorder="1" applyAlignment="1" applyProtection="1">
      <alignment horizontal="center" vertical="center" wrapText="1"/>
      <protection hidden="1"/>
    </xf>
    <xf numFmtId="0" fontId="15" fillId="0" borderId="30" xfId="0" applyFont="1" applyBorder="1" applyAlignment="1" applyProtection="1">
      <alignment horizontal="center" vertical="center" wrapText="1"/>
      <protection hidden="1"/>
    </xf>
    <xf numFmtId="0" fontId="15" fillId="0" borderId="9" xfId="0" applyFont="1" applyBorder="1" applyAlignment="1" applyProtection="1">
      <alignment horizontal="center" vertical="center" wrapText="1"/>
      <protection hidden="1"/>
    </xf>
    <xf numFmtId="0" fontId="15" fillId="0" borderId="39" xfId="0" applyFont="1" applyBorder="1" applyAlignment="1" applyProtection="1">
      <alignment horizontal="center" vertical="center" wrapText="1"/>
      <protection hidden="1"/>
    </xf>
    <xf numFmtId="0" fontId="15" fillId="0" borderId="37" xfId="0" applyFont="1" applyBorder="1" applyAlignment="1" applyProtection="1">
      <alignment horizontal="center" vertical="center"/>
      <protection hidden="1"/>
    </xf>
    <xf numFmtId="0" fontId="0" fillId="0" borderId="12" xfId="0" applyBorder="1" applyAlignment="1" applyProtection="1">
      <alignment horizontal="center" vertical="center" wrapText="1"/>
      <protection hidden="1"/>
    </xf>
    <xf numFmtId="2" fontId="15" fillId="0" borderId="42" xfId="0" applyNumberFormat="1" applyFont="1" applyBorder="1" applyAlignment="1" applyProtection="1">
      <alignment horizontal="center" vertical="center" wrapText="1"/>
      <protection hidden="1"/>
    </xf>
    <xf numFmtId="0" fontId="61" fillId="0" borderId="0" xfId="47" applyNumberFormat="1" applyFont="1" applyFill="1" applyBorder="1" applyAlignment="1" applyProtection="1">
      <alignment vertical="center"/>
      <protection hidden="1"/>
    </xf>
    <xf numFmtId="0" fontId="62" fillId="0" borderId="0" xfId="47" applyNumberFormat="1" applyFont="1" applyFill="1" applyBorder="1" applyAlignment="1" applyProtection="1">
      <alignment vertical="center"/>
      <protection hidden="1"/>
    </xf>
    <xf numFmtId="0" fontId="62" fillId="0" borderId="0" xfId="47" applyNumberFormat="1" applyFont="1" applyFill="1" applyBorder="1" applyAlignment="1" applyProtection="1">
      <alignment vertical="center" wrapText="1"/>
      <protection hidden="1"/>
    </xf>
    <xf numFmtId="2" fontId="15" fillId="0" borderId="47" xfId="0" applyNumberFormat="1" applyFont="1" applyBorder="1" applyAlignment="1" applyProtection="1">
      <alignment horizontal="center" vertical="center" wrapText="1"/>
      <protection hidden="1"/>
    </xf>
    <xf numFmtId="2" fontId="15" fillId="0" borderId="36" xfId="0" applyNumberFormat="1" applyFont="1" applyBorder="1" applyAlignment="1" applyProtection="1">
      <alignment horizontal="center" vertical="center" wrapText="1"/>
      <protection hidden="1"/>
    </xf>
    <xf numFmtId="0" fontId="16" fillId="0" borderId="0" xfId="35" applyFont="1" applyAlignment="1" applyProtection="1">
      <alignment vertical="top" wrapText="1"/>
      <protection hidden="1"/>
    </xf>
    <xf numFmtId="0" fontId="5" fillId="0" borderId="0" xfId="35" applyFont="1" applyAlignment="1" applyProtection="1">
      <alignment horizontal="justify" vertical="center" wrapText="1"/>
      <protection hidden="1"/>
    </xf>
    <xf numFmtId="0" fontId="5" fillId="0" borderId="0" xfId="35" applyFont="1" applyAlignment="1" applyProtection="1">
      <alignment horizontal="justify" vertical="top" wrapText="1"/>
      <protection hidden="1"/>
    </xf>
    <xf numFmtId="0" fontId="16" fillId="0" borderId="0" xfId="0" applyFont="1" applyAlignment="1" applyProtection="1">
      <alignment horizontal="center" vertical="top" wrapText="1"/>
      <protection hidden="1"/>
    </xf>
    <xf numFmtId="0" fontId="16" fillId="0" borderId="11" xfId="51" applyFont="1" applyBorder="1" applyAlignment="1" applyProtection="1">
      <alignment vertical="center"/>
      <protection hidden="1"/>
    </xf>
    <xf numFmtId="0" fontId="15" fillId="0" borderId="4" xfId="43" applyFont="1" applyBorder="1" applyAlignment="1" applyProtection="1">
      <alignment vertical="center"/>
      <protection hidden="1"/>
    </xf>
    <xf numFmtId="0" fontId="16" fillId="0" borderId="4" xfId="43" applyFont="1" applyBorder="1" applyAlignment="1" applyProtection="1">
      <alignment vertical="center"/>
      <protection hidden="1"/>
    </xf>
    <xf numFmtId="0" fontId="15" fillId="0" borderId="4" xfId="43" applyFont="1" applyBorder="1" applyAlignment="1" applyProtection="1">
      <alignment horizontal="right" vertical="center"/>
      <protection hidden="1"/>
    </xf>
    <xf numFmtId="0" fontId="19" fillId="0" borderId="0" xfId="43" applyAlignment="1" applyProtection="1">
      <alignment vertical="center"/>
      <protection hidden="1"/>
    </xf>
    <xf numFmtId="0" fontId="19" fillId="0" borderId="0" xfId="43" applyProtection="1">
      <protection hidden="1"/>
    </xf>
    <xf numFmtId="0" fontId="44" fillId="0" borderId="0" xfId="43" applyFont="1" applyProtection="1">
      <protection hidden="1"/>
    </xf>
    <xf numFmtId="0" fontId="19" fillId="0" borderId="0" xfId="43" applyAlignment="1" applyProtection="1">
      <alignment horizontal="center" vertical="center"/>
      <protection hidden="1"/>
    </xf>
    <xf numFmtId="0" fontId="44" fillId="0" borderId="0" xfId="43" applyFont="1" applyAlignment="1" applyProtection="1">
      <alignment horizontal="center" vertical="center"/>
      <protection hidden="1"/>
    </xf>
    <xf numFmtId="0" fontId="16" fillId="0" borderId="0" xfId="43" applyFont="1" applyAlignment="1" applyProtection="1">
      <alignment vertical="center"/>
      <protection hidden="1"/>
    </xf>
    <xf numFmtId="0" fontId="72" fillId="0" borderId="0" xfId="43" applyFont="1" applyProtection="1">
      <protection hidden="1"/>
    </xf>
    <xf numFmtId="0" fontId="72" fillId="0" borderId="0" xfId="43" applyFont="1" applyAlignment="1" applyProtection="1">
      <alignment horizontal="center" vertical="center"/>
      <protection hidden="1"/>
    </xf>
    <xf numFmtId="0" fontId="15" fillId="0" borderId="0" xfId="43" applyFont="1" applyAlignment="1" applyProtection="1">
      <alignment horizontal="center" vertical="center"/>
      <protection hidden="1"/>
    </xf>
    <xf numFmtId="0" fontId="16" fillId="0" borderId="0" xfId="43" applyFont="1" applyAlignment="1" applyProtection="1">
      <alignment horizontal="left" vertical="center"/>
      <protection hidden="1"/>
    </xf>
    <xf numFmtId="176" fontId="16" fillId="0" borderId="0" xfId="43" applyNumberFormat="1" applyFont="1" applyAlignment="1" applyProtection="1">
      <alignment horizontal="left" vertical="center"/>
      <protection hidden="1"/>
    </xf>
    <xf numFmtId="0" fontId="72" fillId="0" borderId="0" xfId="43" applyFont="1" applyAlignment="1" applyProtection="1">
      <alignment horizontal="center"/>
      <protection hidden="1"/>
    </xf>
    <xf numFmtId="0" fontId="16" fillId="0" borderId="0" xfId="43" applyFont="1" applyAlignment="1" applyProtection="1">
      <alignment horizontal="justify" vertical="center"/>
      <protection hidden="1"/>
    </xf>
    <xf numFmtId="0" fontId="15" fillId="0" borderId="0" xfId="43" applyFont="1" applyAlignment="1" applyProtection="1">
      <alignment vertical="top"/>
      <protection hidden="1"/>
    </xf>
    <xf numFmtId="166" fontId="6" fillId="0" borderId="0" xfId="43" applyNumberFormat="1" applyFont="1" applyAlignment="1" applyProtection="1">
      <alignment horizontal="center" vertical="top"/>
      <protection hidden="1"/>
    </xf>
    <xf numFmtId="166" fontId="5" fillId="0" borderId="0" xfId="43" applyNumberFormat="1" applyFont="1" applyAlignment="1" applyProtection="1">
      <alignment horizontal="center" vertical="top"/>
      <protection hidden="1"/>
    </xf>
    <xf numFmtId="0" fontId="19" fillId="0" borderId="0" xfId="43" applyAlignment="1" applyProtection="1">
      <alignment horizontal="justify"/>
      <protection hidden="1"/>
    </xf>
    <xf numFmtId="0" fontId="19" fillId="0" borderId="0" xfId="43" quotePrefix="1" applyAlignment="1" applyProtection="1">
      <alignment horizontal="justify"/>
      <protection hidden="1"/>
    </xf>
    <xf numFmtId="4" fontId="24" fillId="0" borderId="0" xfId="43" applyNumberFormat="1" applyFont="1" applyAlignment="1" applyProtection="1">
      <alignment vertical="center"/>
      <protection hidden="1"/>
    </xf>
    <xf numFmtId="0" fontId="24" fillId="0" borderId="0" xfId="43" applyFont="1" applyAlignment="1" applyProtection="1">
      <alignment horizontal="justify" vertical="center"/>
      <protection hidden="1"/>
    </xf>
    <xf numFmtId="166" fontId="5" fillId="0" borderId="0" xfId="43" applyNumberFormat="1" applyFont="1" applyAlignment="1" applyProtection="1">
      <alignment horizontal="center" vertical="center"/>
      <protection hidden="1"/>
    </xf>
    <xf numFmtId="0" fontId="72" fillId="0" borderId="0" xfId="43" applyFont="1" applyAlignment="1" applyProtection="1">
      <alignment vertical="center"/>
      <protection hidden="1"/>
    </xf>
    <xf numFmtId="0" fontId="44" fillId="0" borderId="0" xfId="43" applyFont="1" applyAlignment="1" applyProtection="1">
      <alignment vertical="center"/>
      <protection hidden="1"/>
    </xf>
    <xf numFmtId="0" fontId="5" fillId="0" borderId="0" xfId="43" applyFont="1" applyAlignment="1" applyProtection="1">
      <alignment vertical="center"/>
      <protection hidden="1"/>
    </xf>
    <xf numFmtId="0" fontId="0" fillId="0" borderId="0" xfId="43" applyFont="1" applyAlignment="1" applyProtection="1">
      <alignment vertical="center"/>
      <protection hidden="1"/>
    </xf>
    <xf numFmtId="0" fontId="42" fillId="0" borderId="0" xfId="43" applyFont="1" applyAlignment="1" applyProtection="1">
      <alignment vertical="center"/>
      <protection hidden="1"/>
    </xf>
    <xf numFmtId="0" fontId="5" fillId="0" borderId="0" xfId="43" applyFont="1" applyAlignment="1" applyProtection="1">
      <alignment horizontal="center" vertical="top"/>
      <protection hidden="1"/>
    </xf>
    <xf numFmtId="176" fontId="15" fillId="0" borderId="0" xfId="43" applyNumberFormat="1" applyFont="1" applyAlignment="1" applyProtection="1">
      <alignment vertical="center"/>
      <protection hidden="1"/>
    </xf>
    <xf numFmtId="0" fontId="15" fillId="0" borderId="0" xfId="43" applyFont="1" applyAlignment="1" applyProtection="1">
      <alignment horizontal="right" vertical="center"/>
      <protection hidden="1"/>
    </xf>
    <xf numFmtId="0" fontId="15" fillId="0" borderId="0" xfId="43" applyFont="1" applyAlignment="1" applyProtection="1">
      <alignment horizontal="left" vertical="center" indent="2"/>
      <protection hidden="1"/>
    </xf>
    <xf numFmtId="0" fontId="15" fillId="0" borderId="0" xfId="43" applyFont="1" applyAlignment="1" applyProtection="1">
      <alignment horizontal="left" vertical="center" indent="1"/>
      <protection hidden="1"/>
    </xf>
    <xf numFmtId="0" fontId="16" fillId="0" borderId="0" xfId="43" applyFont="1" applyAlignment="1" applyProtection="1">
      <alignment horizontal="left" vertical="center" indent="1"/>
      <protection hidden="1"/>
    </xf>
    <xf numFmtId="0" fontId="5" fillId="0" borderId="0" xfId="43" applyFont="1" applyAlignment="1" applyProtection="1">
      <alignment horizontal="left" vertical="center"/>
      <protection hidden="1"/>
    </xf>
    <xf numFmtId="0" fontId="0" fillId="0" borderId="11" xfId="0" applyBorder="1" applyAlignment="1" applyProtection="1">
      <alignment horizontal="center" vertical="center" wrapText="1"/>
      <protection hidden="1"/>
    </xf>
    <xf numFmtId="0" fontId="58" fillId="0" borderId="11" xfId="0" applyFont="1" applyBorder="1" applyAlignment="1" applyProtection="1">
      <alignment horizontal="center" vertical="center"/>
      <protection hidden="1"/>
    </xf>
    <xf numFmtId="9" fontId="0" fillId="0" borderId="12" xfId="0" applyNumberFormat="1" applyBorder="1" applyAlignment="1" applyProtection="1">
      <alignment horizontal="center" vertical="center" wrapText="1"/>
      <protection hidden="1"/>
    </xf>
    <xf numFmtId="0" fontId="16" fillId="0" borderId="6" xfId="51" applyFont="1" applyBorder="1" applyAlignment="1" applyProtection="1">
      <alignment horizontal="center" vertical="center"/>
      <protection hidden="1"/>
    </xf>
    <xf numFmtId="0" fontId="6" fillId="0" borderId="0" xfId="50" applyFont="1" applyAlignment="1" applyProtection="1">
      <alignment vertical="top"/>
      <protection hidden="1"/>
    </xf>
    <xf numFmtId="0" fontId="5" fillId="0" borderId="0" xfId="50" applyFont="1" applyAlignment="1" applyProtection="1">
      <alignment vertical="top" wrapText="1"/>
      <protection hidden="1"/>
    </xf>
    <xf numFmtId="0" fontId="5" fillId="0" borderId="0" xfId="50" applyFont="1" applyAlignment="1" applyProtection="1">
      <alignment vertical="top"/>
      <protection hidden="1"/>
    </xf>
    <xf numFmtId="0" fontId="6" fillId="0" borderId="33" xfId="50" applyFont="1" applyBorder="1" applyAlignment="1" applyProtection="1">
      <alignment horizontal="center" vertical="top"/>
      <protection hidden="1"/>
    </xf>
    <xf numFmtId="0" fontId="6" fillId="0" borderId="31" xfId="50" applyFont="1" applyBorder="1" applyAlignment="1" applyProtection="1">
      <alignment horizontal="center" vertical="top"/>
      <protection hidden="1"/>
    </xf>
    <xf numFmtId="0" fontId="6" fillId="0" borderId="9" xfId="50" applyFont="1" applyBorder="1" applyAlignment="1" applyProtection="1">
      <alignment horizontal="center" vertical="top"/>
      <protection hidden="1"/>
    </xf>
    <xf numFmtId="0" fontId="15" fillId="0" borderId="0" xfId="51" applyFont="1" applyAlignment="1" applyProtection="1">
      <alignment vertical="top" wrapText="1"/>
      <protection hidden="1"/>
    </xf>
    <xf numFmtId="2" fontId="15" fillId="0" borderId="23" xfId="51" applyNumberFormat="1" applyFont="1" applyBorder="1" applyAlignment="1" applyProtection="1">
      <alignment horizontal="center" vertical="center" wrapText="1"/>
      <protection hidden="1"/>
    </xf>
    <xf numFmtId="0" fontId="31" fillId="7" borderId="0" xfId="0" applyFont="1" applyFill="1" applyAlignment="1" applyProtection="1">
      <alignment horizontal="center" vertical="center"/>
      <protection hidden="1"/>
    </xf>
    <xf numFmtId="0" fontId="0" fillId="0" borderId="0" xfId="0" applyAlignment="1" applyProtection="1">
      <alignment horizontal="left" vertical="top" wrapText="1"/>
      <protection hidden="1"/>
    </xf>
    <xf numFmtId="0" fontId="0" fillId="0" borderId="0" xfId="0" applyAlignment="1" applyProtection="1">
      <alignment vertical="top" wrapText="1"/>
      <protection hidden="1"/>
    </xf>
    <xf numFmtId="0" fontId="63" fillId="0" borderId="11" xfId="0" applyFont="1" applyBorder="1" applyAlignment="1" applyProtection="1">
      <alignment horizontal="center" vertical="center" wrapText="1"/>
      <protection hidden="1"/>
    </xf>
    <xf numFmtId="0" fontId="64" fillId="0" borderId="11" xfId="0" applyFont="1" applyBorder="1" applyAlignment="1" applyProtection="1">
      <alignment horizontal="center" vertical="center" wrapText="1"/>
      <protection hidden="1"/>
    </xf>
    <xf numFmtId="2" fontId="64" fillId="0" borderId="11" xfId="51" applyNumberFormat="1" applyFont="1" applyBorder="1" applyAlignment="1" applyProtection="1">
      <alignment horizontal="center" vertical="center" wrapText="1"/>
      <protection hidden="1"/>
    </xf>
    <xf numFmtId="0" fontId="20" fillId="0" borderId="0" xfId="0" applyFont="1" applyAlignment="1" applyProtection="1">
      <alignment horizontal="left" vertical="center" wrapText="1"/>
      <protection hidden="1"/>
    </xf>
    <xf numFmtId="0" fontId="20" fillId="0" borderId="0" xfId="0" applyFont="1" applyAlignment="1" applyProtection="1">
      <alignment horizontal="right" vertical="center" wrapText="1"/>
      <protection hidden="1"/>
    </xf>
    <xf numFmtId="0" fontId="63" fillId="0" borderId="46" xfId="0" applyFont="1" applyBorder="1" applyAlignment="1" applyProtection="1">
      <alignment horizontal="center" vertical="center" wrapText="1"/>
      <protection hidden="1"/>
    </xf>
    <xf numFmtId="0" fontId="64" fillId="0" borderId="42" xfId="0" applyFont="1" applyBorder="1" applyAlignment="1" applyProtection="1">
      <alignment horizontal="center" vertical="center" wrapText="1"/>
      <protection hidden="1"/>
    </xf>
    <xf numFmtId="2" fontId="64" fillId="0" borderId="42" xfId="51" applyNumberFormat="1"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9" fontId="5" fillId="0" borderId="11" xfId="0" applyNumberFormat="1" applyFont="1" applyBorder="1" applyAlignment="1" applyProtection="1">
      <alignment horizontal="center" vertical="center" wrapText="1"/>
      <protection hidden="1"/>
    </xf>
    <xf numFmtId="0" fontId="6" fillId="3" borderId="11" xfId="51" applyFont="1" applyFill="1" applyBorder="1" applyAlignment="1" applyProtection="1">
      <alignment horizontal="center" vertical="center" wrapText="1"/>
      <protection locked="0" hidden="1"/>
    </xf>
    <xf numFmtId="9" fontId="6" fillId="3" borderId="11" xfId="58" applyFont="1" applyFill="1" applyBorder="1" applyAlignment="1" applyProtection="1">
      <alignment horizontal="center" vertical="center" wrapText="1"/>
      <protection locked="0" hidden="1"/>
    </xf>
    <xf numFmtId="2" fontId="6" fillId="0" borderId="12" xfId="0" applyNumberFormat="1" applyFont="1" applyBorder="1" applyAlignment="1" applyProtection="1">
      <alignment horizontal="center" vertical="center" wrapText="1"/>
      <protection hidden="1"/>
    </xf>
    <xf numFmtId="0" fontId="6" fillId="0" borderId="0" xfId="0" applyFont="1" applyAlignment="1" applyProtection="1">
      <alignment horizontal="right" vertical="center" wrapText="1"/>
      <protection hidden="1"/>
    </xf>
    <xf numFmtId="2" fontId="6" fillId="0" borderId="0" xfId="0" applyNumberFormat="1" applyFont="1" applyAlignment="1" applyProtection="1">
      <alignment horizontal="center" vertical="center" wrapText="1"/>
      <protection hidden="1"/>
    </xf>
    <xf numFmtId="0" fontId="6" fillId="0" borderId="49" xfId="0" applyFont="1" applyBorder="1" applyAlignment="1" applyProtection="1">
      <alignment horizontal="center" vertical="center" wrapText="1"/>
      <protection hidden="1"/>
    </xf>
    <xf numFmtId="0" fontId="6" fillId="0" borderId="11" xfId="0" applyFont="1" applyBorder="1" applyAlignment="1">
      <alignment horizontal="center" vertical="center" wrapText="1"/>
    </xf>
    <xf numFmtId="169" fontId="6" fillId="0" borderId="11" xfId="51" applyNumberFormat="1" applyFont="1" applyBorder="1" applyAlignment="1" applyProtection="1">
      <alignment horizontal="center" vertical="center" wrapText="1"/>
      <protection hidden="1"/>
    </xf>
    <xf numFmtId="0" fontId="6" fillId="0" borderId="49" xfId="0" applyFont="1" applyBorder="1" applyAlignment="1" applyProtection="1">
      <alignment horizontal="center" vertical="center"/>
      <protection hidden="1"/>
    </xf>
    <xf numFmtId="4" fontId="6" fillId="0" borderId="11" xfId="51" applyNumberFormat="1" applyFont="1" applyBorder="1" applyAlignment="1" applyProtection="1">
      <alignment horizontal="center" vertical="center" wrapText="1"/>
      <protection hidden="1"/>
    </xf>
    <xf numFmtId="2" fontId="6" fillId="0" borderId="50" xfId="0" applyNumberFormat="1"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2" fontId="6" fillId="0" borderId="0" xfId="51" applyNumberFormat="1" applyFont="1" applyAlignment="1" applyProtection="1">
      <alignment horizontal="center" vertical="center" wrapText="1"/>
      <protection hidden="1"/>
    </xf>
    <xf numFmtId="0" fontId="5" fillId="0" borderId="0" xfId="0" applyFont="1" applyAlignment="1" applyProtection="1">
      <alignment horizontal="center" vertical="center"/>
      <protection hidden="1"/>
    </xf>
    <xf numFmtId="2" fontId="5" fillId="0" borderId="0" xfId="0" applyNumberFormat="1" applyFont="1" applyAlignment="1" applyProtection="1">
      <alignment horizontal="center" vertical="center"/>
      <protection hidden="1"/>
    </xf>
    <xf numFmtId="2" fontId="6" fillId="0" borderId="0" xfId="0" applyNumberFormat="1" applyFont="1" applyAlignment="1" applyProtection="1">
      <alignment horizontal="right" vertical="center" wrapText="1"/>
      <protection hidden="1"/>
    </xf>
    <xf numFmtId="166" fontId="6" fillId="0" borderId="0" xfId="0" applyNumberFormat="1" applyFont="1" applyAlignment="1" applyProtection="1">
      <alignment horizontal="center" vertical="center" wrapText="1"/>
      <protection hidden="1"/>
    </xf>
    <xf numFmtId="2" fontId="6" fillId="3" borderId="11" xfId="58" applyNumberFormat="1" applyFont="1" applyFill="1" applyBorder="1" applyAlignment="1" applyProtection="1">
      <alignment horizontal="center" vertical="center" wrapText="1"/>
      <protection locked="0" hidden="1"/>
    </xf>
    <xf numFmtId="2" fontId="6" fillId="3" borderId="11" xfId="51" applyNumberFormat="1" applyFont="1" applyFill="1" applyBorder="1" applyAlignment="1" applyProtection="1">
      <alignment horizontal="center" vertical="center" wrapText="1"/>
      <protection locked="0" hidden="1"/>
    </xf>
    <xf numFmtId="0" fontId="19" fillId="0" borderId="0" xfId="0" applyFont="1" applyAlignment="1">
      <alignment vertical="center"/>
    </xf>
    <xf numFmtId="0" fontId="5" fillId="0" borderId="11" xfId="0" applyFont="1" applyBorder="1" applyAlignment="1">
      <alignment horizontal="center" vertical="center" wrapText="1"/>
    </xf>
    <xf numFmtId="0" fontId="6" fillId="0" borderId="11" xfId="0" applyFont="1" applyBorder="1" applyAlignment="1">
      <alignment horizontal="center" vertical="center"/>
    </xf>
    <xf numFmtId="166" fontId="5" fillId="0" borderId="11" xfId="2" applyNumberFormat="1" applyFont="1" applyBorder="1" applyAlignment="1">
      <alignment horizontal="center" vertical="center" wrapText="1"/>
    </xf>
    <xf numFmtId="2" fontId="19" fillId="0" borderId="0" xfId="0" applyNumberFormat="1" applyFont="1" applyAlignment="1">
      <alignment vertical="center"/>
    </xf>
    <xf numFmtId="0" fontId="5" fillId="5" borderId="11" xfId="30" applyFont="1" applyFill="1" applyBorder="1" applyAlignment="1">
      <alignment horizontal="center" vertical="center" wrapText="1"/>
    </xf>
    <xf numFmtId="0" fontId="5" fillId="5" borderId="11" xfId="31" applyFont="1" applyFill="1" applyBorder="1" applyAlignment="1">
      <alignment horizontal="left" vertical="center" wrapText="1"/>
    </xf>
    <xf numFmtId="180" fontId="5" fillId="0" borderId="11" xfId="0" applyNumberFormat="1" applyFont="1" applyBorder="1" applyAlignment="1">
      <alignment horizontal="center" vertical="center" wrapText="1"/>
    </xf>
    <xf numFmtId="180" fontId="5" fillId="5" borderId="11" xfId="32" applyNumberFormat="1" applyFont="1" applyFill="1" applyBorder="1" applyAlignment="1">
      <alignment horizontal="center" vertical="center" wrapText="1"/>
    </xf>
    <xf numFmtId="0" fontId="5" fillId="5" borderId="11" xfId="31" applyFont="1" applyFill="1" applyBorder="1" applyAlignment="1">
      <alignment vertical="center" wrapText="1"/>
    </xf>
    <xf numFmtId="0" fontId="5" fillId="0" borderId="11" xfId="31" applyFont="1" applyBorder="1" applyAlignment="1">
      <alignment vertical="center" wrapText="1"/>
    </xf>
    <xf numFmtId="0" fontId="73" fillId="12" borderId="11" xfId="31" applyFont="1" applyFill="1" applyBorder="1" applyAlignment="1">
      <alignment horizontal="left" vertical="center" wrapText="1"/>
    </xf>
    <xf numFmtId="0" fontId="5" fillId="0" borderId="11" xfId="31" applyFont="1" applyBorder="1" applyAlignment="1">
      <alignment vertical="center"/>
    </xf>
    <xf numFmtId="0" fontId="5" fillId="0" borderId="0" xfId="0" applyFont="1" applyAlignment="1">
      <alignment vertical="center"/>
    </xf>
    <xf numFmtId="0" fontId="15" fillId="0" borderId="0" xfId="0" applyFont="1" applyAlignment="1">
      <alignment vertical="center"/>
    </xf>
    <xf numFmtId="0" fontId="73" fillId="0" borderId="11" xfId="30" applyFont="1" applyBorder="1" applyAlignment="1">
      <alignment horizontal="center" vertical="center" wrapText="1"/>
    </xf>
    <xf numFmtId="0" fontId="74" fillId="0" borderId="0" xfId="0" applyFont="1" applyAlignment="1">
      <alignment horizontal="center" vertical="center"/>
    </xf>
    <xf numFmtId="0" fontId="71" fillId="0" borderId="0" xfId="0" applyFont="1" applyAlignment="1">
      <alignment horizontal="center" vertical="center"/>
    </xf>
    <xf numFmtId="0" fontId="75" fillId="0" borderId="0" xfId="0" applyFont="1" applyAlignment="1">
      <alignment horizontal="right" vertical="center"/>
    </xf>
    <xf numFmtId="0" fontId="75" fillId="0" borderId="0" xfId="0" applyFont="1" applyAlignment="1">
      <alignment horizontal="left" vertical="center" wrapText="1"/>
    </xf>
    <xf numFmtId="1" fontId="17" fillId="10" borderId="11" xfId="0" applyNumberFormat="1" applyFont="1" applyFill="1" applyBorder="1" applyAlignment="1">
      <alignment horizontal="center" vertical="center" wrapText="1"/>
    </xf>
    <xf numFmtId="166" fontId="0" fillId="0" borderId="11" xfId="2" applyNumberFormat="1" applyFont="1" applyBorder="1" applyAlignment="1">
      <alignment horizontal="center" vertical="center" wrapText="1"/>
    </xf>
    <xf numFmtId="9" fontId="15" fillId="3" borderId="11" xfId="58" applyFont="1" applyFill="1" applyBorder="1" applyAlignment="1" applyProtection="1">
      <alignment horizontal="center" vertical="center" wrapText="1"/>
      <protection hidden="1"/>
    </xf>
    <xf numFmtId="4" fontId="15" fillId="3" borderId="11" xfId="51" applyNumberFormat="1" applyFont="1" applyFill="1" applyBorder="1" applyAlignment="1">
      <alignment horizontal="center" vertical="center" wrapText="1"/>
    </xf>
    <xf numFmtId="0" fontId="17" fillId="0" borderId="11" xfId="0" applyFont="1" applyBorder="1" applyAlignment="1">
      <alignment horizontal="center" vertical="center" wrapText="1"/>
    </xf>
    <xf numFmtId="0" fontId="15" fillId="0" borderId="51" xfId="0" applyFont="1" applyBorder="1" applyAlignment="1">
      <alignment horizontal="center" vertical="center"/>
    </xf>
    <xf numFmtId="0" fontId="15" fillId="0" borderId="51" xfId="0" applyFont="1" applyBorder="1" applyAlignment="1">
      <alignment horizontal="center" vertical="center" wrapText="1"/>
    </xf>
    <xf numFmtId="0" fontId="70" fillId="0" borderId="0" xfId="0" applyFont="1" applyAlignment="1">
      <alignment horizontal="center" vertical="center"/>
    </xf>
    <xf numFmtId="0" fontId="15" fillId="0" borderId="52" xfId="0" applyFont="1" applyBorder="1" applyAlignment="1">
      <alignment horizontal="center" vertical="center"/>
    </xf>
    <xf numFmtId="0" fontId="70" fillId="0" borderId="0" xfId="0" applyFont="1" applyAlignment="1">
      <alignment vertical="center"/>
    </xf>
    <xf numFmtId="0" fontId="15" fillId="0" borderId="11" xfId="0" applyFont="1" applyBorder="1" applyAlignment="1">
      <alignment horizontal="center" vertical="center" wrapText="1"/>
    </xf>
    <xf numFmtId="0" fontId="15" fillId="0" borderId="11" xfId="0" applyFont="1" applyBorder="1" applyAlignment="1">
      <alignment horizontal="center" vertical="center"/>
    </xf>
    <xf numFmtId="0" fontId="0" fillId="0" borderId="11" xfId="0" applyBorder="1" applyAlignment="1">
      <alignment horizontal="center" vertical="center"/>
    </xf>
    <xf numFmtId="2" fontId="6" fillId="0" borderId="11" xfId="0" applyNumberFormat="1" applyFont="1" applyBorder="1" applyAlignment="1" applyProtection="1">
      <alignment horizontal="center" vertical="center" wrapText="1"/>
      <protection hidden="1"/>
    </xf>
    <xf numFmtId="2" fontId="5" fillId="0" borderId="11" xfId="2" applyNumberFormat="1" applyFont="1" applyBorder="1" applyAlignment="1">
      <alignment horizontal="center" vertical="center" wrapText="1"/>
    </xf>
    <xf numFmtId="0" fontId="6" fillId="0" borderId="11" xfId="51" applyFont="1" applyBorder="1" applyAlignment="1" applyProtection="1">
      <alignment horizontal="center" vertical="center" wrapText="1"/>
      <protection hidden="1"/>
    </xf>
    <xf numFmtId="2" fontId="6" fillId="0" borderId="11" xfId="51" applyNumberFormat="1" applyFont="1" applyBorder="1" applyAlignment="1" applyProtection="1">
      <alignment horizontal="center" vertical="center" wrapText="1"/>
      <protection hidden="1"/>
    </xf>
    <xf numFmtId="0" fontId="23" fillId="0" borderId="5" xfId="51" applyFont="1" applyBorder="1" applyAlignment="1" applyProtection="1">
      <alignment vertical="center"/>
      <protection hidden="1"/>
    </xf>
    <xf numFmtId="0" fontId="23" fillId="0" borderId="0" xfId="51" applyFont="1" applyAlignment="1" applyProtection="1">
      <alignment vertical="center"/>
      <protection hidden="1"/>
    </xf>
    <xf numFmtId="0" fontId="25" fillId="0" borderId="5" xfId="51" applyFont="1" applyBorder="1" applyAlignment="1" applyProtection="1">
      <alignment vertical="center"/>
      <protection hidden="1"/>
    </xf>
    <xf numFmtId="0" fontId="25" fillId="0" borderId="0" xfId="51" applyFont="1" applyAlignment="1" applyProtection="1">
      <alignment vertical="center"/>
      <protection hidden="1"/>
    </xf>
    <xf numFmtId="0" fontId="25" fillId="0" borderId="23" xfId="51" applyFont="1" applyBorder="1" applyAlignment="1" applyProtection="1">
      <alignment vertical="center"/>
      <protection hidden="1"/>
    </xf>
    <xf numFmtId="0" fontId="25" fillId="0" borderId="4" xfId="51" applyFont="1" applyBorder="1" applyAlignment="1" applyProtection="1">
      <alignment vertical="center"/>
      <protection hidden="1"/>
    </xf>
    <xf numFmtId="0" fontId="0" fillId="0" borderId="0" xfId="0" applyAlignment="1" applyProtection="1">
      <alignment vertical="top"/>
      <protection hidden="1"/>
    </xf>
    <xf numFmtId="0" fontId="5" fillId="0" borderId="0" xfId="0" applyFont="1" applyAlignment="1" applyProtection="1">
      <alignment vertical="top"/>
      <protection hidden="1"/>
    </xf>
    <xf numFmtId="0" fontId="15" fillId="0" borderId="0" xfId="0" applyFont="1" applyAlignment="1" applyProtection="1">
      <alignment horizontal="center" vertical="top"/>
      <protection hidden="1"/>
    </xf>
    <xf numFmtId="166" fontId="6" fillId="0" borderId="0" xfId="0" quotePrefix="1" applyNumberFormat="1" applyFont="1" applyAlignment="1" applyProtection="1">
      <alignment horizontal="left" vertical="top" wrapText="1" indent="1"/>
      <protection hidden="1"/>
    </xf>
    <xf numFmtId="0" fontId="5" fillId="0" borderId="0" xfId="0" applyFont="1" applyAlignment="1" applyProtection="1">
      <alignment horizontal="justify" vertical="top"/>
      <protection hidden="1"/>
    </xf>
    <xf numFmtId="0" fontId="5" fillId="0" borderId="0" xfId="0" applyFont="1" applyAlignment="1" applyProtection="1">
      <alignment horizontal="right" vertical="top" wrapText="1"/>
      <protection hidden="1"/>
    </xf>
    <xf numFmtId="0" fontId="5" fillId="0" borderId="0" xfId="35" applyFont="1" applyAlignment="1" applyProtection="1">
      <alignment horizontal="justify" vertical="top"/>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horizontal="justify" vertical="center"/>
      <protection hidden="1"/>
    </xf>
    <xf numFmtId="0" fontId="5" fillId="0" borderId="0" xfId="0" applyFont="1" applyProtection="1">
      <protection hidden="1"/>
    </xf>
    <xf numFmtId="0" fontId="80" fillId="0" borderId="0" xfId="0" applyFont="1" applyAlignment="1" applyProtection="1">
      <alignment horizontal="center" vertical="center" wrapText="1"/>
      <protection hidden="1"/>
    </xf>
    <xf numFmtId="0" fontId="4" fillId="0" borderId="0" xfId="0" applyFont="1" applyProtection="1">
      <protection hidden="1"/>
    </xf>
    <xf numFmtId="0" fontId="5" fillId="0" borderId="0" xfId="0" applyFont="1" applyAlignment="1" applyProtection="1">
      <alignment vertical="center"/>
      <protection hidden="1"/>
    </xf>
    <xf numFmtId="0" fontId="20" fillId="0" borderId="0" xfId="0" applyFont="1" applyProtection="1">
      <protection hidden="1"/>
    </xf>
    <xf numFmtId="0" fontId="20" fillId="0" borderId="0" xfId="0" applyFont="1" applyAlignment="1" applyProtection="1">
      <alignment vertical="top" wrapText="1"/>
      <protection hidden="1"/>
    </xf>
    <xf numFmtId="0" fontId="21" fillId="0" borderId="0" xfId="0" applyFont="1" applyAlignment="1" applyProtection="1">
      <alignment horizontal="justify" vertical="center"/>
      <protection hidden="1"/>
    </xf>
    <xf numFmtId="0" fontId="21" fillId="0" borderId="0" xfId="0" applyFont="1" applyAlignment="1" applyProtection="1">
      <alignment vertical="top" wrapText="1"/>
      <protection hidden="1"/>
    </xf>
    <xf numFmtId="0" fontId="16" fillId="0" borderId="0" xfId="0" applyFont="1" applyAlignment="1" applyProtection="1">
      <alignment vertical="top"/>
      <protection hidden="1"/>
    </xf>
    <xf numFmtId="166" fontId="6" fillId="0" borderId="0" xfId="0" quotePrefix="1" applyNumberFormat="1" applyFont="1" applyAlignment="1" applyProtection="1">
      <alignment horizontal="left" vertical="top" wrapText="1"/>
      <protection hidden="1"/>
    </xf>
    <xf numFmtId="0" fontId="21" fillId="0" borderId="0" xfId="0" applyFont="1" applyAlignment="1" applyProtection="1">
      <alignment horizontal="center" vertical="top"/>
      <protection hidden="1"/>
    </xf>
    <xf numFmtId="0" fontId="5" fillId="0" borderId="0" xfId="0" applyFont="1" applyAlignment="1" applyProtection="1">
      <alignment horizontal="justify"/>
      <protection hidden="1"/>
    </xf>
    <xf numFmtId="0" fontId="6" fillId="0" borderId="11" xfId="51" applyFont="1" applyBorder="1" applyAlignment="1" applyProtection="1">
      <alignment horizontal="center" vertical="center" wrapText="1"/>
      <protection locked="0" hidden="1"/>
    </xf>
    <xf numFmtId="2" fontId="6" fillId="0" borderId="11" xfId="51" applyNumberFormat="1" applyFont="1" applyBorder="1" applyAlignment="1" applyProtection="1">
      <alignment horizontal="center" vertical="center" wrapText="1"/>
      <protection locked="0" hidden="1"/>
    </xf>
    <xf numFmtId="0" fontId="0" fillId="0" borderId="11" xfId="0" applyBorder="1" applyAlignment="1" applyProtection="1">
      <alignment horizontal="center"/>
      <protection hidden="1"/>
    </xf>
    <xf numFmtId="2" fontId="66" fillId="0" borderId="0" xfId="0" applyNumberFormat="1" applyFont="1" applyAlignment="1">
      <alignment horizontal="right" vertical="center"/>
    </xf>
    <xf numFmtId="2" fontId="66" fillId="0" borderId="0" xfId="0" applyNumberFormat="1" applyFont="1" applyAlignment="1">
      <alignment horizontal="right" vertical="center" wrapText="1"/>
    </xf>
    <xf numFmtId="2" fontId="67" fillId="0" borderId="0" xfId="0" applyNumberFormat="1" applyFont="1" applyAlignment="1">
      <alignment horizontal="right" vertical="center"/>
    </xf>
    <xf numFmtId="166" fontId="6" fillId="0" borderId="11" xfId="51" applyNumberFormat="1" applyFont="1" applyBorder="1" applyAlignment="1" applyProtection="1">
      <alignment horizontal="center" vertical="center" wrapText="1"/>
      <protection hidden="1"/>
    </xf>
    <xf numFmtId="0" fontId="73" fillId="0" borderId="11" xfId="31" applyFont="1" applyBorder="1"/>
    <xf numFmtId="9" fontId="6" fillId="0" borderId="11" xfId="58" applyFont="1" applyFill="1" applyBorder="1" applyAlignment="1" applyProtection="1">
      <alignment horizontal="center" vertical="center" wrapText="1"/>
      <protection locked="0" hidden="1"/>
    </xf>
    <xf numFmtId="2" fontId="6" fillId="0" borderId="11" xfId="58" applyNumberFormat="1" applyFont="1" applyFill="1" applyBorder="1" applyAlignment="1" applyProtection="1">
      <alignment horizontal="center" vertical="center" wrapText="1"/>
      <protection locked="0" hidden="1"/>
    </xf>
    <xf numFmtId="0" fontId="0" fillId="0" borderId="53" xfId="0" applyBorder="1" applyAlignment="1" applyProtection="1">
      <alignment horizontal="left" vertical="center"/>
      <protection locked="0"/>
    </xf>
    <xf numFmtId="0" fontId="46" fillId="0" borderId="14" xfId="0" applyFont="1" applyBorder="1" applyAlignment="1" applyProtection="1">
      <alignment horizontal="left" vertical="center"/>
      <protection locked="0"/>
    </xf>
    <xf numFmtId="0" fontId="46" fillId="0" borderId="54" xfId="0" applyFont="1" applyBorder="1" applyAlignment="1" applyProtection="1">
      <alignment horizontal="left" vertical="center"/>
      <protection locked="0"/>
    </xf>
    <xf numFmtId="0" fontId="31" fillId="7" borderId="0" xfId="0" applyFont="1" applyFill="1" applyAlignment="1" applyProtection="1">
      <alignment horizontal="center" vertical="center"/>
      <protection hidden="1"/>
    </xf>
    <xf numFmtId="0" fontId="5" fillId="0" borderId="53" xfId="51" applyFont="1" applyBorder="1" applyAlignment="1" applyProtection="1">
      <alignment horizontal="justify" vertical="top" wrapText="1"/>
      <protection locked="0"/>
    </xf>
    <xf numFmtId="0" fontId="5" fillId="0" borderId="14" xfId="51" applyFont="1" applyBorder="1" applyAlignment="1" applyProtection="1">
      <alignment horizontal="justify" vertical="top" wrapText="1"/>
      <protection locked="0"/>
    </xf>
    <xf numFmtId="0" fontId="5" fillId="0" borderId="54" xfId="51" applyFont="1" applyBorder="1" applyAlignment="1" applyProtection="1">
      <alignment horizontal="justify" vertical="top" wrapText="1"/>
      <protection locked="0"/>
    </xf>
    <xf numFmtId="0" fontId="15" fillId="4" borderId="0" xfId="0" applyFont="1" applyFill="1" applyAlignment="1" applyProtection="1">
      <alignment horizontal="center" vertical="center"/>
      <protection hidden="1"/>
    </xf>
    <xf numFmtId="0" fontId="76" fillId="0" borderId="0" xfId="0" applyFont="1" applyAlignment="1">
      <alignment horizontal="center" vertical="center"/>
    </xf>
    <xf numFmtId="0" fontId="76" fillId="0" borderId="6" xfId="0" applyFont="1" applyBorder="1" applyAlignment="1">
      <alignment horizontal="center" vertical="center"/>
    </xf>
    <xf numFmtId="0" fontId="77" fillId="0" borderId="0" xfId="0" applyFont="1" applyAlignment="1">
      <alignment horizontal="center" vertical="center" wrapText="1"/>
    </xf>
    <xf numFmtId="0" fontId="77" fillId="0" borderId="6" xfId="0" applyFont="1" applyBorder="1" applyAlignment="1">
      <alignment horizontal="center" vertical="center" wrapText="1"/>
    </xf>
    <xf numFmtId="0" fontId="78" fillId="0" borderId="0" xfId="0" applyFont="1" applyAlignment="1">
      <alignment horizontal="center" vertical="center" wrapText="1"/>
    </xf>
    <xf numFmtId="0" fontId="78" fillId="0" borderId="6" xfId="0" applyFont="1" applyBorder="1" applyAlignment="1">
      <alignment horizontal="center" vertical="center" wrapText="1"/>
    </xf>
    <xf numFmtId="0" fontId="78" fillId="0" borderId="4" xfId="0" applyFont="1" applyBorder="1" applyAlignment="1">
      <alignment horizontal="center" vertical="center" wrapText="1"/>
    </xf>
    <xf numFmtId="0" fontId="78" fillId="0" borderId="7" xfId="0" applyFont="1" applyBorder="1" applyAlignment="1">
      <alignment horizontal="center" vertical="center" wrapText="1"/>
    </xf>
    <xf numFmtId="0" fontId="6" fillId="8" borderId="24" xfId="51" applyFont="1" applyFill="1" applyBorder="1" applyAlignment="1" applyProtection="1">
      <alignment horizontal="center" vertical="center"/>
      <protection hidden="1"/>
    </xf>
    <xf numFmtId="0" fontId="6" fillId="8" borderId="3" xfId="51" applyFont="1" applyFill="1" applyBorder="1" applyAlignment="1" applyProtection="1">
      <alignment horizontal="center" vertical="center"/>
      <protection hidden="1"/>
    </xf>
    <xf numFmtId="0" fontId="6" fillId="8" borderId="25" xfId="51" applyFont="1" applyFill="1" applyBorder="1" applyAlignment="1" applyProtection="1">
      <alignment horizontal="center" vertical="center"/>
      <protection hidden="1"/>
    </xf>
    <xf numFmtId="0" fontId="43" fillId="0" borderId="14" xfId="51" applyFont="1" applyBorder="1" applyAlignment="1" applyProtection="1">
      <alignment horizontal="justify" vertical="center"/>
      <protection hidden="1"/>
    </xf>
    <xf numFmtId="0" fontId="43" fillId="0" borderId="20" xfId="51" applyFont="1" applyBorder="1" applyAlignment="1" applyProtection="1">
      <alignment horizontal="justify" vertical="center"/>
      <protection hidden="1"/>
    </xf>
    <xf numFmtId="0" fontId="21" fillId="0" borderId="5" xfId="51" applyFont="1" applyBorder="1" applyAlignment="1" applyProtection="1">
      <alignment horizontal="center" vertical="center" wrapText="1"/>
      <protection hidden="1"/>
    </xf>
    <xf numFmtId="0" fontId="21" fillId="0" borderId="0" xfId="51" applyFont="1" applyAlignment="1" applyProtection="1">
      <alignment horizontal="center" vertical="center" wrapText="1"/>
      <protection hidden="1"/>
    </xf>
    <xf numFmtId="0" fontId="21" fillId="0" borderId="6" xfId="51" applyFont="1" applyBorder="1" applyAlignment="1" applyProtection="1">
      <alignment horizontal="center" vertical="center" wrapText="1"/>
      <protection hidden="1"/>
    </xf>
    <xf numFmtId="0" fontId="22" fillId="0" borderId="5" xfId="51" applyFont="1" applyBorder="1" applyAlignment="1" applyProtection="1">
      <alignment horizontal="center" vertical="center"/>
      <protection hidden="1"/>
    </xf>
    <xf numFmtId="0" fontId="22" fillId="0" borderId="0" xfId="51" applyFont="1" applyAlignment="1" applyProtection="1">
      <alignment horizontal="center" vertical="center"/>
      <protection hidden="1"/>
    </xf>
    <xf numFmtId="0" fontId="22" fillId="0" borderId="6" xfId="51" applyFont="1" applyBorder="1" applyAlignment="1" applyProtection="1">
      <alignment horizontal="center" vertical="center"/>
      <protection hidden="1"/>
    </xf>
    <xf numFmtId="0" fontId="1" fillId="0" borderId="5" xfId="51" applyBorder="1"/>
    <xf numFmtId="0" fontId="1" fillId="0" borderId="0" xfId="51"/>
    <xf numFmtId="0" fontId="1" fillId="0" borderId="6" xfId="51" applyBorder="1"/>
    <xf numFmtId="0" fontId="21" fillId="0" borderId="0" xfId="0" applyFont="1" applyAlignment="1" applyProtection="1">
      <alignment horizontal="left" vertical="top" wrapText="1"/>
      <protection hidden="1"/>
    </xf>
    <xf numFmtId="0" fontId="31" fillId="7" borderId="0" xfId="0" applyFont="1" applyFill="1" applyAlignment="1" applyProtection="1">
      <alignment horizontal="center" vertical="top" wrapText="1"/>
      <protection hidden="1"/>
    </xf>
    <xf numFmtId="0" fontId="21" fillId="0" borderId="0" xfId="0" applyFont="1" applyAlignment="1" applyProtection="1">
      <alignment horizontal="left" vertical="top"/>
      <protection hidden="1"/>
    </xf>
    <xf numFmtId="0" fontId="58" fillId="0" borderId="55" xfId="0" applyFont="1" applyBorder="1" applyAlignment="1" applyProtection="1">
      <alignment horizontal="center" vertical="top"/>
      <protection hidden="1"/>
    </xf>
    <xf numFmtId="0" fontId="21" fillId="0" borderId="14" xfId="0" applyFont="1" applyBorder="1" applyAlignment="1" applyProtection="1">
      <alignment horizontal="center" vertical="center"/>
      <protection hidden="1"/>
    </xf>
    <xf numFmtId="0" fontId="58" fillId="0" borderId="0" xfId="0" applyFont="1" applyAlignment="1" applyProtection="1">
      <alignment horizontal="center" vertical="top"/>
      <protection hidden="1"/>
    </xf>
    <xf numFmtId="0" fontId="27" fillId="7" borderId="0" xfId="45" applyFont="1" applyFill="1" applyAlignment="1" applyProtection="1">
      <alignment horizontal="center" vertical="center"/>
      <protection hidden="1"/>
    </xf>
    <xf numFmtId="0" fontId="41" fillId="0" borderId="4" xfId="45" applyFont="1" applyBorder="1" applyAlignment="1" applyProtection="1">
      <alignment horizontal="center" vertical="center" wrapText="1"/>
      <protection hidden="1"/>
    </xf>
    <xf numFmtId="0" fontId="15" fillId="0" borderId="3" xfId="45" applyFont="1" applyBorder="1" applyAlignment="1" applyProtection="1">
      <alignment horizontal="center" vertical="center"/>
      <protection hidden="1"/>
    </xf>
    <xf numFmtId="0" fontId="0" fillId="0" borderId="24" xfId="45" applyFont="1" applyBorder="1" applyAlignment="1" applyProtection="1">
      <alignment horizontal="left" vertical="center" wrapText="1"/>
      <protection hidden="1"/>
    </xf>
    <xf numFmtId="0" fontId="0" fillId="0" borderId="25" xfId="45" applyFont="1" applyBorder="1" applyAlignment="1" applyProtection="1">
      <alignment horizontal="left" vertical="center" wrapText="1"/>
      <protection hidden="1"/>
    </xf>
    <xf numFmtId="0" fontId="5" fillId="0" borderId="0" xfId="0" applyFont="1" applyAlignment="1" applyProtection="1">
      <alignment horizontal="left" vertical="center" wrapText="1"/>
      <protection hidden="1"/>
    </xf>
    <xf numFmtId="0" fontId="0" fillId="0" borderId="12" xfId="0" applyBorder="1" applyAlignment="1" applyProtection="1">
      <alignment horizontal="left" vertical="center" wrapText="1"/>
      <protection hidden="1"/>
    </xf>
    <xf numFmtId="0" fontId="65" fillId="0" borderId="12" xfId="0" applyFont="1" applyBorder="1" applyAlignment="1" applyProtection="1">
      <alignment horizontal="left" vertical="center" wrapText="1"/>
      <protection hidden="1"/>
    </xf>
    <xf numFmtId="0" fontId="15" fillId="0" borderId="0" xfId="0" applyFont="1" applyAlignment="1" applyProtection="1">
      <alignment horizontal="center" vertical="center" wrapText="1"/>
      <protection hidden="1"/>
    </xf>
    <xf numFmtId="0" fontId="5" fillId="0" borderId="0" xfId="0" applyFont="1" applyAlignment="1" applyProtection="1">
      <alignment horizontal="right" vertical="center" wrapText="1"/>
      <protection hidden="1"/>
    </xf>
    <xf numFmtId="0" fontId="15" fillId="0" borderId="44" xfId="0" applyFont="1" applyBorder="1" applyAlignment="1" applyProtection="1">
      <alignment horizontal="center" vertical="center" wrapText="1"/>
      <protection hidden="1"/>
    </xf>
    <xf numFmtId="0" fontId="15" fillId="0" borderId="56" xfId="0" applyFont="1" applyBorder="1" applyAlignment="1" applyProtection="1">
      <alignment horizontal="center" vertical="center" wrapText="1"/>
      <protection hidden="1"/>
    </xf>
    <xf numFmtId="0" fontId="15" fillId="0" borderId="30" xfId="0" applyFont="1" applyBorder="1" applyAlignment="1" applyProtection="1">
      <alignment horizontal="center" vertical="center" wrapText="1"/>
      <protection hidden="1"/>
    </xf>
    <xf numFmtId="0" fontId="15" fillId="0" borderId="31" xfId="0" applyFont="1" applyBorder="1" applyAlignment="1" applyProtection="1">
      <alignment horizontal="center" vertical="center" wrapText="1"/>
      <protection hidden="1"/>
    </xf>
    <xf numFmtId="0" fontId="15" fillId="0" borderId="0" xfId="0" applyFont="1" applyAlignment="1" applyProtection="1">
      <alignment horizontal="left" vertical="top" wrapText="1"/>
      <protection hidden="1"/>
    </xf>
    <xf numFmtId="0" fontId="71" fillId="0" borderId="0" xfId="0" applyFont="1" applyAlignment="1">
      <alignment horizontal="left" vertical="center" wrapText="1"/>
    </xf>
    <xf numFmtId="0" fontId="71" fillId="0" borderId="0" xfId="0" applyFont="1" applyAlignment="1" applyProtection="1">
      <alignment horizontal="left" vertical="center"/>
      <protection hidden="1"/>
    </xf>
    <xf numFmtId="0" fontId="15" fillId="0" borderId="35" xfId="0" applyFont="1" applyBorder="1" applyAlignment="1" applyProtection="1">
      <alignment horizontal="center" vertical="center" wrapText="1"/>
      <protection hidden="1"/>
    </xf>
    <xf numFmtId="0" fontId="15" fillId="0" borderId="48" xfId="0" applyFont="1" applyBorder="1" applyAlignment="1" applyProtection="1">
      <alignment horizontal="center" vertical="center" wrapText="1"/>
      <protection hidden="1"/>
    </xf>
    <xf numFmtId="0" fontId="15" fillId="0" borderId="0" xfId="0" applyFont="1" applyAlignment="1">
      <alignment horizontal="left" vertical="center" wrapText="1"/>
    </xf>
    <xf numFmtId="0" fontId="27" fillId="7" borderId="0" xfId="0" applyFont="1" applyFill="1" applyAlignment="1" applyProtection="1">
      <alignment horizontal="center" vertical="center"/>
      <protection hidden="1"/>
    </xf>
    <xf numFmtId="0" fontId="15" fillId="0" borderId="0" xfId="52" applyFont="1" applyAlignment="1" applyProtection="1">
      <alignment horizontal="left" vertical="center"/>
      <protection hidden="1"/>
    </xf>
    <xf numFmtId="0" fontId="16" fillId="0" borderId="0" xfId="0" applyFont="1" applyAlignment="1" applyProtection="1">
      <alignment horizontal="justify" vertical="center" wrapText="1"/>
      <protection hidden="1"/>
    </xf>
    <xf numFmtId="0" fontId="15" fillId="0" borderId="11" xfId="56" applyFont="1" applyFill="1" applyBorder="1" applyAlignment="1" applyProtection="1">
      <alignment horizontal="left" vertical="center" wrapText="1"/>
      <protection hidden="1"/>
    </xf>
    <xf numFmtId="0" fontId="16" fillId="0" borderId="0" xfId="0" applyFont="1" applyAlignment="1" applyProtection="1">
      <alignment horizontal="left" vertical="center"/>
      <protection hidden="1"/>
    </xf>
    <xf numFmtId="0" fontId="15" fillId="0" borderId="0" xfId="0" applyFont="1" applyAlignment="1" applyProtection="1">
      <alignment horizontal="left" vertical="center"/>
      <protection hidden="1"/>
    </xf>
    <xf numFmtId="0" fontId="15" fillId="0" borderId="11" xfId="56" applyNumberFormat="1" applyFont="1" applyFill="1" applyBorder="1" applyAlignment="1" applyProtection="1">
      <alignment horizontal="left" vertical="center"/>
      <protection hidden="1"/>
    </xf>
    <xf numFmtId="0" fontId="15" fillId="0" borderId="11" xfId="56" applyNumberFormat="1" applyFont="1" applyFill="1" applyBorder="1" applyAlignment="1" applyProtection="1">
      <alignment horizontal="left" vertical="center" wrapText="1"/>
      <protection hidden="1"/>
    </xf>
    <xf numFmtId="0" fontId="29" fillId="0" borderId="0" xfId="0" applyFont="1" applyAlignment="1" applyProtection="1">
      <alignment horizontal="justify" vertical="center" wrapText="1"/>
      <protection hidden="1"/>
    </xf>
    <xf numFmtId="0" fontId="16" fillId="0" borderId="0" xfId="0" applyFont="1" applyAlignment="1" applyProtection="1">
      <alignment horizontal="left" vertical="center" wrapText="1"/>
      <protection hidden="1"/>
    </xf>
    <xf numFmtId="0" fontId="16" fillId="0" borderId="0" xfId="0" applyFont="1" applyAlignment="1" applyProtection="1">
      <alignment vertical="center"/>
      <protection hidden="1"/>
    </xf>
    <xf numFmtId="0" fontId="58" fillId="0" borderId="11" xfId="0" applyFont="1" applyBorder="1" applyAlignment="1" applyProtection="1">
      <alignment horizontal="left" vertical="center" wrapText="1"/>
      <protection hidden="1"/>
    </xf>
    <xf numFmtId="0" fontId="15" fillId="0" borderId="11" xfId="0" applyFont="1" applyBorder="1" applyAlignment="1" applyProtection="1">
      <alignment horizontal="center" vertical="center"/>
      <protection hidden="1"/>
    </xf>
    <xf numFmtId="0" fontId="15" fillId="0" borderId="0" xfId="0" applyFont="1" applyAlignment="1" applyProtection="1">
      <alignment horizontal="left" vertical="center" wrapText="1"/>
      <protection hidden="1"/>
    </xf>
    <xf numFmtId="0" fontId="15" fillId="0" borderId="51" xfId="0" applyFont="1" applyBorder="1" applyAlignment="1">
      <alignment horizontal="center" vertical="center"/>
    </xf>
    <xf numFmtId="0" fontId="15" fillId="0" borderId="52" xfId="0" applyFont="1" applyBorder="1" applyAlignment="1">
      <alignment horizontal="center" vertical="center"/>
    </xf>
    <xf numFmtId="0" fontId="15" fillId="0" borderId="67" xfId="0" applyFont="1" applyBorder="1" applyAlignment="1">
      <alignment horizontal="center" vertical="center"/>
    </xf>
    <xf numFmtId="0" fontId="15" fillId="0" borderId="51"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58" xfId="0" applyFont="1" applyBorder="1" applyAlignment="1">
      <alignment horizontal="center" vertical="center"/>
    </xf>
    <xf numFmtId="0" fontId="15" fillId="0" borderId="59" xfId="0" applyFont="1" applyBorder="1" applyAlignment="1">
      <alignment horizontal="center" vertical="center"/>
    </xf>
    <xf numFmtId="0" fontId="15" fillId="0" borderId="60" xfId="0" applyFont="1" applyBorder="1" applyAlignment="1">
      <alignment horizontal="center" vertical="center"/>
    </xf>
    <xf numFmtId="0" fontId="15" fillId="0" borderId="61"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0" fontId="15" fillId="0" borderId="57" xfId="0" applyFont="1" applyBorder="1" applyAlignment="1">
      <alignment horizontal="center" vertical="center"/>
    </xf>
    <xf numFmtId="0" fontId="15" fillId="0" borderId="57" xfId="0" applyFont="1" applyBorder="1" applyAlignment="1">
      <alignment horizontal="center" vertical="center" wrapText="1"/>
    </xf>
    <xf numFmtId="0" fontId="15" fillId="0" borderId="64" xfId="0" applyFont="1" applyBorder="1" applyAlignment="1">
      <alignment horizontal="center" vertical="center"/>
    </xf>
    <xf numFmtId="0" fontId="15" fillId="0" borderId="65" xfId="0" applyFont="1" applyBorder="1" applyAlignment="1">
      <alignment horizontal="center" vertical="center"/>
    </xf>
    <xf numFmtId="0" fontId="15" fillId="0" borderId="66" xfId="0" applyFont="1" applyBorder="1" applyAlignment="1">
      <alignment horizontal="center" vertical="center"/>
    </xf>
    <xf numFmtId="0" fontId="52" fillId="0" borderId="0" xfId="0" applyFont="1" applyAlignment="1" applyProtection="1">
      <alignment horizontal="left" vertical="top" wrapText="1"/>
      <protection hidden="1"/>
    </xf>
    <xf numFmtId="0" fontId="15" fillId="0" borderId="68" xfId="0" applyFont="1" applyBorder="1" applyAlignment="1" applyProtection="1">
      <alignment horizontal="left" vertical="center" wrapText="1"/>
      <protection hidden="1"/>
    </xf>
    <xf numFmtId="0" fontId="6" fillId="0" borderId="11" xfId="0" applyFont="1" applyBorder="1" applyAlignment="1" applyProtection="1">
      <alignment horizontal="right" vertical="center" wrapText="1"/>
      <protection hidden="1"/>
    </xf>
    <xf numFmtId="0" fontId="6" fillId="0" borderId="0" xfId="0" applyFont="1" applyAlignment="1">
      <alignment horizontal="left" vertical="center" wrapText="1"/>
    </xf>
    <xf numFmtId="0" fontId="74" fillId="0" borderId="0" xfId="0" applyFont="1" applyAlignment="1">
      <alignment horizontal="left" vertical="center" wrapText="1"/>
    </xf>
    <xf numFmtId="0" fontId="6" fillId="0" borderId="23" xfId="0" applyFont="1" applyBorder="1" applyAlignment="1" applyProtection="1">
      <alignment horizontal="right" vertical="center" wrapText="1"/>
      <protection hidden="1"/>
    </xf>
    <xf numFmtId="0" fontId="6" fillId="0" borderId="4" xfId="0" applyFont="1" applyBorder="1" applyAlignment="1" applyProtection="1">
      <alignment horizontal="right" vertical="center" wrapText="1"/>
      <protection hidden="1"/>
    </xf>
    <xf numFmtId="0" fontId="6" fillId="0" borderId="7" xfId="0" applyFont="1" applyBorder="1" applyAlignment="1" applyProtection="1">
      <alignment horizontal="right" vertical="center" wrapText="1"/>
      <protection hidden="1"/>
    </xf>
    <xf numFmtId="0" fontId="6" fillId="5" borderId="11" xfId="29" applyFont="1" applyFill="1" applyBorder="1" applyAlignment="1">
      <alignment horizontal="center" vertical="center" wrapText="1"/>
    </xf>
    <xf numFmtId="0" fontId="6" fillId="0" borderId="11" xfId="0" applyFont="1" applyBorder="1" applyAlignment="1" applyProtection="1">
      <alignment horizontal="center" vertical="center" wrapText="1"/>
      <protection hidden="1"/>
    </xf>
    <xf numFmtId="0" fontId="5" fillId="0" borderId="24" xfId="0" applyFont="1" applyBorder="1" applyAlignment="1" applyProtection="1">
      <alignment horizontal="left" vertical="center" wrapText="1"/>
      <protection hidden="1"/>
    </xf>
    <xf numFmtId="0" fontId="5" fillId="0" borderId="25" xfId="0" applyFont="1" applyBorder="1" applyAlignment="1" applyProtection="1">
      <alignment horizontal="left" vertical="center" wrapText="1"/>
      <protection hidden="1"/>
    </xf>
    <xf numFmtId="0" fontId="5" fillId="0" borderId="0" xfId="0" applyFont="1" applyAlignment="1" applyProtection="1">
      <alignment horizontal="left" vertical="top" wrapText="1"/>
      <protection hidden="1"/>
    </xf>
    <xf numFmtId="0" fontId="5" fillId="0" borderId="11" xfId="0" applyFont="1" applyBorder="1" applyAlignment="1" applyProtection="1">
      <alignment horizontal="left" vertical="center" wrapText="1"/>
      <protection hidden="1"/>
    </xf>
    <xf numFmtId="0" fontId="6" fillId="0" borderId="43" xfId="0" applyFont="1" applyBorder="1" applyAlignment="1" applyProtection="1">
      <alignment horizontal="center" vertical="center" wrapText="1"/>
      <protection hidden="1"/>
    </xf>
    <xf numFmtId="0" fontId="6" fillId="0" borderId="45" xfId="0" applyFont="1" applyBorder="1" applyAlignment="1" applyProtection="1">
      <alignment horizontal="center" vertical="center" wrapText="1"/>
      <protection hidden="1"/>
    </xf>
    <xf numFmtId="0" fontId="6" fillId="0" borderId="9" xfId="0" applyFont="1" applyBorder="1" applyAlignment="1" applyProtection="1">
      <alignment horizontal="center" vertical="center" wrapText="1"/>
      <protection hidden="1"/>
    </xf>
    <xf numFmtId="0" fontId="6" fillId="0" borderId="69" xfId="0" applyFont="1" applyBorder="1" applyAlignment="1" applyProtection="1">
      <alignment horizontal="right" vertical="center" wrapText="1"/>
      <protection hidden="1"/>
    </xf>
    <xf numFmtId="0" fontId="6" fillId="0" borderId="50" xfId="0" applyFont="1" applyBorder="1" applyAlignment="1" applyProtection="1">
      <alignment horizontal="right" vertical="center" wrapText="1"/>
      <protection hidden="1"/>
    </xf>
    <xf numFmtId="0" fontId="0" fillId="0" borderId="0" xfId="0" applyAlignment="1" applyProtection="1">
      <alignment horizontal="left" vertical="top" wrapText="1"/>
      <protection hidden="1"/>
    </xf>
    <xf numFmtId="0" fontId="15" fillId="0" borderId="0" xfId="51" applyFont="1" applyAlignment="1" applyProtection="1">
      <alignment horizontal="center" vertical="center" wrapText="1"/>
      <protection hidden="1"/>
    </xf>
    <xf numFmtId="0" fontId="27" fillId="7" borderId="0" xfId="51" applyFont="1" applyFill="1" applyAlignment="1" applyProtection="1">
      <alignment horizontal="center" vertical="center"/>
      <protection hidden="1"/>
    </xf>
    <xf numFmtId="0" fontId="6" fillId="0" borderId="44" xfId="50" applyFont="1" applyBorder="1" applyAlignment="1" applyProtection="1">
      <alignment horizontal="center" vertical="top"/>
      <protection locked="0"/>
    </xf>
    <xf numFmtId="0" fontId="6" fillId="0" borderId="66" xfId="50" applyFont="1" applyBorder="1" applyAlignment="1" applyProtection="1">
      <alignment horizontal="center" vertical="top"/>
      <protection locked="0"/>
    </xf>
    <xf numFmtId="0" fontId="59" fillId="0" borderId="58" xfId="50" applyFont="1" applyBorder="1" applyAlignment="1" applyProtection="1">
      <alignment horizontal="center" vertical="center"/>
      <protection hidden="1"/>
    </xf>
    <xf numFmtId="0" fontId="59" fillId="0" borderId="73" xfId="50" quotePrefix="1" applyFont="1" applyBorder="1" applyAlignment="1" applyProtection="1">
      <alignment horizontal="center" vertical="center"/>
      <protection hidden="1"/>
    </xf>
    <xf numFmtId="0" fontId="59" fillId="0" borderId="59" xfId="50" quotePrefix="1" applyFont="1" applyBorder="1" applyAlignment="1" applyProtection="1">
      <alignment horizontal="center" vertical="center"/>
      <protection hidden="1"/>
    </xf>
    <xf numFmtId="0" fontId="59" fillId="0" borderId="60" xfId="50" quotePrefix="1" applyFont="1" applyBorder="1" applyAlignment="1" applyProtection="1">
      <alignment horizontal="center" vertical="center"/>
      <protection hidden="1"/>
    </xf>
    <xf numFmtId="0" fontId="59" fillId="0" borderId="0" xfId="50" quotePrefix="1" applyFont="1" applyAlignment="1" applyProtection="1">
      <alignment horizontal="center" vertical="center"/>
      <protection hidden="1"/>
    </xf>
    <xf numFmtId="0" fontId="59" fillId="0" borderId="61" xfId="50" quotePrefix="1" applyFont="1" applyBorder="1" applyAlignment="1" applyProtection="1">
      <alignment horizontal="center" vertical="center"/>
      <protection hidden="1"/>
    </xf>
    <xf numFmtId="0" fontId="59" fillId="0" borderId="74" xfId="50" quotePrefix="1" applyFont="1" applyBorder="1" applyAlignment="1" applyProtection="1">
      <alignment horizontal="center" vertical="center"/>
      <protection hidden="1"/>
    </xf>
    <xf numFmtId="0" fontId="59" fillId="0" borderId="68" xfId="50" quotePrefix="1" applyFont="1" applyBorder="1" applyAlignment="1" applyProtection="1">
      <alignment horizontal="center" vertical="center"/>
      <protection hidden="1"/>
    </xf>
    <xf numFmtId="0" fontId="59" fillId="0" borderId="75" xfId="50" quotePrefix="1" applyFont="1" applyBorder="1" applyAlignment="1" applyProtection="1">
      <alignment horizontal="center" vertical="center"/>
      <protection hidden="1"/>
    </xf>
    <xf numFmtId="0" fontId="6" fillId="0" borderId="0" xfId="51" applyFont="1" applyAlignment="1" applyProtection="1">
      <alignment horizontal="left" vertical="center" wrapText="1"/>
      <protection hidden="1"/>
    </xf>
    <xf numFmtId="0" fontId="6" fillId="0" borderId="32" xfId="50" applyFont="1" applyBorder="1" applyAlignment="1" applyProtection="1">
      <alignment horizontal="center" vertical="top" wrapText="1"/>
      <protection hidden="1"/>
    </xf>
    <xf numFmtId="0" fontId="0" fillId="0" borderId="37" xfId="0" applyBorder="1" applyAlignment="1" applyProtection="1">
      <alignment horizontal="center" vertical="top"/>
      <protection hidden="1"/>
    </xf>
    <xf numFmtId="0" fontId="6" fillId="0" borderId="72" xfId="50" applyFont="1" applyBorder="1" applyAlignment="1" applyProtection="1">
      <alignment horizontal="center" vertical="top"/>
      <protection hidden="1"/>
    </xf>
    <xf numFmtId="0" fontId="6" fillId="0" borderId="7" xfId="50" applyFont="1" applyBorder="1" applyAlignment="1" applyProtection="1">
      <alignment horizontal="center" vertical="top"/>
      <protection hidden="1"/>
    </xf>
    <xf numFmtId="0" fontId="6" fillId="0" borderId="45" xfId="50" applyFont="1" applyBorder="1" applyAlignment="1" applyProtection="1">
      <alignment horizontal="center" vertical="top" wrapText="1"/>
      <protection hidden="1"/>
    </xf>
    <xf numFmtId="0" fontId="6" fillId="0" borderId="11" xfId="50" applyFont="1" applyBorder="1" applyAlignment="1" applyProtection="1">
      <alignment horizontal="center" vertical="top" wrapText="1"/>
      <protection hidden="1"/>
    </xf>
    <xf numFmtId="0" fontId="0" fillId="0" borderId="0" xfId="51" applyFont="1" applyAlignment="1" applyProtection="1">
      <alignment horizontal="left" vertical="center" wrapText="1"/>
      <protection hidden="1"/>
    </xf>
    <xf numFmtId="0" fontId="0" fillId="0" borderId="0" xfId="0" applyAlignment="1">
      <alignment vertical="center"/>
    </xf>
    <xf numFmtId="2" fontId="0" fillId="0" borderId="9" xfId="51" applyNumberFormat="1" applyFont="1" applyBorder="1" applyAlignment="1" applyProtection="1">
      <alignment horizontal="center" vertical="center" wrapText="1"/>
      <protection hidden="1"/>
    </xf>
    <xf numFmtId="0" fontId="15" fillId="0" borderId="47" xfId="51" applyFont="1" applyBorder="1" applyAlignment="1" applyProtection="1">
      <alignment horizontal="center" vertical="center" wrapText="1"/>
      <protection hidden="1"/>
    </xf>
    <xf numFmtId="0" fontId="15" fillId="0" borderId="76" xfId="51" applyFont="1" applyBorder="1" applyAlignment="1" applyProtection="1">
      <alignment horizontal="center" vertical="center" wrapText="1"/>
      <protection hidden="1"/>
    </xf>
    <xf numFmtId="0" fontId="15" fillId="2" borderId="44" xfId="51" applyFont="1" applyFill="1" applyBorder="1" applyAlignment="1" applyProtection="1">
      <alignment horizontal="left" vertical="center" wrapText="1"/>
      <protection hidden="1"/>
    </xf>
    <xf numFmtId="0" fontId="15" fillId="2" borderId="66" xfId="51" applyFont="1" applyFill="1" applyBorder="1" applyAlignment="1" applyProtection="1">
      <alignment horizontal="left" vertical="center" wrapText="1"/>
      <protection hidden="1"/>
    </xf>
    <xf numFmtId="2" fontId="0" fillId="0" borderId="11" xfId="51" applyNumberFormat="1" applyFont="1" applyBorder="1" applyAlignment="1" applyProtection="1">
      <alignment horizontal="center" vertical="center" wrapText="1"/>
      <protection hidden="1"/>
    </xf>
    <xf numFmtId="0" fontId="15" fillId="2" borderId="77" xfId="51" applyFont="1" applyFill="1" applyBorder="1" applyAlignment="1" applyProtection="1">
      <alignment horizontal="left" vertical="center" wrapText="1"/>
      <protection hidden="1"/>
    </xf>
    <xf numFmtId="0" fontId="15" fillId="2" borderId="72" xfId="51" applyFont="1" applyFill="1" applyBorder="1" applyAlignment="1" applyProtection="1">
      <alignment horizontal="left" vertical="center" wrapText="1"/>
      <protection hidden="1"/>
    </xf>
    <xf numFmtId="0" fontId="0" fillId="0" borderId="9" xfId="51" applyFont="1" applyBorder="1" applyAlignment="1" applyProtection="1">
      <alignment horizontal="left" vertical="center" wrapText="1"/>
      <protection hidden="1"/>
    </xf>
    <xf numFmtId="0" fontId="15" fillId="0" borderId="78" xfId="51" applyFont="1" applyBorder="1" applyAlignment="1" applyProtection="1">
      <alignment horizontal="center" vertical="center" wrapText="1"/>
      <protection hidden="1"/>
    </xf>
    <xf numFmtId="0" fontId="15" fillId="0" borderId="11" xfId="51" applyFont="1" applyBorder="1" applyAlignment="1" applyProtection="1">
      <alignment horizontal="center" vertical="center" wrapText="1"/>
      <protection hidden="1"/>
    </xf>
    <xf numFmtId="0" fontId="15" fillId="0" borderId="0" xfId="51" applyFont="1" applyAlignment="1" applyProtection="1">
      <alignment horizontal="left" vertical="top"/>
      <protection hidden="1"/>
    </xf>
    <xf numFmtId="0" fontId="15" fillId="0" borderId="24" xfId="51" applyFont="1" applyBorder="1" applyAlignment="1" applyProtection="1">
      <alignment horizontal="left" vertical="center" wrapText="1"/>
      <protection hidden="1"/>
    </xf>
    <xf numFmtId="0" fontId="15" fillId="0" borderId="25" xfId="51" applyFont="1" applyBorder="1" applyAlignment="1" applyProtection="1">
      <alignment horizontal="left" vertical="center" wrapText="1"/>
      <protection hidden="1"/>
    </xf>
    <xf numFmtId="0" fontId="15" fillId="0" borderId="24" xfId="51" applyFont="1" applyBorder="1" applyAlignment="1" applyProtection="1">
      <alignment horizontal="center" vertical="center" wrapText="1"/>
      <protection hidden="1"/>
    </xf>
    <xf numFmtId="0" fontId="15" fillId="0" borderId="25" xfId="51" applyFont="1" applyBorder="1" applyAlignment="1" applyProtection="1">
      <alignment horizontal="center" vertical="center" wrapText="1"/>
      <protection hidden="1"/>
    </xf>
    <xf numFmtId="0" fontId="15" fillId="2" borderId="24" xfId="51" applyFont="1" applyFill="1" applyBorder="1" applyAlignment="1" applyProtection="1">
      <alignment horizontal="left" vertical="center" wrapText="1"/>
      <protection hidden="1"/>
    </xf>
    <xf numFmtId="0" fontId="15" fillId="2" borderId="3" xfId="51" applyFont="1" applyFill="1" applyBorder="1" applyAlignment="1" applyProtection="1">
      <alignment horizontal="left" vertical="center" wrapText="1"/>
      <protection hidden="1"/>
    </xf>
    <xf numFmtId="2" fontId="15" fillId="0" borderId="24" xfId="51" applyNumberFormat="1" applyFont="1" applyBorder="1" applyAlignment="1" applyProtection="1">
      <alignment horizontal="center" vertical="center" wrapText="1"/>
      <protection hidden="1"/>
    </xf>
    <xf numFmtId="2" fontId="15" fillId="0" borderId="25" xfId="51" applyNumberFormat="1" applyFont="1" applyBorder="1" applyAlignment="1" applyProtection="1">
      <alignment horizontal="center" vertical="center" wrapText="1"/>
      <protection hidden="1"/>
    </xf>
    <xf numFmtId="2" fontId="15" fillId="0" borderId="11" xfId="51" applyNumberFormat="1" applyFont="1" applyBorder="1" applyAlignment="1" applyProtection="1">
      <alignment horizontal="center" vertical="center" wrapText="1"/>
      <protection hidden="1"/>
    </xf>
    <xf numFmtId="0" fontId="16" fillId="0" borderId="11" xfId="51" applyFont="1" applyBorder="1" applyAlignment="1" applyProtection="1">
      <alignment horizontal="justify" vertical="center" wrapText="1"/>
      <protection hidden="1"/>
    </xf>
    <xf numFmtId="0" fontId="15" fillId="3" borderId="30" xfId="51" applyFont="1" applyFill="1" applyBorder="1" applyAlignment="1" applyProtection="1">
      <alignment horizontal="center" vertical="center" wrapText="1"/>
      <protection locked="0" hidden="1"/>
    </xf>
    <xf numFmtId="0" fontId="15" fillId="3" borderId="31" xfId="51" applyFont="1" applyFill="1" applyBorder="1" applyAlignment="1" applyProtection="1">
      <alignment horizontal="center" vertical="center" wrapText="1"/>
      <protection locked="0" hidden="1"/>
    </xf>
    <xf numFmtId="0" fontId="15" fillId="3" borderId="5" xfId="51" applyFont="1" applyFill="1" applyBorder="1" applyAlignment="1" applyProtection="1">
      <alignment horizontal="center" vertical="center" wrapText="1"/>
      <protection locked="0" hidden="1"/>
    </xf>
    <xf numFmtId="0" fontId="15" fillId="3" borderId="6" xfId="51" applyFont="1" applyFill="1" applyBorder="1" applyAlignment="1" applyProtection="1">
      <alignment horizontal="center" vertical="center" wrapText="1"/>
      <protection locked="0" hidden="1"/>
    </xf>
    <xf numFmtId="0" fontId="15" fillId="3" borderId="23" xfId="51" applyFont="1" applyFill="1" applyBorder="1" applyAlignment="1" applyProtection="1">
      <alignment horizontal="center" vertical="center" wrapText="1"/>
      <protection locked="0" hidden="1"/>
    </xf>
    <xf numFmtId="0" fontId="15" fillId="3" borderId="7" xfId="51" applyFont="1" applyFill="1" applyBorder="1" applyAlignment="1" applyProtection="1">
      <alignment horizontal="center" vertical="center" wrapText="1"/>
      <protection locked="0" hidden="1"/>
    </xf>
    <xf numFmtId="9" fontId="15" fillId="3" borderId="11" xfId="51" applyNumberFormat="1" applyFont="1" applyFill="1" applyBorder="1" applyAlignment="1" applyProtection="1">
      <alignment horizontal="center" vertical="center" wrapText="1"/>
      <protection locked="0" hidden="1"/>
    </xf>
    <xf numFmtId="0" fontId="15" fillId="3" borderId="11" xfId="51" applyFont="1" applyFill="1" applyBorder="1" applyAlignment="1" applyProtection="1">
      <alignment horizontal="center" vertical="center" wrapText="1"/>
      <protection locked="0" hidden="1"/>
    </xf>
    <xf numFmtId="2" fontId="15" fillId="2" borderId="11" xfId="51" applyNumberFormat="1" applyFont="1" applyFill="1" applyBorder="1" applyAlignment="1" applyProtection="1">
      <alignment horizontal="center" vertical="center" wrapText="1"/>
      <protection hidden="1"/>
    </xf>
    <xf numFmtId="0" fontId="16" fillId="0" borderId="11" xfId="51" applyFont="1" applyBorder="1" applyAlignment="1" applyProtection="1">
      <alignment horizontal="center" vertical="center"/>
      <protection hidden="1"/>
    </xf>
    <xf numFmtId="0" fontId="15" fillId="0" borderId="11" xfId="51" applyFont="1" applyBorder="1" applyAlignment="1" applyProtection="1">
      <alignment horizontal="left" vertical="center" wrapText="1"/>
      <protection hidden="1"/>
    </xf>
    <xf numFmtId="2" fontId="15" fillId="0" borderId="11" xfId="51" applyNumberFormat="1" applyFont="1" applyBorder="1" applyAlignment="1" applyProtection="1">
      <alignment horizontal="center" vertical="center"/>
      <protection hidden="1"/>
    </xf>
    <xf numFmtId="3" fontId="15" fillId="3" borderId="24" xfId="51" applyNumberFormat="1" applyFont="1" applyFill="1" applyBorder="1" applyAlignment="1" applyProtection="1">
      <alignment horizontal="right" vertical="center"/>
      <protection locked="0" hidden="1"/>
    </xf>
    <xf numFmtId="3" fontId="15" fillId="3" borderId="25" xfId="51" applyNumberFormat="1" applyFont="1" applyFill="1" applyBorder="1" applyAlignment="1" applyProtection="1">
      <alignment horizontal="right" vertical="center"/>
      <protection locked="0" hidden="1"/>
    </xf>
    <xf numFmtId="0" fontId="16" fillId="0" borderId="0" xfId="51" applyFont="1" applyAlignment="1" applyProtection="1">
      <alignment horizontal="justify" vertical="center" wrapText="1"/>
      <protection hidden="1"/>
    </xf>
    <xf numFmtId="0" fontId="16" fillId="0" borderId="24" xfId="51" applyFont="1" applyBorder="1" applyAlignment="1" applyProtection="1">
      <alignment horizontal="justify" vertical="center" wrapText="1"/>
      <protection hidden="1"/>
    </xf>
    <xf numFmtId="0" fontId="16" fillId="0" borderId="25" xfId="51" applyFont="1" applyBorder="1" applyAlignment="1" applyProtection="1">
      <alignment horizontal="justify" vertical="center" wrapText="1"/>
      <protection hidden="1"/>
    </xf>
    <xf numFmtId="0" fontId="15" fillId="2" borderId="11" xfId="51" applyFont="1" applyFill="1" applyBorder="1" applyAlignment="1" applyProtection="1">
      <alignment horizontal="left" vertical="center" wrapText="1"/>
      <protection hidden="1"/>
    </xf>
    <xf numFmtId="0" fontId="15" fillId="2" borderId="12" xfId="51" applyFont="1" applyFill="1" applyBorder="1" applyAlignment="1" applyProtection="1">
      <alignment horizontal="left" vertical="center" wrapText="1"/>
      <protection hidden="1"/>
    </xf>
    <xf numFmtId="0" fontId="15" fillId="0" borderId="0" xfId="52" applyFont="1" applyAlignment="1" applyProtection="1">
      <alignment horizontal="left" vertical="center" wrapText="1"/>
      <protection hidden="1"/>
    </xf>
    <xf numFmtId="0" fontId="0" fillId="0" borderId="30" xfId="51" applyFont="1" applyBorder="1" applyAlignment="1" applyProtection="1">
      <alignment horizontal="left" vertical="center"/>
      <protection hidden="1"/>
    </xf>
    <xf numFmtId="0" fontId="0" fillId="0" borderId="31" xfId="51" applyFont="1" applyBorder="1" applyAlignment="1" applyProtection="1">
      <alignment horizontal="left" vertical="center"/>
      <protection hidden="1"/>
    </xf>
    <xf numFmtId="0" fontId="0" fillId="0" borderId="30" xfId="51" applyFont="1" applyBorder="1" applyAlignment="1" applyProtection="1">
      <alignment horizontal="justify" vertical="center" wrapText="1"/>
      <protection hidden="1"/>
    </xf>
    <xf numFmtId="0" fontId="16" fillId="0" borderId="31" xfId="51" applyFont="1" applyBorder="1" applyAlignment="1" applyProtection="1">
      <alignment horizontal="justify" vertical="center" wrapText="1"/>
      <protection hidden="1"/>
    </xf>
    <xf numFmtId="0" fontId="15" fillId="0" borderId="41" xfId="51" applyFont="1" applyBorder="1" applyAlignment="1" applyProtection="1">
      <alignment horizontal="center" vertical="center" wrapText="1"/>
      <protection hidden="1"/>
    </xf>
    <xf numFmtId="0" fontId="0" fillId="0" borderId="24" xfId="51" applyFont="1" applyBorder="1" applyAlignment="1" applyProtection="1">
      <alignment horizontal="justify" vertical="center" wrapText="1"/>
      <protection hidden="1"/>
    </xf>
    <xf numFmtId="0" fontId="0" fillId="0" borderId="24" xfId="51" applyFont="1" applyBorder="1" applyAlignment="1" applyProtection="1">
      <alignment horizontal="justify" vertical="center"/>
      <protection hidden="1"/>
    </xf>
    <xf numFmtId="0" fontId="16" fillId="0" borderId="25" xfId="51" applyFont="1" applyBorder="1" applyAlignment="1" applyProtection="1">
      <alignment horizontal="justify" vertical="center"/>
      <protection hidden="1"/>
    </xf>
    <xf numFmtId="174" fontId="58" fillId="0" borderId="70" xfId="51" applyNumberFormat="1" applyFont="1" applyBorder="1" applyAlignment="1" applyProtection="1">
      <alignment horizontal="center" vertical="center"/>
      <protection hidden="1"/>
    </xf>
    <xf numFmtId="174" fontId="58" fillId="0" borderId="71" xfId="51" applyNumberFormat="1" applyFont="1" applyBorder="1" applyAlignment="1" applyProtection="1">
      <alignment horizontal="center" vertical="center"/>
      <protection hidden="1"/>
    </xf>
    <xf numFmtId="174" fontId="58" fillId="0" borderId="79" xfId="51" applyNumberFormat="1" applyFont="1" applyBorder="1" applyAlignment="1" applyProtection="1">
      <alignment horizontal="center" vertical="center"/>
      <protection hidden="1"/>
    </xf>
    <xf numFmtId="0" fontId="15" fillId="0" borderId="44" xfId="51" applyFont="1" applyBorder="1" applyAlignment="1" applyProtection="1">
      <alignment horizontal="left" vertical="center" wrapText="1"/>
      <protection hidden="1"/>
    </xf>
    <xf numFmtId="0" fontId="15" fillId="0" borderId="56" xfId="51" applyFont="1" applyBorder="1" applyAlignment="1" applyProtection="1">
      <alignment horizontal="left" vertical="center" wrapText="1"/>
      <protection hidden="1"/>
    </xf>
    <xf numFmtId="0" fontId="15" fillId="0" borderId="44" xfId="51" applyFont="1" applyBorder="1" applyAlignment="1" applyProtection="1">
      <alignment horizontal="center" vertical="center" wrapText="1"/>
      <protection hidden="1"/>
    </xf>
    <xf numFmtId="0" fontId="15" fillId="0" borderId="66" xfId="51" applyFont="1" applyBorder="1" applyAlignment="1" applyProtection="1">
      <alignment horizontal="center" vertical="center" wrapText="1"/>
      <protection hidden="1"/>
    </xf>
    <xf numFmtId="0" fontId="15" fillId="0" borderId="0" xfId="51" applyFont="1" applyAlignment="1" applyProtection="1">
      <alignment horizontal="left" vertical="top" wrapText="1"/>
      <protection hidden="1"/>
    </xf>
    <xf numFmtId="0" fontId="19" fillId="0" borderId="0" xfId="0" applyFont="1" applyAlignment="1" applyProtection="1">
      <alignment horizontal="left" vertical="top" wrapText="1"/>
      <protection hidden="1"/>
    </xf>
    <xf numFmtId="0" fontId="5" fillId="0" borderId="0" xfId="43" applyFont="1" applyAlignment="1" applyProtection="1">
      <alignment horizontal="justify" vertical="center"/>
      <protection hidden="1"/>
    </xf>
    <xf numFmtId="0" fontId="16" fillId="0" borderId="0" xfId="53" applyAlignment="1" applyProtection="1">
      <alignment horizontal="left" vertical="top" wrapText="1"/>
      <protection hidden="1"/>
    </xf>
    <xf numFmtId="0" fontId="16" fillId="0" borderId="0" xfId="0" applyFont="1" applyAlignment="1" applyProtection="1">
      <alignment horizontal="left" vertical="center" indent="2"/>
      <protection hidden="1"/>
    </xf>
    <xf numFmtId="0" fontId="5" fillId="0" borderId="0" xfId="43" applyFont="1" applyAlignment="1" applyProtection="1">
      <alignment horizontal="justify" vertical="top"/>
      <protection hidden="1"/>
    </xf>
    <xf numFmtId="0" fontId="16" fillId="0" borderId="14" xfId="0" applyFont="1" applyBorder="1" applyAlignment="1" applyProtection="1">
      <alignment horizontal="left" vertical="center" indent="2"/>
      <protection hidden="1"/>
    </xf>
    <xf numFmtId="0" fontId="16" fillId="0" borderId="55" xfId="0" applyFont="1" applyBorder="1" applyAlignment="1" applyProtection="1">
      <alignment horizontal="left" vertical="center" indent="2"/>
      <protection hidden="1"/>
    </xf>
    <xf numFmtId="0" fontId="16" fillId="0" borderId="13" xfId="0" applyFont="1" applyBorder="1" applyAlignment="1" applyProtection="1">
      <alignment horizontal="left" vertical="center" indent="2"/>
      <protection hidden="1"/>
    </xf>
    <xf numFmtId="176" fontId="15" fillId="0" borderId="0" xfId="43" applyNumberFormat="1" applyFont="1" applyAlignment="1" applyProtection="1">
      <alignment horizontal="left" vertical="center" indent="1"/>
      <protection hidden="1"/>
    </xf>
    <xf numFmtId="0" fontId="0" fillId="0" borderId="0" xfId="43" applyFont="1" applyAlignment="1" applyProtection="1">
      <alignment vertical="center" wrapText="1"/>
      <protection hidden="1"/>
    </xf>
    <xf numFmtId="0" fontId="0" fillId="0" borderId="0" xfId="0" applyAlignment="1">
      <alignment vertical="center" wrapText="1"/>
    </xf>
    <xf numFmtId="0" fontId="15" fillId="0" borderId="0" xfId="43" applyFont="1" applyAlignment="1" applyProtection="1">
      <alignment horizontal="center" vertical="center"/>
      <protection hidden="1"/>
    </xf>
    <xf numFmtId="0" fontId="0" fillId="3" borderId="0" xfId="43" applyFont="1" applyFill="1" applyAlignment="1" applyProtection="1">
      <alignment horizontal="left" vertical="center"/>
      <protection locked="0"/>
    </xf>
    <xf numFmtId="0" fontId="16" fillId="3" borderId="0" xfId="43" applyFont="1" applyFill="1" applyAlignment="1" applyProtection="1">
      <alignment horizontal="left" vertical="center"/>
      <protection locked="0"/>
    </xf>
    <xf numFmtId="176" fontId="16" fillId="0" borderId="0" xfId="43" applyNumberFormat="1" applyFont="1" applyAlignment="1" applyProtection="1">
      <alignment horizontal="left" vertical="center"/>
      <protection hidden="1"/>
    </xf>
    <xf numFmtId="0" fontId="6" fillId="0" borderId="0" xfId="43" applyFont="1" applyAlignment="1" applyProtection="1">
      <alignment horizontal="justify" vertical="top"/>
      <protection hidden="1"/>
    </xf>
    <xf numFmtId="0" fontId="6" fillId="0" borderId="0" xfId="43" applyFont="1" applyAlignment="1" applyProtection="1">
      <alignment horizontal="justify" vertical="center"/>
      <protection hidden="1"/>
    </xf>
    <xf numFmtId="0" fontId="0" fillId="0" borderId="0" xfId="43" applyFont="1" applyAlignment="1" applyProtection="1">
      <alignment vertical="center"/>
      <protection hidden="1"/>
    </xf>
    <xf numFmtId="0" fontId="16" fillId="0" borderId="0" xfId="43" applyFont="1" applyAlignment="1" applyProtection="1">
      <alignment vertical="center"/>
      <protection hidden="1"/>
    </xf>
    <xf numFmtId="0" fontId="16" fillId="3" borderId="14" xfId="0" applyFont="1" applyFill="1" applyBorder="1" applyAlignment="1" applyProtection="1">
      <alignment horizontal="left" vertical="center"/>
      <protection locked="0"/>
    </xf>
    <xf numFmtId="0" fontId="5" fillId="0" borderId="0" xfId="43" applyFont="1" applyAlignment="1" applyProtection="1">
      <alignment vertical="top" wrapText="1"/>
      <protection hidden="1"/>
    </xf>
    <xf numFmtId="168" fontId="27" fillId="0" borderId="0" xfId="0" applyNumberFormat="1" applyFont="1" applyAlignment="1" applyProtection="1">
      <alignment horizontal="center" vertical="center" wrapText="1"/>
      <protection hidden="1"/>
    </xf>
    <xf numFmtId="0" fontId="27" fillId="0" borderId="0" xfId="52" applyFont="1" applyAlignment="1" applyProtection="1">
      <alignment horizontal="center" vertical="center"/>
      <protection hidden="1"/>
    </xf>
    <xf numFmtId="0" fontId="32" fillId="0" borderId="0" xfId="52" applyFont="1" applyAlignment="1" applyProtection="1">
      <alignment horizontal="center" vertical="center"/>
      <protection hidden="1"/>
    </xf>
    <xf numFmtId="0" fontId="15" fillId="0" borderId="0" xfId="52" applyFont="1" applyAlignment="1" applyProtection="1">
      <alignment horizontal="center" vertical="center" wrapText="1"/>
      <protection hidden="1"/>
    </xf>
    <xf numFmtId="2" fontId="32" fillId="0" borderId="0" xfId="52" applyNumberFormat="1" applyFont="1" applyAlignment="1" applyProtection="1">
      <alignment horizontal="right" vertical="center"/>
      <protection hidden="1"/>
    </xf>
    <xf numFmtId="0" fontId="15" fillId="2" borderId="11" xfId="0" applyFont="1" applyFill="1" applyBorder="1" applyAlignment="1" applyProtection="1">
      <alignment horizontal="left" vertical="center" wrapText="1"/>
      <protection hidden="1"/>
    </xf>
    <xf numFmtId="0" fontId="0" fillId="0" borderId="11" xfId="0" applyBorder="1" applyProtection="1">
      <protection hidden="1"/>
    </xf>
    <xf numFmtId="0" fontId="16" fillId="0" borderId="0" xfId="52" applyAlignment="1" applyProtection="1">
      <alignment horizontal="justify" vertical="top"/>
      <protection hidden="1"/>
    </xf>
    <xf numFmtId="0" fontId="15" fillId="3" borderId="0" xfId="52" applyFont="1" applyFill="1" applyAlignment="1" applyProtection="1">
      <alignment horizontal="justify" vertical="top"/>
      <protection locked="0"/>
    </xf>
    <xf numFmtId="2" fontId="32" fillId="0" borderId="0" xfId="52" applyNumberFormat="1" applyFont="1" applyAlignment="1" applyProtection="1">
      <alignment vertical="center"/>
      <protection hidden="1"/>
    </xf>
    <xf numFmtId="0" fontId="15" fillId="0" borderId="48" xfId="51" applyFont="1" applyBorder="1" applyAlignment="1" applyProtection="1">
      <alignment horizontal="left" vertical="center" wrapText="1"/>
      <protection hidden="1"/>
    </xf>
    <xf numFmtId="0" fontId="0" fillId="0" borderId="30" xfId="51" applyFont="1" applyBorder="1" applyAlignment="1" applyProtection="1">
      <alignment horizontal="justify" vertical="center"/>
      <protection hidden="1"/>
    </xf>
    <xf numFmtId="0" fontId="16" fillId="0" borderId="31" xfId="51" applyFont="1" applyBorder="1" applyAlignment="1" applyProtection="1">
      <alignment horizontal="justify" vertical="center"/>
      <protection hidden="1"/>
    </xf>
    <xf numFmtId="0" fontId="15" fillId="9" borderId="0" xfId="49" applyNumberFormat="1" applyFont="1" applyFill="1" applyBorder="1" applyAlignment="1" applyProtection="1">
      <alignment horizontal="center" vertical="center" wrapText="1"/>
      <protection hidden="1"/>
    </xf>
    <xf numFmtId="0" fontId="15" fillId="0" borderId="0" xfId="0" applyFont="1" applyAlignment="1" applyProtection="1">
      <alignment horizontal="justify" vertical="top" wrapText="1"/>
      <protection hidden="1"/>
    </xf>
    <xf numFmtId="0" fontId="39" fillId="0" borderId="0" xfId="49" applyFont="1" applyAlignment="1" applyProtection="1">
      <alignment horizontal="justify" vertical="center"/>
      <protection hidden="1"/>
    </xf>
    <xf numFmtId="0" fontId="15" fillId="0" borderId="0" xfId="0" applyFont="1" applyAlignment="1" applyProtection="1">
      <alignment horizontal="center" vertical="center"/>
      <protection hidden="1"/>
    </xf>
    <xf numFmtId="0" fontId="56" fillId="0" borderId="0" xfId="49" applyNumberFormat="1" applyFont="1" applyFill="1" applyBorder="1" applyAlignment="1" applyProtection="1">
      <alignment horizontal="center" vertical="top" wrapText="1"/>
      <protection hidden="1"/>
    </xf>
    <xf numFmtId="0" fontId="15" fillId="0" borderId="0" xfId="42" applyFont="1" applyAlignment="1" applyProtection="1">
      <alignment horizontal="left" vertical="center" indent="2"/>
      <protection hidden="1"/>
    </xf>
    <xf numFmtId="0" fontId="15" fillId="0" borderId="24" xfId="49" applyFont="1" applyBorder="1" applyAlignment="1" applyProtection="1">
      <alignment horizontal="justify" vertical="top"/>
      <protection hidden="1"/>
    </xf>
    <xf numFmtId="0" fontId="16" fillId="0" borderId="3" xfId="49" applyFont="1" applyBorder="1" applyAlignment="1" applyProtection="1">
      <alignment horizontal="justify" vertical="top"/>
      <protection hidden="1"/>
    </xf>
    <xf numFmtId="0" fontId="16" fillId="0" borderId="25" xfId="49" applyFont="1" applyBorder="1" applyAlignment="1" applyProtection="1">
      <alignment horizontal="justify" vertical="top"/>
      <protection hidden="1"/>
    </xf>
    <xf numFmtId="0" fontId="15" fillId="0" borderId="17" xfId="49" applyFont="1" applyBorder="1" applyAlignment="1" applyProtection="1">
      <alignment horizontal="justify" vertical="top"/>
      <protection hidden="1"/>
    </xf>
    <xf numFmtId="0" fontId="16" fillId="0" borderId="80" xfId="49" applyFont="1" applyBorder="1" applyAlignment="1" applyProtection="1">
      <alignment horizontal="justify" vertical="top"/>
      <protection hidden="1"/>
    </xf>
    <xf numFmtId="0" fontId="16" fillId="0" borderId="18" xfId="49" applyFont="1" applyBorder="1" applyAlignment="1" applyProtection="1">
      <alignment horizontal="justify" vertical="top"/>
      <protection hidden="1"/>
    </xf>
    <xf numFmtId="0" fontId="15" fillId="0" borderId="17" xfId="49" applyFont="1" applyBorder="1" applyAlignment="1" applyProtection="1">
      <alignment horizontal="justify" vertical="center"/>
      <protection hidden="1"/>
    </xf>
    <xf numFmtId="0" fontId="16" fillId="0" borderId="80" xfId="49" applyFont="1" applyBorder="1" applyAlignment="1" applyProtection="1">
      <alignment horizontal="justify" vertical="center"/>
      <protection hidden="1"/>
    </xf>
    <xf numFmtId="0" fontId="16" fillId="0" borderId="18" xfId="49" applyFont="1" applyBorder="1" applyAlignment="1" applyProtection="1">
      <alignment horizontal="justify" vertical="center"/>
      <protection hidden="1"/>
    </xf>
    <xf numFmtId="0" fontId="0" fillId="0" borderId="8" xfId="49" applyFont="1" applyBorder="1" applyAlignment="1" applyProtection="1">
      <alignment horizontal="left" vertical="center" wrapText="1"/>
      <protection hidden="1"/>
    </xf>
    <xf numFmtId="0" fontId="16" fillId="0" borderId="8" xfId="49" applyFont="1" applyBorder="1" applyAlignment="1" applyProtection="1">
      <alignment horizontal="left" vertical="center" wrapText="1"/>
      <protection hidden="1"/>
    </xf>
    <xf numFmtId="0" fontId="0" fillId="0" borderId="11" xfId="49" applyFont="1" applyBorder="1" applyAlignment="1" applyProtection="1">
      <alignment horizontal="left" vertical="top" wrapText="1"/>
      <protection hidden="1"/>
    </xf>
    <xf numFmtId="0" fontId="16" fillId="0" borderId="11" xfId="49" applyFont="1" applyBorder="1" applyAlignment="1" applyProtection="1">
      <alignment horizontal="left" vertical="top" wrapText="1"/>
      <protection hidden="1"/>
    </xf>
    <xf numFmtId="0" fontId="0" fillId="0" borderId="24" xfId="49" applyFont="1" applyBorder="1" applyAlignment="1" applyProtection="1">
      <alignment horizontal="left" vertical="top" wrapText="1"/>
      <protection hidden="1"/>
    </xf>
    <xf numFmtId="0" fontId="16" fillId="0" borderId="3" xfId="49" applyFont="1" applyBorder="1" applyAlignment="1" applyProtection="1">
      <alignment horizontal="left" vertical="top" wrapText="1"/>
      <protection hidden="1"/>
    </xf>
    <xf numFmtId="0" fontId="16" fillId="0" borderId="25" xfId="49" applyFont="1" applyBorder="1" applyAlignment="1" applyProtection="1">
      <alignment horizontal="left" vertical="top" wrapText="1"/>
      <protection hidden="1"/>
    </xf>
    <xf numFmtId="10" fontId="16" fillId="3" borderId="24" xfId="49" applyNumberFormat="1" applyFont="1" applyFill="1" applyBorder="1" applyAlignment="1" applyProtection="1">
      <alignment horizontal="center" vertical="center"/>
      <protection locked="0"/>
    </xf>
    <xf numFmtId="10" fontId="16" fillId="3" borderId="3" xfId="49" applyNumberFormat="1" applyFont="1" applyFill="1" applyBorder="1" applyAlignment="1" applyProtection="1">
      <alignment horizontal="center" vertical="center"/>
      <protection locked="0"/>
    </xf>
    <xf numFmtId="10" fontId="16" fillId="3" borderId="25" xfId="49" applyNumberFormat="1" applyFont="1" applyFill="1" applyBorder="1" applyAlignment="1" applyProtection="1">
      <alignment horizontal="center" vertical="center"/>
      <protection locked="0"/>
    </xf>
    <xf numFmtId="0" fontId="31" fillId="7" borderId="0" xfId="0" applyFont="1" applyFill="1" applyAlignment="1" applyProtection="1">
      <alignment horizontal="center" vertical="center" wrapText="1"/>
      <protection hidden="1"/>
    </xf>
    <xf numFmtId="0" fontId="31" fillId="7" borderId="6" xfId="0" applyFont="1" applyFill="1" applyBorder="1" applyAlignment="1" applyProtection="1">
      <alignment horizontal="center" vertical="center" wrapText="1"/>
      <protection hidden="1"/>
    </xf>
    <xf numFmtId="1" fontId="15" fillId="0" borderId="0" xfId="55" applyNumberFormat="1" applyFont="1" applyAlignment="1" applyProtection="1">
      <alignment horizontal="center" vertical="center" wrapText="1"/>
      <protection hidden="1"/>
    </xf>
    <xf numFmtId="0" fontId="15" fillId="0" borderId="0" xfId="55" applyFont="1" applyAlignment="1" applyProtection="1">
      <alignment horizontal="center" vertical="center" wrapText="1"/>
      <protection hidden="1"/>
    </xf>
    <xf numFmtId="4" fontId="15" fillId="0" borderId="0" xfId="55" applyNumberFormat="1" applyFont="1" applyAlignment="1" applyProtection="1">
      <alignment horizontal="right" vertical="center" wrapText="1"/>
      <protection hidden="1"/>
    </xf>
    <xf numFmtId="1" fontId="15" fillId="0" borderId="11" xfId="55" applyNumberFormat="1" applyFont="1" applyBorder="1" applyAlignment="1" applyProtection="1">
      <alignment horizontal="center" vertical="center" wrapText="1"/>
      <protection hidden="1"/>
    </xf>
    <xf numFmtId="4" fontId="15" fillId="0" borderId="11" xfId="55" applyNumberFormat="1" applyFont="1" applyBorder="1" applyAlignment="1" applyProtection="1">
      <alignment horizontal="center" vertical="center" wrapText="1"/>
      <protection hidden="1"/>
    </xf>
    <xf numFmtId="0" fontId="16" fillId="0" borderId="0" xfId="55" applyFont="1" applyAlignment="1" applyProtection="1">
      <alignment horizontal="justify" vertical="center" wrapText="1"/>
      <protection hidden="1"/>
    </xf>
    <xf numFmtId="0" fontId="19" fillId="0" borderId="0" xfId="55" applyFont="1" applyAlignment="1" applyProtection="1">
      <alignment horizontal="left"/>
      <protection hidden="1"/>
    </xf>
    <xf numFmtId="0" fontId="19" fillId="0" borderId="6" xfId="55" applyFont="1" applyBorder="1" applyAlignment="1" applyProtection="1">
      <alignment horizontal="left"/>
      <protection hidden="1"/>
    </xf>
    <xf numFmtId="1" fontId="15" fillId="0" borderId="24" xfId="55" applyNumberFormat="1" applyFont="1" applyBorder="1" applyAlignment="1" applyProtection="1">
      <alignment horizontal="center" vertical="center" wrapText="1"/>
      <protection hidden="1"/>
    </xf>
    <xf numFmtId="1" fontId="15" fillId="0" borderId="25" xfId="55" applyNumberFormat="1" applyFont="1" applyBorder="1" applyAlignment="1" applyProtection="1">
      <alignment horizontal="center" vertical="center" wrapText="1"/>
      <protection hidden="1"/>
    </xf>
    <xf numFmtId="4" fontId="15" fillId="0" borderId="24" xfId="55" applyNumberFormat="1" applyFont="1" applyBorder="1" applyAlignment="1" applyProtection="1">
      <alignment horizontal="right" vertical="center" wrapText="1"/>
      <protection hidden="1"/>
    </xf>
    <xf numFmtId="4" fontId="16" fillId="0" borderId="25" xfId="55" applyNumberFormat="1" applyFont="1" applyBorder="1" applyAlignment="1" applyProtection="1">
      <alignment horizontal="right" vertical="center" wrapText="1"/>
      <protection hidden="1"/>
    </xf>
    <xf numFmtId="0" fontId="16" fillId="0" borderId="6" xfId="55" applyFont="1" applyBorder="1" applyAlignment="1" applyProtection="1">
      <alignment horizontal="justify" vertical="center" wrapText="1"/>
      <protection hidden="1"/>
    </xf>
    <xf numFmtId="0" fontId="16" fillId="0" borderId="0" xfId="55" applyFont="1" applyAlignment="1" applyProtection="1">
      <alignment horizontal="left" vertical="center" wrapText="1"/>
      <protection hidden="1"/>
    </xf>
    <xf numFmtId="0" fontId="0" fillId="0" borderId="0" xfId="0" applyAlignment="1">
      <alignment horizontal="left"/>
    </xf>
    <xf numFmtId="0" fontId="0" fillId="0" borderId="6" xfId="0" applyBorder="1" applyAlignment="1">
      <alignment horizontal="left"/>
    </xf>
    <xf numFmtId="1" fontId="24" fillId="0" borderId="11" xfId="55" applyNumberFormat="1" applyFont="1" applyBorder="1" applyAlignment="1" applyProtection="1">
      <alignment horizontal="justify" vertical="center" wrapText="1"/>
      <protection hidden="1"/>
    </xf>
    <xf numFmtId="4" fontId="15" fillId="0" borderId="24" xfId="55" applyNumberFormat="1" applyFont="1" applyBorder="1" applyAlignment="1" applyProtection="1">
      <alignment horizontal="center" vertical="center" wrapText="1"/>
      <protection hidden="1"/>
    </xf>
    <xf numFmtId="4" fontId="15" fillId="0" borderId="3" xfId="55" applyNumberFormat="1" applyFont="1" applyBorder="1" applyAlignment="1" applyProtection="1">
      <alignment horizontal="center" vertical="center" wrapText="1"/>
      <protection hidden="1"/>
    </xf>
    <xf numFmtId="1" fontId="16" fillId="0" borderId="0" xfId="55" applyNumberFormat="1" applyFont="1" applyAlignment="1" applyProtection="1">
      <alignment horizontal="justify" vertical="top" wrapText="1"/>
      <protection hidden="1"/>
    </xf>
    <xf numFmtId="0" fontId="16" fillId="0" borderId="0" xfId="55" applyFont="1" applyAlignment="1" applyProtection="1">
      <alignment horizontal="justify" vertical="top" wrapText="1"/>
      <protection hidden="1"/>
    </xf>
    <xf numFmtId="0" fontId="16" fillId="0" borderId="6" xfId="55" applyFont="1" applyBorder="1" applyAlignment="1" applyProtection="1">
      <alignment horizontal="justify" vertical="top" wrapText="1"/>
      <protection hidden="1"/>
    </xf>
    <xf numFmtId="2" fontId="35" fillId="0" borderId="0" xfId="46" applyNumberFormat="1" applyFont="1" applyAlignment="1" applyProtection="1">
      <alignment horizontal="left" vertical="center"/>
      <protection hidden="1"/>
    </xf>
  </cellXfs>
  <cellStyles count="62">
    <cellStyle name="75" xfId="1" xr:uid="{00000000-0005-0000-0000-000000000000}"/>
    <cellStyle name="9"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2" xfId="10" xr:uid="{00000000-0005-0000-0000-000009000000}"/>
    <cellStyle name="Comma  - Style3" xfId="11" xr:uid="{00000000-0005-0000-0000-00000A000000}"/>
    <cellStyle name="Comma  - Style4" xfId="12" xr:uid="{00000000-0005-0000-0000-00000B000000}"/>
    <cellStyle name="Comma  - Style5" xfId="13" xr:uid="{00000000-0005-0000-0000-00000C000000}"/>
    <cellStyle name="Comma  - Style6" xfId="14" xr:uid="{00000000-0005-0000-0000-00000D000000}"/>
    <cellStyle name="Comma  - Style7" xfId="15" xr:uid="{00000000-0005-0000-0000-00000E000000}"/>
    <cellStyle name="Comma  - Style8" xfId="16" xr:uid="{00000000-0005-0000-0000-00000F000000}"/>
    <cellStyle name="Comma 2" xfId="17" xr:uid="{00000000-0005-0000-0000-000010000000}"/>
    <cellStyle name="Formula" xfId="18" xr:uid="{00000000-0005-0000-0000-000011000000}"/>
    <cellStyle name="Header1" xfId="19" xr:uid="{00000000-0005-0000-0000-000012000000}"/>
    <cellStyle name="Header2" xfId="20" xr:uid="{00000000-0005-0000-0000-000013000000}"/>
    <cellStyle name="Hyperlink" xfId="21" builtinId="8"/>
    <cellStyle name="Hypertextový odkaz" xfId="22" xr:uid="{00000000-0005-0000-0000-000015000000}"/>
    <cellStyle name="no dec" xfId="23" xr:uid="{00000000-0005-0000-0000-000016000000}"/>
    <cellStyle name="Normal" xfId="0" builtinId="0"/>
    <cellStyle name="Normal - Style1" xfId="24" xr:uid="{00000000-0005-0000-0000-000018000000}"/>
    <cellStyle name="Normal 10" xfId="25" xr:uid="{00000000-0005-0000-0000-000019000000}"/>
    <cellStyle name="Normal 11" xfId="26" xr:uid="{00000000-0005-0000-0000-00001A000000}"/>
    <cellStyle name="Normal 12" xfId="27" xr:uid="{00000000-0005-0000-0000-00001B000000}"/>
    <cellStyle name="Normal 13" xfId="28" xr:uid="{00000000-0005-0000-0000-00001C000000}"/>
    <cellStyle name="Normal 14" xfId="29" xr:uid="{00000000-0005-0000-0000-00001D000000}"/>
    <cellStyle name="Normal 15" xfId="30" xr:uid="{00000000-0005-0000-0000-00001E000000}"/>
    <cellStyle name="Normal 16" xfId="31" xr:uid="{00000000-0005-0000-0000-00001F000000}"/>
    <cellStyle name="Normal 17" xfId="32" xr:uid="{00000000-0005-0000-0000-000020000000}"/>
    <cellStyle name="Normal 18" xfId="33" xr:uid="{00000000-0005-0000-0000-000021000000}"/>
    <cellStyle name="Normal 19" xfId="34" xr:uid="{00000000-0005-0000-0000-000022000000}"/>
    <cellStyle name="Normal 2" xfId="35" xr:uid="{00000000-0005-0000-0000-000023000000}"/>
    <cellStyle name="Normal 4" xfId="36" xr:uid="{00000000-0005-0000-0000-000024000000}"/>
    <cellStyle name="Normal 5" xfId="37" xr:uid="{00000000-0005-0000-0000-000025000000}"/>
    <cellStyle name="Normal 6" xfId="38" xr:uid="{00000000-0005-0000-0000-000026000000}"/>
    <cellStyle name="Normal 7" xfId="39" xr:uid="{00000000-0005-0000-0000-000027000000}"/>
    <cellStyle name="Normal 8" xfId="40" xr:uid="{00000000-0005-0000-0000-000028000000}"/>
    <cellStyle name="Normal 9" xfId="41" xr:uid="{00000000-0005-0000-0000-000029000000}"/>
    <cellStyle name="Normal_Annexures TW 04" xfId="42" xr:uid="{00000000-0005-0000-0000-00002A000000}"/>
    <cellStyle name="Normal_Annexures TW 04 2" xfId="43" xr:uid="{00000000-0005-0000-0000-00002B000000}"/>
    <cellStyle name="Normal_Attach 3(JV)" xfId="44" xr:uid="{00000000-0005-0000-0000-00002C000000}"/>
    <cellStyle name="Normal_Attacments TW 04" xfId="45" xr:uid="{00000000-0005-0000-0000-00002D000000}"/>
    <cellStyle name="Normal_Entertainment Form" xfId="46" xr:uid="{00000000-0005-0000-0000-00002E000000}"/>
    <cellStyle name="Normal_pgcil-tivim-pricesched" xfId="47" xr:uid="{00000000-0005-0000-0000-00002F000000}"/>
    <cellStyle name="Normal_pgcil-tivim-pricesched_Sch-1" xfId="48" xr:uid="{00000000-0005-0000-0000-000030000000}"/>
    <cellStyle name="Normal_PRICE SCHEDULE-4 to 6-A4" xfId="49" xr:uid="{00000000-0005-0000-0000-000031000000}"/>
    <cellStyle name="Normal_Price Schedules-4a-4b--5-6" xfId="50" xr:uid="{00000000-0005-0000-0000-000032000000}"/>
    <cellStyle name="Normal_Price_Schedules for Insulator Package Rev-01" xfId="51" xr:uid="{00000000-0005-0000-0000-000033000000}"/>
    <cellStyle name="Normal_PRICE-SCHE Bihar-Rev-2-corrections" xfId="52" xr:uid="{00000000-0005-0000-0000-000034000000}"/>
    <cellStyle name="Normal_PRICE-SCHE Bihar-Rev-2-corrections_Annexures TW 04" xfId="53" xr:uid="{00000000-0005-0000-0000-000035000000}"/>
    <cellStyle name="Normal_PRICE-SCHE Bihar-Rev-2-corrections_Price_Schedules for Insulator Package Rev-01" xfId="54" xr:uid="{00000000-0005-0000-0000-000036000000}"/>
    <cellStyle name="Normal_QUOTED CORRECTED 2" xfId="55" xr:uid="{00000000-0005-0000-0000-000037000000}"/>
    <cellStyle name="Normal_Sch-1" xfId="56" xr:uid="{00000000-0005-0000-0000-000038000000}"/>
    <cellStyle name="Normal_Sheet1" xfId="57" xr:uid="{00000000-0005-0000-0000-000039000000}"/>
    <cellStyle name="Percent" xfId="58" builtinId="5"/>
    <cellStyle name="Popis" xfId="59" xr:uid="{00000000-0005-0000-0000-00003B000000}"/>
    <cellStyle name="Sledovaný hypertextový odkaz" xfId="60" xr:uid="{00000000-0005-0000-0000-00003C000000}"/>
    <cellStyle name="Standard_BS14" xfId="61" xr:uid="{00000000-0005-0000-0000-00003D000000}"/>
  </cellStyles>
  <dxfs count="3">
    <dxf>
      <font>
        <color theme="0"/>
      </font>
      <fill>
        <patternFill patternType="none">
          <bgColor indexed="65"/>
        </patternFill>
      </fill>
      <border>
        <left/>
        <right/>
        <top/>
        <bottom/>
      </border>
    </dxf>
    <dxf>
      <font>
        <condense val="0"/>
        <extend val="0"/>
        <color indexed="9"/>
      </font>
    </dxf>
    <dxf>
      <font>
        <condense val="0"/>
        <extend val="0"/>
        <color indexed="9"/>
      </font>
      <fill>
        <patternFill patternType="none">
          <bgColor indexed="65"/>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cid:image002.png@01D9BFE2.9E497A70" TargetMode="External"/><Relationship Id="rId2" Type="http://schemas.openxmlformats.org/officeDocument/2006/relationships/image" Target="../media/image1.png"/><Relationship Id="rId1" Type="http://schemas.openxmlformats.org/officeDocument/2006/relationships/hyperlink" Target="#Instructions!A1"/></Relationships>
</file>

<file path=xl/drawings/_rels/drawing10.xml.rels><?xml version="1.0" encoding="UTF-8" standalone="yes"?>
<Relationships xmlns="http://schemas.openxmlformats.org/package/2006/relationships"><Relationship Id="rId2" Type="http://schemas.openxmlformats.org/officeDocument/2006/relationships/hyperlink" Target="#'Sch-7'!A1"/><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2" Type="http://schemas.openxmlformats.org/officeDocument/2006/relationships/hyperlink" Target="#'Bid Form 2nd Envelope'!A1"/><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Cover!A1"/></Relationships>
</file>

<file path=xl/drawings/_rels/drawing13.xml.rels><?xml version="1.0" encoding="UTF-8" standalone="yes"?>
<Relationships xmlns="http://schemas.openxmlformats.org/package/2006/relationships"><Relationship Id="rId1" Type="http://schemas.openxmlformats.org/officeDocument/2006/relationships/hyperlink" Target="#Discount!A1"/></Relationships>
</file>

<file path=xl/drawings/_rels/drawing14.xml.rels><?xml version="1.0" encoding="UTF-8" standalone="yes"?>
<Relationships xmlns="http://schemas.openxmlformats.org/package/2006/relationships"><Relationship Id="rId2" Type="http://schemas.openxmlformats.org/officeDocument/2006/relationships/hyperlink" Target="#'Bid Form 2nd Envelope'!A1"/><Relationship Id="rId1" Type="http://schemas.openxmlformats.org/officeDocument/2006/relationships/hyperlink" Target="#'Sch-5'!A1"/></Relationships>
</file>

<file path=xl/drawings/_rels/drawing15.xml.rels><?xml version="1.0" encoding="UTF-8" standalone="yes"?>
<Relationships xmlns="http://schemas.openxmlformats.org/package/2006/relationships"><Relationship Id="rId1" Type="http://schemas.openxmlformats.org/officeDocument/2006/relationships/hyperlink" Target="#'Bid Form 2nd Envelope'!A1"/></Relationships>
</file>

<file path=xl/drawings/_rels/drawing16.xml.rels><?xml version="1.0" encoding="UTF-8" standalone="yes"?>
<Relationships xmlns="http://schemas.openxmlformats.org/package/2006/relationships"><Relationship Id="rId1" Type="http://schemas.openxmlformats.org/officeDocument/2006/relationships/hyperlink" Target="#'Sch-4'!A1"/></Relationships>
</file>

<file path=xl/drawings/_rels/drawing17.xml.rels><?xml version="1.0" encoding="UTF-8" standalone="yes"?>
<Relationships xmlns="http://schemas.openxmlformats.org/package/2006/relationships"><Relationship Id="rId1" Type="http://schemas.openxmlformats.org/officeDocument/2006/relationships/hyperlink" Target="#'Sch-4'!A1"/></Relationships>
</file>

<file path=xl/drawings/_rels/drawing18.xml.rels><?xml version="1.0" encoding="UTF-8" standalone="yes"?>
<Relationships xmlns="http://schemas.openxmlformats.org/package/2006/relationships"><Relationship Id="rId1" Type="http://schemas.openxmlformats.org/officeDocument/2006/relationships/hyperlink" Target="#'Sch-4'!A1"/></Relationships>
</file>

<file path=xl/drawings/_rels/drawing2.xml.rels><?xml version="1.0" encoding="UTF-8" standalone="yes"?>
<Relationships xmlns="http://schemas.openxmlformats.org/package/2006/relationships"><Relationship Id="rId2" Type="http://schemas.openxmlformats.org/officeDocument/2006/relationships/hyperlink" Target="#'Names of Bidder'!A1"/><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sch-3'!Print_Area"/><Relationship Id="rId1" Type="http://schemas.openxmlformats.org/officeDocument/2006/relationships/hyperlink" Target="#'Sch-3 '!A1"/><Relationship Id="rId4" Type="http://schemas.openxmlformats.org/officeDocument/2006/relationships/image" Target="../media/image4.jpeg"/></Relationships>
</file>

<file path=xl/drawings/_rels/drawing6.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hyperlink" Target="#'Sch-4'!A1"/></Relationships>
</file>

<file path=xl/drawings/_rels/drawing7.xml.rels><?xml version="1.0" encoding="UTF-8" standalone="yes"?>
<Relationships xmlns="http://schemas.openxmlformats.org/package/2006/relationships"><Relationship Id="rId1" Type="http://schemas.openxmlformats.org/officeDocument/2006/relationships/hyperlink" Target="#'Sch-5'!A1"/></Relationships>
</file>

<file path=xl/drawings/_rels/drawing8.xml.rels><?xml version="1.0" encoding="UTF-8" standalone="yes"?>
<Relationships xmlns="http://schemas.openxmlformats.org/package/2006/relationships"><Relationship Id="rId2" Type="http://schemas.openxmlformats.org/officeDocument/2006/relationships/hyperlink" Target="#'Sch-6'!A1"/><Relationship Id="rId1" Type="http://schemas.openxmlformats.org/officeDocument/2006/relationships/hyperlink" Target="#'Sch-5'!A1"/></Relationships>
</file>

<file path=xl/drawings/_rels/drawing9.xml.rels><?xml version="1.0" encoding="UTF-8" standalone="yes"?>
<Relationships xmlns="http://schemas.openxmlformats.org/package/2006/relationships"><Relationship Id="rId1" Type="http://schemas.openxmlformats.org/officeDocument/2006/relationships/hyperlink" Target="#'Sch-5'!A1"/></Relationships>
</file>

<file path=xl/drawings/drawing1.xml><?xml version="1.0" encoding="utf-8"?>
<xdr:wsDr xmlns:xdr="http://schemas.openxmlformats.org/drawingml/2006/spreadsheetDrawing" xmlns:a="http://schemas.openxmlformats.org/drawingml/2006/main">
  <xdr:twoCellAnchor>
    <xdr:from>
      <xdr:col>1</xdr:col>
      <xdr:colOff>13878</xdr:colOff>
      <xdr:row>9</xdr:row>
      <xdr:rowOff>59531</xdr:rowOff>
    </xdr:from>
    <xdr:to>
      <xdr:col>4</xdr:col>
      <xdr:colOff>1147164</xdr:colOff>
      <xdr:row>10</xdr:row>
      <xdr:rowOff>189315</xdr:rowOff>
    </xdr:to>
    <xdr:sp macro="" textlink="">
      <xdr:nvSpPr>
        <xdr:cNvPr id="1026" name="Text Box 2">
          <a:hlinkClick xmlns:r="http://schemas.openxmlformats.org/officeDocument/2006/relationships" r:id="rId1" tooltip="Click to Proceed"/>
          <a:extLst>
            <a:ext uri="{FF2B5EF4-FFF2-40B4-BE49-F238E27FC236}">
              <a16:creationId xmlns:a16="http://schemas.microsoft.com/office/drawing/2014/main" id="{9820B9B6-AC09-8D8E-E0E5-37E2EE1CCAF8}"/>
            </a:ext>
          </a:extLst>
        </xdr:cNvPr>
        <xdr:cNvSpPr txBox="1">
          <a:spLocks noChangeArrowheads="1"/>
        </xdr:cNvSpPr>
      </xdr:nvSpPr>
      <xdr:spPr bwMode="auto">
        <a:xfrm>
          <a:off x="657224" y="2507456"/>
          <a:ext cx="7858125" cy="297656"/>
        </a:xfrm>
        <a:prstGeom prst="rect">
          <a:avLst/>
        </a:prstGeom>
        <a:solidFill>
          <a:srgbClr val="FFFF99"/>
        </a:solidFill>
        <a:ln w="6350">
          <a:solidFill>
            <a:srgbClr val="000000"/>
          </a:solidFill>
          <a:miter lim="800000"/>
          <a:headEnd/>
          <a:tailEnd/>
        </a:ln>
      </xdr:spPr>
      <xdr:txBody>
        <a:bodyPr vertOverflow="clip" wrap="square" lIns="27432" tIns="32004" rIns="27432" bIns="32004" anchor="ctr" upright="1"/>
        <a:lstStyle/>
        <a:p>
          <a:pPr algn="ctr" rtl="1">
            <a:defRPr sz="1000"/>
          </a:pPr>
          <a:r>
            <a:rPr lang="en-US" sz="1200" b="1" i="0" strike="noStrike">
              <a:solidFill>
                <a:srgbClr val="000000"/>
              </a:solidFill>
              <a:latin typeface="Book Antiqua"/>
            </a:rPr>
            <a:t>Click to Proceed</a:t>
          </a:r>
        </a:p>
      </xdr:txBody>
    </xdr:sp>
    <xdr:clientData/>
  </xdr:twoCellAnchor>
  <xdr:twoCellAnchor>
    <xdr:from>
      <xdr:col>1</xdr:col>
      <xdr:colOff>199684</xdr:colOff>
      <xdr:row>12</xdr:row>
      <xdr:rowOff>67696</xdr:rowOff>
    </xdr:from>
    <xdr:to>
      <xdr:col>2</xdr:col>
      <xdr:colOff>1787638</xdr:colOff>
      <xdr:row>14</xdr:row>
      <xdr:rowOff>224178</xdr:rowOff>
    </xdr:to>
    <xdr:pic>
      <xdr:nvPicPr>
        <xdr:cNvPr id="2" name="Picture 1" descr="Powertel">
          <a:extLst>
            <a:ext uri="{FF2B5EF4-FFF2-40B4-BE49-F238E27FC236}">
              <a16:creationId xmlns:a16="http://schemas.microsoft.com/office/drawing/2014/main" id="{7EDDF9CA-7E5B-41DA-A895-57F60BC51036}"/>
            </a:ext>
          </a:extLst>
        </xdr:cNvPr>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854528" y="3826669"/>
          <a:ext cx="243840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323850</xdr:colOff>
      <xdr:row>0</xdr:row>
      <xdr:rowOff>161925</xdr:rowOff>
    </xdr:from>
    <xdr:to>
      <xdr:col>5</xdr:col>
      <xdr:colOff>838200</xdr:colOff>
      <xdr:row>2</xdr:row>
      <xdr:rowOff>476250</xdr:rowOff>
    </xdr:to>
    <xdr:grpSp>
      <xdr:nvGrpSpPr>
        <xdr:cNvPr id="172275" name="Group 25">
          <a:hlinkClick xmlns:r="http://schemas.openxmlformats.org/officeDocument/2006/relationships" r:id="rId1" tooltip="Click for Sch-5"/>
          <a:extLst>
            <a:ext uri="{FF2B5EF4-FFF2-40B4-BE49-F238E27FC236}">
              <a16:creationId xmlns:a16="http://schemas.microsoft.com/office/drawing/2014/main" id="{46FB6AA7-AE38-5778-FB43-E1CB982F001C}"/>
            </a:ext>
          </a:extLst>
        </xdr:cNvPr>
        <xdr:cNvGrpSpPr>
          <a:grpSpLocks/>
        </xdr:cNvGrpSpPr>
      </xdr:nvGrpSpPr>
      <xdr:grpSpPr bwMode="auto">
        <a:xfrm>
          <a:off x="7357230" y="141732"/>
          <a:ext cx="1173480" cy="672164"/>
          <a:chOff x="804" y="5"/>
          <a:chExt cx="116" cy="73"/>
        </a:xfrm>
      </xdr:grpSpPr>
      <xdr:sp macro="" textlink="">
        <xdr:nvSpPr>
          <xdr:cNvPr id="172276" name="AutoShape 26">
            <a:extLst>
              <a:ext uri="{FF2B5EF4-FFF2-40B4-BE49-F238E27FC236}">
                <a16:creationId xmlns:a16="http://schemas.microsoft.com/office/drawing/2014/main" id="{F1AFA655-F242-C257-3F32-FC2C90765FAF}"/>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7" name="Text Box 27">
            <a:hlinkClick xmlns:r="http://schemas.openxmlformats.org/officeDocument/2006/relationships" r:id="rId2"/>
            <a:extLst>
              <a:ext uri="{FF2B5EF4-FFF2-40B4-BE49-F238E27FC236}">
                <a16:creationId xmlns:a16="http://schemas.microsoft.com/office/drawing/2014/main" id="{D1C37FDD-EEDD-EAAA-AA7E-FA83BE0FDABF}"/>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a:t>
            </a:r>
            <a:r>
              <a:rPr lang="en-US" sz="1000" b="1" i="0" strike="noStrike" baseline="0">
                <a:solidFill>
                  <a:srgbClr val="000000"/>
                </a:solidFill>
                <a:latin typeface="Book Antiqua"/>
              </a:rPr>
              <a:t> sch-7 </a:t>
            </a:r>
            <a:endParaRPr lang="en-US" sz="1000" b="1" i="0" strike="noStrike">
              <a:solidFill>
                <a:srgbClr val="000000"/>
              </a:solidFill>
              <a:latin typeface="Book Antiqua"/>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438150</xdr:colOff>
      <xdr:row>0</xdr:row>
      <xdr:rowOff>228600</xdr:rowOff>
    </xdr:from>
    <xdr:to>
      <xdr:col>8</xdr:col>
      <xdr:colOff>409575</xdr:colOff>
      <xdr:row>4</xdr:row>
      <xdr:rowOff>57150</xdr:rowOff>
    </xdr:to>
    <xdr:grpSp>
      <xdr:nvGrpSpPr>
        <xdr:cNvPr id="178419" name="Group 25">
          <a:hlinkClick xmlns:r="http://schemas.openxmlformats.org/officeDocument/2006/relationships" r:id="rId1" tooltip="Click for Sch-5"/>
          <a:extLst>
            <a:ext uri="{FF2B5EF4-FFF2-40B4-BE49-F238E27FC236}">
              <a16:creationId xmlns:a16="http://schemas.microsoft.com/office/drawing/2014/main" id="{04850A1B-4686-8E8A-1759-7E6F37C3A43B}"/>
            </a:ext>
          </a:extLst>
        </xdr:cNvPr>
        <xdr:cNvGrpSpPr>
          <a:grpSpLocks/>
        </xdr:cNvGrpSpPr>
      </xdr:nvGrpSpPr>
      <xdr:grpSpPr bwMode="auto">
        <a:xfrm>
          <a:off x="8982456" y="199644"/>
          <a:ext cx="1498092" cy="1376172"/>
          <a:chOff x="804" y="5"/>
          <a:chExt cx="116" cy="73"/>
        </a:xfrm>
      </xdr:grpSpPr>
      <xdr:sp macro="" textlink="">
        <xdr:nvSpPr>
          <xdr:cNvPr id="178420" name="AutoShape 26">
            <a:extLst>
              <a:ext uri="{FF2B5EF4-FFF2-40B4-BE49-F238E27FC236}">
                <a16:creationId xmlns:a16="http://schemas.microsoft.com/office/drawing/2014/main" id="{E88BC62A-2E35-C291-E64A-332ADCB84402}"/>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hlinkClick xmlns:r="http://schemas.openxmlformats.org/officeDocument/2006/relationships" r:id="rId2"/>
            <a:extLst>
              <a:ext uri="{FF2B5EF4-FFF2-40B4-BE49-F238E27FC236}">
                <a16:creationId xmlns:a16="http://schemas.microsoft.com/office/drawing/2014/main" id="{466FF99D-0F73-1E25-AE4B-F321D74CA1E3}"/>
              </a:ext>
            </a:extLst>
          </xdr:cNvPr>
          <xdr:cNvSpPr txBox="1">
            <a:spLocks noChangeArrowheads="1"/>
          </xdr:cNvSpPr>
        </xdr:nvSpPr>
        <xdr:spPr bwMode="auto">
          <a:xfrm>
            <a:off x="819" y="23"/>
            <a:ext cx="100" cy="40"/>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a:t>
            </a:r>
            <a:r>
              <a:rPr lang="en-US" sz="1000" b="1" i="0" strike="noStrike" baseline="0">
                <a:solidFill>
                  <a:srgbClr val="000000"/>
                </a:solidFill>
                <a:latin typeface="Book Antiqua"/>
              </a:rPr>
              <a:t> bid form 2nd envelope </a:t>
            </a:r>
            <a:endParaRPr lang="en-US" sz="1000" b="1" i="0" strike="noStrike">
              <a:solidFill>
                <a:srgbClr val="000000"/>
              </a:solidFill>
              <a:latin typeface="Book Antiqua"/>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342900</xdr:colOff>
      <xdr:row>0</xdr:row>
      <xdr:rowOff>57150</xdr:rowOff>
    </xdr:from>
    <xdr:to>
      <xdr:col>8</xdr:col>
      <xdr:colOff>228600</xdr:colOff>
      <xdr:row>3</xdr:row>
      <xdr:rowOff>133350</xdr:rowOff>
    </xdr:to>
    <xdr:grpSp>
      <xdr:nvGrpSpPr>
        <xdr:cNvPr id="169203" name="Group 5">
          <a:hlinkClick xmlns:r="http://schemas.openxmlformats.org/officeDocument/2006/relationships" r:id="rId1" tooltip="Back to Cover Page"/>
          <a:extLst>
            <a:ext uri="{FF2B5EF4-FFF2-40B4-BE49-F238E27FC236}">
              <a16:creationId xmlns:a16="http://schemas.microsoft.com/office/drawing/2014/main" id="{6B684278-AA9B-BB79-EE9B-D41B8BF20E9D}"/>
            </a:ext>
          </a:extLst>
        </xdr:cNvPr>
        <xdr:cNvGrpSpPr>
          <a:grpSpLocks/>
        </xdr:cNvGrpSpPr>
      </xdr:nvGrpSpPr>
      <xdr:grpSpPr bwMode="auto">
        <a:xfrm>
          <a:off x="9928763" y="50292"/>
          <a:ext cx="1551892" cy="600142"/>
          <a:chOff x="762" y="5"/>
          <a:chExt cx="116" cy="73"/>
        </a:xfrm>
      </xdr:grpSpPr>
      <xdr:sp macro="" textlink="">
        <xdr:nvSpPr>
          <xdr:cNvPr id="169204" name="AutoShape 2">
            <a:extLst>
              <a:ext uri="{FF2B5EF4-FFF2-40B4-BE49-F238E27FC236}">
                <a16:creationId xmlns:a16="http://schemas.microsoft.com/office/drawing/2014/main" id="{E4B44C06-E0EF-6327-C5EE-396663C09343}"/>
              </a:ext>
            </a:extLst>
          </xdr:cNvPr>
          <xdr:cNvSpPr>
            <a:spLocks noChangeArrowheads="1"/>
          </xdr:cNvSpPr>
        </xdr:nvSpPr>
        <xdr:spPr bwMode="auto">
          <a:xfrm flipH="1">
            <a:off x="762"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7" name="Text Box 3">
            <a:extLst>
              <a:ext uri="{FF2B5EF4-FFF2-40B4-BE49-F238E27FC236}">
                <a16:creationId xmlns:a16="http://schemas.microsoft.com/office/drawing/2014/main" id="{9D801C51-1EF4-F15B-C3AD-DCC1267B76C4}"/>
              </a:ext>
            </a:extLst>
          </xdr:cNvPr>
          <xdr:cNvSpPr txBox="1">
            <a:spLocks noChangeArrowheads="1"/>
          </xdr:cNvSpPr>
        </xdr:nvSpPr>
        <xdr:spPr bwMode="auto">
          <a:xfrm>
            <a:off x="776" y="21"/>
            <a:ext cx="82" cy="40"/>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Back to Cover Page</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238125</xdr:colOff>
      <xdr:row>0</xdr:row>
      <xdr:rowOff>19050</xdr:rowOff>
    </xdr:from>
    <xdr:to>
      <xdr:col>7</xdr:col>
      <xdr:colOff>0</xdr:colOff>
      <xdr:row>2</xdr:row>
      <xdr:rowOff>247650</xdr:rowOff>
    </xdr:to>
    <xdr:grpSp>
      <xdr:nvGrpSpPr>
        <xdr:cNvPr id="173299" name="Group 5">
          <a:hlinkClick xmlns:r="http://schemas.openxmlformats.org/officeDocument/2006/relationships" r:id="rId1" tooltip="Click for Discount Letter"/>
          <a:extLst>
            <a:ext uri="{FF2B5EF4-FFF2-40B4-BE49-F238E27FC236}">
              <a16:creationId xmlns:a16="http://schemas.microsoft.com/office/drawing/2014/main" id="{C5F61277-EF54-2E6A-61CA-C47C7598D79A}"/>
            </a:ext>
          </a:extLst>
        </xdr:cNvPr>
        <xdr:cNvGrpSpPr>
          <a:grpSpLocks/>
        </xdr:cNvGrpSpPr>
      </xdr:nvGrpSpPr>
      <xdr:grpSpPr bwMode="auto">
        <a:xfrm>
          <a:off x="7629525" y="19050"/>
          <a:ext cx="1104900" cy="685800"/>
          <a:chOff x="762" y="2"/>
          <a:chExt cx="116" cy="73"/>
        </a:xfrm>
      </xdr:grpSpPr>
      <xdr:sp macro="" textlink="">
        <xdr:nvSpPr>
          <xdr:cNvPr id="173300" name="AutoShape 2">
            <a:extLst>
              <a:ext uri="{FF2B5EF4-FFF2-40B4-BE49-F238E27FC236}">
                <a16:creationId xmlns:a16="http://schemas.microsoft.com/office/drawing/2014/main" id="{8CFC02F8-040C-7E19-2EA0-C04AD8960625}"/>
              </a:ext>
            </a:extLst>
          </xdr:cNvPr>
          <xdr:cNvSpPr>
            <a:spLocks noChangeArrowheads="1"/>
          </xdr:cNvSpPr>
        </xdr:nvSpPr>
        <xdr:spPr bwMode="auto">
          <a:xfrm>
            <a:off x="762" y="2"/>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5C39592-2D1C-E254-DB4D-1B502FCAD68F}"/>
              </a:ext>
            </a:extLst>
          </xdr:cNvPr>
          <xdr:cNvSpPr txBox="1">
            <a:spLocks noChangeArrowheads="1"/>
          </xdr:cNvSpPr>
        </xdr:nvSpPr>
        <xdr:spPr bwMode="auto">
          <a:xfrm>
            <a:off x="779" y="18"/>
            <a:ext cx="99" cy="39"/>
          </a:xfrm>
          <a:prstGeom prst="rect">
            <a:avLst/>
          </a:prstGeom>
          <a:noFill/>
          <a:ln w="9525">
            <a:noFill/>
            <a:miter lim="800000"/>
            <a:headEnd/>
            <a:tailEnd/>
          </a:ln>
        </xdr:spPr>
        <xdr:txBody>
          <a:bodyPr vertOverflow="clip" wrap="square" lIns="27432" tIns="32004" rIns="0" bIns="32004" anchor="ctr" upright="1"/>
          <a:lstStyle/>
          <a:p>
            <a:pPr algn="l" rtl="1">
              <a:defRPr sz="1000"/>
            </a:pPr>
            <a:r>
              <a:rPr lang="en-US" sz="900" b="1" i="0" strike="noStrike">
                <a:solidFill>
                  <a:srgbClr val="000000"/>
                </a:solidFill>
                <a:latin typeface="Book Antiqua"/>
              </a:rPr>
              <a:t>Click for Discount Letter</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323850</xdr:colOff>
      <xdr:row>0</xdr:row>
      <xdr:rowOff>161925</xdr:rowOff>
    </xdr:from>
    <xdr:to>
      <xdr:col>5</xdr:col>
      <xdr:colOff>428625</xdr:colOff>
      <xdr:row>2</xdr:row>
      <xdr:rowOff>400050</xdr:rowOff>
    </xdr:to>
    <xdr:grpSp>
      <xdr:nvGrpSpPr>
        <xdr:cNvPr id="174323" name="Group 25">
          <a:hlinkClick xmlns:r="http://schemas.openxmlformats.org/officeDocument/2006/relationships" r:id="rId1" tooltip="Click for Sch-5"/>
          <a:extLst>
            <a:ext uri="{FF2B5EF4-FFF2-40B4-BE49-F238E27FC236}">
              <a16:creationId xmlns:a16="http://schemas.microsoft.com/office/drawing/2014/main" id="{DC1BE70D-7CAC-2518-F52B-4E3CB96376C1}"/>
            </a:ext>
          </a:extLst>
        </xdr:cNvPr>
        <xdr:cNvGrpSpPr>
          <a:grpSpLocks/>
        </xdr:cNvGrpSpPr>
      </xdr:nvGrpSpPr>
      <xdr:grpSpPr bwMode="auto">
        <a:xfrm>
          <a:off x="7534275" y="161925"/>
          <a:ext cx="866775" cy="695325"/>
          <a:chOff x="804" y="5"/>
          <a:chExt cx="116" cy="73"/>
        </a:xfrm>
      </xdr:grpSpPr>
      <xdr:sp macro="" textlink="">
        <xdr:nvSpPr>
          <xdr:cNvPr id="174324" name="AutoShape 26">
            <a:extLst>
              <a:ext uri="{FF2B5EF4-FFF2-40B4-BE49-F238E27FC236}">
                <a16:creationId xmlns:a16="http://schemas.microsoft.com/office/drawing/2014/main" id="{7081EE3B-00C0-F507-4795-E65BD755D7EC}"/>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hlinkClick xmlns:r="http://schemas.openxmlformats.org/officeDocument/2006/relationships" r:id="rId2"/>
            <a:extLst>
              <a:ext uri="{FF2B5EF4-FFF2-40B4-BE49-F238E27FC236}">
                <a16:creationId xmlns:a16="http://schemas.microsoft.com/office/drawing/2014/main" id="{6E48D86D-9DC9-9B68-838E-D1059DD319D2}"/>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a:t>
            </a:r>
            <a:r>
              <a:rPr lang="en-US" sz="1000" b="1" i="0" strike="noStrike" baseline="0">
                <a:solidFill>
                  <a:srgbClr val="000000"/>
                </a:solidFill>
                <a:latin typeface="Book Antiqua"/>
              </a:rPr>
              <a:t> Bid form</a:t>
            </a:r>
            <a:endParaRPr lang="en-US" sz="1000" b="1" i="0" strike="noStrike">
              <a:solidFill>
                <a:srgbClr val="000000"/>
              </a:solidFill>
              <a:latin typeface="Book Antiqua"/>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238125</xdr:colOff>
      <xdr:row>0</xdr:row>
      <xdr:rowOff>28575</xdr:rowOff>
    </xdr:from>
    <xdr:to>
      <xdr:col>16</xdr:col>
      <xdr:colOff>752475</xdr:colOff>
      <xdr:row>3</xdr:row>
      <xdr:rowOff>0</xdr:rowOff>
    </xdr:to>
    <xdr:grpSp>
      <xdr:nvGrpSpPr>
        <xdr:cNvPr id="175347" name="Group 4">
          <a:hlinkClick xmlns:r="http://schemas.openxmlformats.org/officeDocument/2006/relationships" r:id="rId1" tooltip="Click for Bid Form"/>
          <a:extLst>
            <a:ext uri="{FF2B5EF4-FFF2-40B4-BE49-F238E27FC236}">
              <a16:creationId xmlns:a16="http://schemas.microsoft.com/office/drawing/2014/main" id="{3BF88068-96E2-4E37-6BE7-4E163A8D2614}"/>
            </a:ext>
          </a:extLst>
        </xdr:cNvPr>
        <xdr:cNvGrpSpPr>
          <a:grpSpLocks/>
        </xdr:cNvGrpSpPr>
      </xdr:nvGrpSpPr>
      <xdr:grpSpPr bwMode="auto">
        <a:xfrm>
          <a:off x="7509711" y="28575"/>
          <a:ext cx="1835317" cy="933951"/>
          <a:chOff x="784" y="2"/>
          <a:chExt cx="116" cy="73"/>
        </a:xfrm>
      </xdr:grpSpPr>
      <xdr:sp macro="" textlink="">
        <xdr:nvSpPr>
          <xdr:cNvPr id="175348" name="AutoShape 2">
            <a:extLst>
              <a:ext uri="{FF2B5EF4-FFF2-40B4-BE49-F238E27FC236}">
                <a16:creationId xmlns:a16="http://schemas.microsoft.com/office/drawing/2014/main" id="{6A2F640B-4FE1-C67C-BB6B-7CD286DBC433}"/>
              </a:ext>
            </a:extLst>
          </xdr:cNvPr>
          <xdr:cNvSpPr>
            <a:spLocks noChangeArrowheads="1"/>
          </xdr:cNvSpPr>
        </xdr:nvSpPr>
        <xdr:spPr bwMode="auto">
          <a:xfrm>
            <a:off x="784" y="2"/>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15363" name="Text Box 3">
            <a:extLst>
              <a:ext uri="{FF2B5EF4-FFF2-40B4-BE49-F238E27FC236}">
                <a16:creationId xmlns:a16="http://schemas.microsoft.com/office/drawing/2014/main" id="{E6F4133F-552B-0D7E-CBC3-4D1C9F0A2B3E}"/>
              </a:ext>
            </a:extLst>
          </xdr:cNvPr>
          <xdr:cNvSpPr txBox="1">
            <a:spLocks noChangeArrowheads="1"/>
          </xdr:cNvSpPr>
        </xdr:nvSpPr>
        <xdr:spPr bwMode="auto">
          <a:xfrm>
            <a:off x="796" y="18"/>
            <a:ext cx="82"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Bid Form</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9205F1D0-216B-BC71-2621-C94867B41A75}"/>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4</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377401</xdr:colOff>
      <xdr:row>1</xdr:row>
      <xdr:rowOff>99483</xdr:rowOff>
    </xdr:from>
    <xdr:to>
      <xdr:col>7</xdr:col>
      <xdr:colOff>206761</xdr:colOff>
      <xdr:row>2</xdr:row>
      <xdr:rowOff>87755</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4067119C-596C-6E63-C74F-2ABE6610C493}"/>
            </a:ext>
          </a:extLst>
        </xdr:cNvPr>
        <xdr:cNvSpPr txBox="1">
          <a:spLocks noChangeArrowheads="1"/>
        </xdr:cNvSpPr>
      </xdr:nvSpPr>
      <xdr:spPr bwMode="auto">
        <a:xfrm>
          <a:off x="7281333" y="317500"/>
          <a:ext cx="1195917" cy="27516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4</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377401</xdr:colOff>
      <xdr:row>1</xdr:row>
      <xdr:rowOff>99483</xdr:rowOff>
    </xdr:from>
    <xdr:to>
      <xdr:col>7</xdr:col>
      <xdr:colOff>206761</xdr:colOff>
      <xdr:row>2</xdr:row>
      <xdr:rowOff>87755</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FD4E4E05-582E-D068-CC7A-B6583142ECC3}"/>
            </a:ext>
          </a:extLst>
        </xdr:cNvPr>
        <xdr:cNvSpPr txBox="1">
          <a:spLocks noChangeArrowheads="1"/>
        </xdr:cNvSpPr>
      </xdr:nvSpPr>
      <xdr:spPr bwMode="auto">
        <a:xfrm>
          <a:off x="7260166" y="315383"/>
          <a:ext cx="1191684"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4457700</xdr:colOff>
      <xdr:row>50</xdr:row>
      <xdr:rowOff>0</xdr:rowOff>
    </xdr:from>
    <xdr:to>
      <xdr:col>2</xdr:col>
      <xdr:colOff>4981575</xdr:colOff>
      <xdr:row>50</xdr:row>
      <xdr:rowOff>0</xdr:rowOff>
    </xdr:to>
    <xdr:pic>
      <xdr:nvPicPr>
        <xdr:cNvPr id="2" name="Picture 4">
          <a:extLst>
            <a:ext uri="{FF2B5EF4-FFF2-40B4-BE49-F238E27FC236}">
              <a16:creationId xmlns:a16="http://schemas.microsoft.com/office/drawing/2014/main" id="{4A5CA9B4-1251-49DA-86F5-D2D691AA63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57875" y="157448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200025</xdr:colOff>
      <xdr:row>0</xdr:row>
      <xdr:rowOff>57150</xdr:rowOff>
    </xdr:from>
    <xdr:to>
      <xdr:col>4</xdr:col>
      <xdr:colOff>0</xdr:colOff>
      <xdr:row>2</xdr:row>
      <xdr:rowOff>28575</xdr:rowOff>
    </xdr:to>
    <xdr:grpSp>
      <xdr:nvGrpSpPr>
        <xdr:cNvPr id="3" name="Group 1">
          <a:hlinkClick xmlns:r="http://schemas.openxmlformats.org/officeDocument/2006/relationships" r:id="rId2" tooltip="Click to Proceed"/>
          <a:extLst>
            <a:ext uri="{FF2B5EF4-FFF2-40B4-BE49-F238E27FC236}">
              <a16:creationId xmlns:a16="http://schemas.microsoft.com/office/drawing/2014/main" id="{060B75A7-2040-48D7-ACB2-5BDA1A680C33}"/>
            </a:ext>
          </a:extLst>
        </xdr:cNvPr>
        <xdr:cNvGrpSpPr>
          <a:grpSpLocks/>
        </xdr:cNvGrpSpPr>
      </xdr:nvGrpSpPr>
      <xdr:grpSpPr bwMode="auto">
        <a:xfrm>
          <a:off x="8000716" y="50292"/>
          <a:ext cx="1980192" cy="661184"/>
          <a:chOff x="804" y="5"/>
          <a:chExt cx="116" cy="73"/>
        </a:xfrm>
      </xdr:grpSpPr>
      <xdr:sp macro="" textlink="">
        <xdr:nvSpPr>
          <xdr:cNvPr id="4" name="AutoShape 2">
            <a:extLst>
              <a:ext uri="{FF2B5EF4-FFF2-40B4-BE49-F238E27FC236}">
                <a16:creationId xmlns:a16="http://schemas.microsoft.com/office/drawing/2014/main" id="{2202DF58-22E4-73C3-B2A0-0B2797664E51}"/>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5" name="Text Box 3">
            <a:extLst>
              <a:ext uri="{FF2B5EF4-FFF2-40B4-BE49-F238E27FC236}">
                <a16:creationId xmlns:a16="http://schemas.microsoft.com/office/drawing/2014/main" id="{70520176-889F-BB68-9879-D977D17257AE}"/>
              </a:ext>
            </a:extLst>
          </xdr:cNvPr>
          <xdr:cNvSpPr txBox="1">
            <a:spLocks noChangeArrowheads="1"/>
          </xdr:cNvSpPr>
        </xdr:nvSpPr>
        <xdr:spPr bwMode="auto">
          <a:xfrm>
            <a:off x="819" y="23"/>
            <a:ext cx="10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4448175</xdr:colOff>
      <xdr:row>46</xdr:row>
      <xdr:rowOff>0</xdr:rowOff>
    </xdr:from>
    <xdr:to>
      <xdr:col>2</xdr:col>
      <xdr:colOff>4972050</xdr:colOff>
      <xdr:row>46</xdr:row>
      <xdr:rowOff>0</xdr:rowOff>
    </xdr:to>
    <xdr:pic>
      <xdr:nvPicPr>
        <xdr:cNvPr id="6" name="Picture 4">
          <a:extLst>
            <a:ext uri="{FF2B5EF4-FFF2-40B4-BE49-F238E27FC236}">
              <a16:creationId xmlns:a16="http://schemas.microsoft.com/office/drawing/2014/main" id="{3F892742-4A1A-4E89-9C3A-5231633AB8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48350" y="148304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542925</xdr:colOff>
      <xdr:row>0</xdr:row>
      <xdr:rowOff>209550</xdr:rowOff>
    </xdr:from>
    <xdr:to>
      <xdr:col>6</xdr:col>
      <xdr:colOff>66675</xdr:colOff>
      <xdr:row>1</xdr:row>
      <xdr:rowOff>209550</xdr:rowOff>
    </xdr:to>
    <xdr:grpSp>
      <xdr:nvGrpSpPr>
        <xdr:cNvPr id="166131" name="Group 6">
          <a:hlinkClick xmlns:r="http://schemas.openxmlformats.org/officeDocument/2006/relationships" r:id="rId1" tooltip="Click for Sch-1"/>
          <a:extLst>
            <a:ext uri="{FF2B5EF4-FFF2-40B4-BE49-F238E27FC236}">
              <a16:creationId xmlns:a16="http://schemas.microsoft.com/office/drawing/2014/main" id="{42C5DAE6-E7F9-018B-7C8C-D4174F0E3DDF}"/>
            </a:ext>
          </a:extLst>
        </xdr:cNvPr>
        <xdr:cNvGrpSpPr>
          <a:grpSpLocks/>
        </xdr:cNvGrpSpPr>
      </xdr:nvGrpSpPr>
      <xdr:grpSpPr bwMode="auto">
        <a:xfrm>
          <a:off x="7362685" y="182880"/>
          <a:ext cx="1014502" cy="1021882"/>
          <a:chOff x="804" y="5"/>
          <a:chExt cx="116" cy="73"/>
        </a:xfrm>
      </xdr:grpSpPr>
      <xdr:sp macro="" textlink="">
        <xdr:nvSpPr>
          <xdr:cNvPr id="166132" name="AutoShape 2">
            <a:extLst>
              <a:ext uri="{FF2B5EF4-FFF2-40B4-BE49-F238E27FC236}">
                <a16:creationId xmlns:a16="http://schemas.microsoft.com/office/drawing/2014/main" id="{2564C73C-00DF-3C24-5016-36BD6C0025DF}"/>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9219" name="Text Box 3">
            <a:extLst>
              <a:ext uri="{FF2B5EF4-FFF2-40B4-BE49-F238E27FC236}">
                <a16:creationId xmlns:a16="http://schemas.microsoft.com/office/drawing/2014/main" id="{C1FB69C3-3C8A-FDB2-3388-546AB3ED8AD2}"/>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247650</xdr:colOff>
      <xdr:row>0</xdr:row>
      <xdr:rowOff>28575</xdr:rowOff>
    </xdr:from>
    <xdr:to>
      <xdr:col>17</xdr:col>
      <xdr:colOff>523875</xdr:colOff>
      <xdr:row>2</xdr:row>
      <xdr:rowOff>266700</xdr:rowOff>
    </xdr:to>
    <xdr:grpSp>
      <xdr:nvGrpSpPr>
        <xdr:cNvPr id="184382" name="Group 38">
          <a:hlinkClick xmlns:r="http://schemas.openxmlformats.org/officeDocument/2006/relationships" r:id="rId1" tooltip="Click for Sch-2"/>
          <a:extLst>
            <a:ext uri="{FF2B5EF4-FFF2-40B4-BE49-F238E27FC236}">
              <a16:creationId xmlns:a16="http://schemas.microsoft.com/office/drawing/2014/main" id="{D404E1FA-5A3E-D574-94F4-7E505DB8C7F4}"/>
            </a:ext>
          </a:extLst>
        </xdr:cNvPr>
        <xdr:cNvGrpSpPr>
          <a:grpSpLocks/>
        </xdr:cNvGrpSpPr>
      </xdr:nvGrpSpPr>
      <xdr:grpSpPr bwMode="auto">
        <a:xfrm>
          <a:off x="19991832" y="24384"/>
          <a:ext cx="1621536" cy="611124"/>
          <a:chOff x="804" y="5"/>
          <a:chExt cx="116" cy="73"/>
        </a:xfrm>
      </xdr:grpSpPr>
      <xdr:sp macro="" textlink="">
        <xdr:nvSpPr>
          <xdr:cNvPr id="184385" name="AutoShape 39">
            <a:extLst>
              <a:ext uri="{FF2B5EF4-FFF2-40B4-BE49-F238E27FC236}">
                <a16:creationId xmlns:a16="http://schemas.microsoft.com/office/drawing/2014/main" id="{D7F32834-F1BA-31EB-1492-558EE71BDEED}"/>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3112" name="Text Box 40">
            <a:extLst>
              <a:ext uri="{FF2B5EF4-FFF2-40B4-BE49-F238E27FC236}">
                <a16:creationId xmlns:a16="http://schemas.microsoft.com/office/drawing/2014/main" id="{42D95961-DD35-894E-E6BA-6099BC343BC7}"/>
              </a:ext>
            </a:extLst>
          </xdr:cNvPr>
          <xdr:cNvSpPr txBox="1">
            <a:spLocks noChangeArrowheads="1"/>
          </xdr:cNvSpPr>
        </xdr:nvSpPr>
        <xdr:spPr bwMode="auto">
          <a:xfrm>
            <a:off x="819" y="23"/>
            <a:ext cx="42" cy="39"/>
          </a:xfrm>
          <a:prstGeom prst="rect">
            <a:avLst/>
          </a:prstGeom>
          <a:noFill/>
          <a:ln w="9525">
            <a:noFill/>
            <a:miter lim="800000"/>
            <a:headEnd/>
            <a:tailEnd/>
          </a:ln>
        </xdr:spPr>
        <xdr:txBody>
          <a:bodyPr vertOverflow="clip" wrap="square" lIns="27432" tIns="32004" rIns="27432" bIns="32004" anchor="ctr" upright="1"/>
          <a:lstStyle/>
          <a:p>
            <a:pPr algn="ctr" rtl="1">
              <a:lnSpc>
                <a:spcPts val="1000"/>
              </a:lnSpc>
              <a:defRPr sz="1000"/>
            </a:pPr>
            <a:r>
              <a:rPr lang="en-US" sz="1000" b="1" i="0" strike="noStrike">
                <a:solidFill>
                  <a:srgbClr val="000000"/>
                </a:solidFill>
                <a:latin typeface="Book Antiqua"/>
              </a:rPr>
              <a:t>Click for Sch-2</a:t>
            </a:r>
          </a:p>
        </xdr:txBody>
      </xdr:sp>
    </xdr:grpSp>
    <xdr:clientData/>
  </xdr:twoCellAnchor>
  <xdr:twoCellAnchor editAs="oneCell">
    <xdr:from>
      <xdr:col>1</xdr:col>
      <xdr:colOff>2038350</xdr:colOff>
      <xdr:row>18</xdr:row>
      <xdr:rowOff>0</xdr:rowOff>
    </xdr:from>
    <xdr:to>
      <xdr:col>1</xdr:col>
      <xdr:colOff>2038350</xdr:colOff>
      <xdr:row>18</xdr:row>
      <xdr:rowOff>38100</xdr:rowOff>
    </xdr:to>
    <xdr:pic>
      <xdr:nvPicPr>
        <xdr:cNvPr id="184383" name="Picture 3">
          <a:extLst>
            <a:ext uri="{FF2B5EF4-FFF2-40B4-BE49-F238E27FC236}">
              <a16:creationId xmlns:a16="http://schemas.microsoft.com/office/drawing/2014/main" id="{77737012-7AFB-25BE-94F6-D557FDD6650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7975" y="70199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1952625</xdr:colOff>
      <xdr:row>18</xdr:row>
      <xdr:rowOff>0</xdr:rowOff>
    </xdr:from>
    <xdr:to>
      <xdr:col>1</xdr:col>
      <xdr:colOff>1952625</xdr:colOff>
      <xdr:row>18</xdr:row>
      <xdr:rowOff>66675</xdr:rowOff>
    </xdr:to>
    <xdr:pic>
      <xdr:nvPicPr>
        <xdr:cNvPr id="184384" name="Picture 1" descr="http://www.borosil.com/images/home_sub_images/5360-Flasks1.jpg">
          <a:extLst>
            <a:ext uri="{FF2B5EF4-FFF2-40B4-BE49-F238E27FC236}">
              <a16:creationId xmlns:a16="http://schemas.microsoft.com/office/drawing/2014/main" id="{5A835F6F-D966-4093-CB43-FE8EE2DAECC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7019925"/>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12</xdr:col>
      <xdr:colOff>895350</xdr:colOff>
      <xdr:row>0</xdr:row>
      <xdr:rowOff>0</xdr:rowOff>
    </xdr:from>
    <xdr:to>
      <xdr:col>14</xdr:col>
      <xdr:colOff>0</xdr:colOff>
      <xdr:row>2</xdr:row>
      <xdr:rowOff>333375</xdr:rowOff>
    </xdr:to>
    <xdr:grpSp>
      <xdr:nvGrpSpPr>
        <xdr:cNvPr id="183325" name="Group 1">
          <a:hlinkClick xmlns:r="http://schemas.openxmlformats.org/officeDocument/2006/relationships" r:id="rId1" tooltip="Click for Sch-3"/>
          <a:extLst>
            <a:ext uri="{FF2B5EF4-FFF2-40B4-BE49-F238E27FC236}">
              <a16:creationId xmlns:a16="http://schemas.microsoft.com/office/drawing/2014/main" id="{58CA12CC-A54B-A183-2FAA-486622213CAE}"/>
            </a:ext>
          </a:extLst>
        </xdr:cNvPr>
        <xdr:cNvGrpSpPr>
          <a:grpSpLocks/>
        </xdr:cNvGrpSpPr>
      </xdr:nvGrpSpPr>
      <xdr:grpSpPr bwMode="auto">
        <a:xfrm>
          <a:off x="10545549" y="0"/>
          <a:ext cx="1233772" cy="691776"/>
          <a:chOff x="804" y="5"/>
          <a:chExt cx="116" cy="73"/>
        </a:xfrm>
      </xdr:grpSpPr>
      <xdr:sp macro="" textlink="">
        <xdr:nvSpPr>
          <xdr:cNvPr id="183336" name="AutoShape 2">
            <a:extLst>
              <a:ext uri="{FF2B5EF4-FFF2-40B4-BE49-F238E27FC236}">
                <a16:creationId xmlns:a16="http://schemas.microsoft.com/office/drawing/2014/main" id="{398682F0-05F5-B6DB-6180-33563579C0F3}"/>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10243" name="Text Box 3">
            <a:hlinkClick xmlns:r="http://schemas.openxmlformats.org/officeDocument/2006/relationships" r:id="rId2"/>
            <a:extLst>
              <a:ext uri="{FF2B5EF4-FFF2-40B4-BE49-F238E27FC236}">
                <a16:creationId xmlns:a16="http://schemas.microsoft.com/office/drawing/2014/main" id="{36D26BC9-5F42-448A-1F02-3065E1175D5F}"/>
              </a:ext>
            </a:extLst>
          </xdr:cNvPr>
          <xdr:cNvSpPr txBox="1">
            <a:spLocks noChangeArrowheads="1"/>
          </xdr:cNvSpPr>
        </xdr:nvSpPr>
        <xdr:spPr bwMode="auto">
          <a:xfrm>
            <a:off x="819" y="23"/>
            <a:ext cx="100" cy="40"/>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Sch-3</a:t>
            </a:r>
          </a:p>
        </xdr:txBody>
      </xdr:sp>
    </xdr:grpSp>
    <xdr:clientData/>
  </xdr:twoCellAnchor>
  <xdr:twoCellAnchor editAs="oneCell">
    <xdr:from>
      <xdr:col>1</xdr:col>
      <xdr:colOff>2038350</xdr:colOff>
      <xdr:row>20</xdr:row>
      <xdr:rowOff>0</xdr:rowOff>
    </xdr:from>
    <xdr:to>
      <xdr:col>1</xdr:col>
      <xdr:colOff>2038350</xdr:colOff>
      <xdr:row>20</xdr:row>
      <xdr:rowOff>38100</xdr:rowOff>
    </xdr:to>
    <xdr:pic>
      <xdr:nvPicPr>
        <xdr:cNvPr id="183326" name="Picture 3">
          <a:extLst>
            <a:ext uri="{FF2B5EF4-FFF2-40B4-BE49-F238E27FC236}">
              <a16:creationId xmlns:a16="http://schemas.microsoft.com/office/drawing/2014/main" id="{0C7A7429-1400-9DA1-56D5-D59181E3B98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38450" y="777240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1962150</xdr:colOff>
      <xdr:row>20</xdr:row>
      <xdr:rowOff>0</xdr:rowOff>
    </xdr:from>
    <xdr:to>
      <xdr:col>1</xdr:col>
      <xdr:colOff>1962150</xdr:colOff>
      <xdr:row>20</xdr:row>
      <xdr:rowOff>66675</xdr:rowOff>
    </xdr:to>
    <xdr:pic>
      <xdr:nvPicPr>
        <xdr:cNvPr id="183327" name="Picture 1" descr="http://www.borosil.com/images/home_sub_images/5360-Flasks1.jpg">
          <a:extLst>
            <a:ext uri="{FF2B5EF4-FFF2-40B4-BE49-F238E27FC236}">
              <a16:creationId xmlns:a16="http://schemas.microsoft.com/office/drawing/2014/main" id="{0A77C991-CD2E-A5F9-1F86-3C4950D2A3F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762250" y="7772400"/>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2038350</xdr:colOff>
      <xdr:row>18</xdr:row>
      <xdr:rowOff>0</xdr:rowOff>
    </xdr:from>
    <xdr:to>
      <xdr:col>1</xdr:col>
      <xdr:colOff>2038350</xdr:colOff>
      <xdr:row>18</xdr:row>
      <xdr:rowOff>38100</xdr:rowOff>
    </xdr:to>
    <xdr:pic>
      <xdr:nvPicPr>
        <xdr:cNvPr id="183328" name="Picture 3">
          <a:extLst>
            <a:ext uri="{FF2B5EF4-FFF2-40B4-BE49-F238E27FC236}">
              <a16:creationId xmlns:a16="http://schemas.microsoft.com/office/drawing/2014/main" id="{B973E768-306F-DF76-B60E-3975FD9C20D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38450" y="604837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1962150</xdr:colOff>
      <xdr:row>18</xdr:row>
      <xdr:rowOff>0</xdr:rowOff>
    </xdr:from>
    <xdr:to>
      <xdr:col>1</xdr:col>
      <xdr:colOff>1962150</xdr:colOff>
      <xdr:row>18</xdr:row>
      <xdr:rowOff>76200</xdr:rowOff>
    </xdr:to>
    <xdr:pic>
      <xdr:nvPicPr>
        <xdr:cNvPr id="183329" name="Picture 1" descr="http://www.borosil.com/images/home_sub_images/5360-Flasks1.jpg">
          <a:extLst>
            <a:ext uri="{FF2B5EF4-FFF2-40B4-BE49-F238E27FC236}">
              <a16:creationId xmlns:a16="http://schemas.microsoft.com/office/drawing/2014/main" id="{C5FC4633-3EB4-3894-28E9-BCE8A73B1F6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762250" y="6048375"/>
          <a:ext cx="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2038350</xdr:colOff>
      <xdr:row>18</xdr:row>
      <xdr:rowOff>0</xdr:rowOff>
    </xdr:from>
    <xdr:to>
      <xdr:col>1</xdr:col>
      <xdr:colOff>2038350</xdr:colOff>
      <xdr:row>18</xdr:row>
      <xdr:rowOff>38100</xdr:rowOff>
    </xdr:to>
    <xdr:pic>
      <xdr:nvPicPr>
        <xdr:cNvPr id="183330" name="Picture 3">
          <a:extLst>
            <a:ext uri="{FF2B5EF4-FFF2-40B4-BE49-F238E27FC236}">
              <a16:creationId xmlns:a16="http://schemas.microsoft.com/office/drawing/2014/main" id="{BEC14013-E007-6D3D-41EF-8A655747BEB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38450" y="604837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1962150</xdr:colOff>
      <xdr:row>18</xdr:row>
      <xdr:rowOff>0</xdr:rowOff>
    </xdr:from>
    <xdr:to>
      <xdr:col>1</xdr:col>
      <xdr:colOff>1962150</xdr:colOff>
      <xdr:row>18</xdr:row>
      <xdr:rowOff>76200</xdr:rowOff>
    </xdr:to>
    <xdr:pic>
      <xdr:nvPicPr>
        <xdr:cNvPr id="183331" name="Picture 1" descr="http://www.borosil.com/images/home_sub_images/5360-Flasks1.jpg">
          <a:extLst>
            <a:ext uri="{FF2B5EF4-FFF2-40B4-BE49-F238E27FC236}">
              <a16:creationId xmlns:a16="http://schemas.microsoft.com/office/drawing/2014/main" id="{6CDE6EE1-5F68-3672-57B6-1885C8910C4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762250" y="6048375"/>
          <a:ext cx="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2038350</xdr:colOff>
      <xdr:row>18</xdr:row>
      <xdr:rowOff>0</xdr:rowOff>
    </xdr:from>
    <xdr:to>
      <xdr:col>1</xdr:col>
      <xdr:colOff>2038350</xdr:colOff>
      <xdr:row>18</xdr:row>
      <xdr:rowOff>38100</xdr:rowOff>
    </xdr:to>
    <xdr:pic>
      <xdr:nvPicPr>
        <xdr:cNvPr id="183332" name="Picture 3">
          <a:extLst>
            <a:ext uri="{FF2B5EF4-FFF2-40B4-BE49-F238E27FC236}">
              <a16:creationId xmlns:a16="http://schemas.microsoft.com/office/drawing/2014/main" id="{BD04FD77-CCAD-0020-7F95-1C41DD98326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38450" y="604837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1962150</xdr:colOff>
      <xdr:row>18</xdr:row>
      <xdr:rowOff>0</xdr:rowOff>
    </xdr:from>
    <xdr:to>
      <xdr:col>1</xdr:col>
      <xdr:colOff>1962150</xdr:colOff>
      <xdr:row>18</xdr:row>
      <xdr:rowOff>76200</xdr:rowOff>
    </xdr:to>
    <xdr:pic>
      <xdr:nvPicPr>
        <xdr:cNvPr id="183333" name="Picture 1" descr="http://www.borosil.com/images/home_sub_images/5360-Flasks1.jpg">
          <a:extLst>
            <a:ext uri="{FF2B5EF4-FFF2-40B4-BE49-F238E27FC236}">
              <a16:creationId xmlns:a16="http://schemas.microsoft.com/office/drawing/2014/main" id="{ADE8B99B-B12A-DA38-FCAE-6FB760DB9C4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762250" y="6048375"/>
          <a:ext cx="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2038350</xdr:colOff>
      <xdr:row>18</xdr:row>
      <xdr:rowOff>0</xdr:rowOff>
    </xdr:from>
    <xdr:to>
      <xdr:col>1</xdr:col>
      <xdr:colOff>2038350</xdr:colOff>
      <xdr:row>18</xdr:row>
      <xdr:rowOff>38100</xdr:rowOff>
    </xdr:to>
    <xdr:pic>
      <xdr:nvPicPr>
        <xdr:cNvPr id="183334" name="Picture 3">
          <a:extLst>
            <a:ext uri="{FF2B5EF4-FFF2-40B4-BE49-F238E27FC236}">
              <a16:creationId xmlns:a16="http://schemas.microsoft.com/office/drawing/2014/main" id="{23F35AB2-705E-C1C8-5576-EBDCE1DE320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38450" y="604837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1962150</xdr:colOff>
      <xdr:row>18</xdr:row>
      <xdr:rowOff>0</xdr:rowOff>
    </xdr:from>
    <xdr:to>
      <xdr:col>1</xdr:col>
      <xdr:colOff>1962150</xdr:colOff>
      <xdr:row>18</xdr:row>
      <xdr:rowOff>76200</xdr:rowOff>
    </xdr:to>
    <xdr:pic>
      <xdr:nvPicPr>
        <xdr:cNvPr id="183335" name="Picture 1" descr="http://www.borosil.com/images/home_sub_images/5360-Flasks1.jpg">
          <a:extLst>
            <a:ext uri="{FF2B5EF4-FFF2-40B4-BE49-F238E27FC236}">
              <a16:creationId xmlns:a16="http://schemas.microsoft.com/office/drawing/2014/main" id="{F07A8C9C-E85C-A7A1-664F-5408D8875BF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762250" y="6048375"/>
          <a:ext cx="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16</xdr:col>
      <xdr:colOff>171450</xdr:colOff>
      <xdr:row>0</xdr:row>
      <xdr:rowOff>133350</xdr:rowOff>
    </xdr:from>
    <xdr:to>
      <xdr:col>18</xdr:col>
      <xdr:colOff>76200</xdr:colOff>
      <xdr:row>2</xdr:row>
      <xdr:rowOff>438150</xdr:rowOff>
    </xdr:to>
    <xdr:grpSp>
      <xdr:nvGrpSpPr>
        <xdr:cNvPr id="182522" name="Group 1">
          <a:hlinkClick xmlns:r="http://schemas.openxmlformats.org/officeDocument/2006/relationships" r:id="rId1" tooltip="Click for Sch-4"/>
          <a:extLst>
            <a:ext uri="{FF2B5EF4-FFF2-40B4-BE49-F238E27FC236}">
              <a16:creationId xmlns:a16="http://schemas.microsoft.com/office/drawing/2014/main" id="{DE98AAF2-8D7F-4F72-6BAC-DE64457DF2F9}"/>
            </a:ext>
          </a:extLst>
        </xdr:cNvPr>
        <xdr:cNvGrpSpPr>
          <a:grpSpLocks/>
        </xdr:cNvGrpSpPr>
      </xdr:nvGrpSpPr>
      <xdr:grpSpPr bwMode="auto">
        <a:xfrm>
          <a:off x="25246013" y="133350"/>
          <a:ext cx="1512093" cy="757238"/>
          <a:chOff x="804" y="5"/>
          <a:chExt cx="116" cy="73"/>
        </a:xfrm>
      </xdr:grpSpPr>
      <xdr:sp macro="" textlink="">
        <xdr:nvSpPr>
          <xdr:cNvPr id="182547" name="AutoShape 2">
            <a:extLst>
              <a:ext uri="{FF2B5EF4-FFF2-40B4-BE49-F238E27FC236}">
                <a16:creationId xmlns:a16="http://schemas.microsoft.com/office/drawing/2014/main" id="{3A08D407-4434-0667-6A80-BB898CFF1EF7}"/>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7" name="Text Box 3">
            <a:hlinkClick xmlns:r="http://schemas.openxmlformats.org/officeDocument/2006/relationships" r:id="rId1"/>
            <a:extLst>
              <a:ext uri="{FF2B5EF4-FFF2-40B4-BE49-F238E27FC236}">
                <a16:creationId xmlns:a16="http://schemas.microsoft.com/office/drawing/2014/main" id="{395A9669-3048-1D42-1CF6-18D06056B1FC}"/>
              </a:ext>
            </a:extLst>
          </xdr:cNvPr>
          <xdr:cNvSpPr txBox="1">
            <a:spLocks noChangeArrowheads="1"/>
          </xdr:cNvSpPr>
        </xdr:nvSpPr>
        <xdr:spPr bwMode="auto">
          <a:xfrm>
            <a:off x="819" y="23"/>
            <a:ext cx="101" cy="37"/>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Sch-4</a:t>
            </a:r>
          </a:p>
        </xdr:txBody>
      </xdr:sp>
    </xdr:grpSp>
    <xdr:clientData/>
  </xdr:twoCellAnchor>
  <xdr:twoCellAnchor editAs="oneCell">
    <xdr:from>
      <xdr:col>1</xdr:col>
      <xdr:colOff>2038350</xdr:colOff>
      <xdr:row>130</xdr:row>
      <xdr:rowOff>0</xdr:rowOff>
    </xdr:from>
    <xdr:to>
      <xdr:col>1</xdr:col>
      <xdr:colOff>2038350</xdr:colOff>
      <xdr:row>130</xdr:row>
      <xdr:rowOff>38100</xdr:rowOff>
    </xdr:to>
    <xdr:pic>
      <xdr:nvPicPr>
        <xdr:cNvPr id="182523" name="Picture 3">
          <a:extLst>
            <a:ext uri="{FF2B5EF4-FFF2-40B4-BE49-F238E27FC236}">
              <a16:creationId xmlns:a16="http://schemas.microsoft.com/office/drawing/2014/main" id="{D436C84C-2ADB-04A5-11DA-14154E1BBD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7975" y="337661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1952625</xdr:colOff>
      <xdr:row>130</xdr:row>
      <xdr:rowOff>0</xdr:rowOff>
    </xdr:from>
    <xdr:to>
      <xdr:col>1</xdr:col>
      <xdr:colOff>1952625</xdr:colOff>
      <xdr:row>130</xdr:row>
      <xdr:rowOff>57150</xdr:rowOff>
    </xdr:to>
    <xdr:pic>
      <xdr:nvPicPr>
        <xdr:cNvPr id="182524" name="Picture 1" descr="http://www.borosil.com/images/home_sub_images/5360-Flasks1.jpg">
          <a:extLst>
            <a:ext uri="{FF2B5EF4-FFF2-40B4-BE49-F238E27FC236}">
              <a16:creationId xmlns:a16="http://schemas.microsoft.com/office/drawing/2014/main" id="{0BB94A17-EF96-606C-4F8C-FB2B5905878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33766125"/>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2038350</xdr:colOff>
      <xdr:row>130</xdr:row>
      <xdr:rowOff>0</xdr:rowOff>
    </xdr:from>
    <xdr:to>
      <xdr:col>1</xdr:col>
      <xdr:colOff>2038350</xdr:colOff>
      <xdr:row>130</xdr:row>
      <xdr:rowOff>38100</xdr:rowOff>
    </xdr:to>
    <xdr:pic>
      <xdr:nvPicPr>
        <xdr:cNvPr id="182525" name="Picture 3">
          <a:extLst>
            <a:ext uri="{FF2B5EF4-FFF2-40B4-BE49-F238E27FC236}">
              <a16:creationId xmlns:a16="http://schemas.microsoft.com/office/drawing/2014/main" id="{44FBD1C2-D828-0BA2-B23F-79AEC2A6ED1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7975" y="337661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1952625</xdr:colOff>
      <xdr:row>130</xdr:row>
      <xdr:rowOff>0</xdr:rowOff>
    </xdr:from>
    <xdr:to>
      <xdr:col>1</xdr:col>
      <xdr:colOff>1952625</xdr:colOff>
      <xdr:row>130</xdr:row>
      <xdr:rowOff>57150</xdr:rowOff>
    </xdr:to>
    <xdr:pic>
      <xdr:nvPicPr>
        <xdr:cNvPr id="182526" name="Picture 1" descr="http://www.borosil.com/images/home_sub_images/5360-Flasks1.jpg">
          <a:extLst>
            <a:ext uri="{FF2B5EF4-FFF2-40B4-BE49-F238E27FC236}">
              <a16:creationId xmlns:a16="http://schemas.microsoft.com/office/drawing/2014/main" id="{E06FCD91-B2F3-9A19-32FE-7C65FFA7B08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33766125"/>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2038350</xdr:colOff>
      <xdr:row>130</xdr:row>
      <xdr:rowOff>0</xdr:rowOff>
    </xdr:from>
    <xdr:to>
      <xdr:col>1</xdr:col>
      <xdr:colOff>2038350</xdr:colOff>
      <xdr:row>130</xdr:row>
      <xdr:rowOff>38100</xdr:rowOff>
    </xdr:to>
    <xdr:pic>
      <xdr:nvPicPr>
        <xdr:cNvPr id="182527" name="Picture 3">
          <a:extLst>
            <a:ext uri="{FF2B5EF4-FFF2-40B4-BE49-F238E27FC236}">
              <a16:creationId xmlns:a16="http://schemas.microsoft.com/office/drawing/2014/main" id="{75F7A65B-DBA7-0FCE-DFC8-F61FAE5EF17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7975" y="337661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1952625</xdr:colOff>
      <xdr:row>130</xdr:row>
      <xdr:rowOff>0</xdr:rowOff>
    </xdr:from>
    <xdr:to>
      <xdr:col>1</xdr:col>
      <xdr:colOff>1952625</xdr:colOff>
      <xdr:row>130</xdr:row>
      <xdr:rowOff>57150</xdr:rowOff>
    </xdr:to>
    <xdr:pic>
      <xdr:nvPicPr>
        <xdr:cNvPr id="182528" name="Picture 1" descr="http://www.borosil.com/images/home_sub_images/5360-Flasks1.jpg">
          <a:extLst>
            <a:ext uri="{FF2B5EF4-FFF2-40B4-BE49-F238E27FC236}">
              <a16:creationId xmlns:a16="http://schemas.microsoft.com/office/drawing/2014/main" id="{8E6B313C-521B-6FA2-BCAD-ADD4581C0F9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33766125"/>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2038350</xdr:colOff>
      <xdr:row>130</xdr:row>
      <xdr:rowOff>0</xdr:rowOff>
    </xdr:from>
    <xdr:to>
      <xdr:col>1</xdr:col>
      <xdr:colOff>2038350</xdr:colOff>
      <xdr:row>130</xdr:row>
      <xdr:rowOff>38100</xdr:rowOff>
    </xdr:to>
    <xdr:pic>
      <xdr:nvPicPr>
        <xdr:cNvPr id="182529" name="Picture 3">
          <a:extLst>
            <a:ext uri="{FF2B5EF4-FFF2-40B4-BE49-F238E27FC236}">
              <a16:creationId xmlns:a16="http://schemas.microsoft.com/office/drawing/2014/main" id="{F7F0EF60-7470-B268-B56C-F91E8AF09A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7975" y="337661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1876425</xdr:colOff>
      <xdr:row>130</xdr:row>
      <xdr:rowOff>0</xdr:rowOff>
    </xdr:from>
    <xdr:to>
      <xdr:col>1</xdr:col>
      <xdr:colOff>1876425</xdr:colOff>
      <xdr:row>130</xdr:row>
      <xdr:rowOff>57150</xdr:rowOff>
    </xdr:to>
    <xdr:pic>
      <xdr:nvPicPr>
        <xdr:cNvPr id="182530" name="Picture 1" descr="http://www.borosil.com/images/home_sub_images/5360-Flasks1.jpg">
          <a:extLst>
            <a:ext uri="{FF2B5EF4-FFF2-40B4-BE49-F238E27FC236}">
              <a16:creationId xmlns:a16="http://schemas.microsoft.com/office/drawing/2014/main" id="{8E661843-C69B-02EE-3FE5-D6C1502208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86050" y="33766125"/>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2038350</xdr:colOff>
      <xdr:row>21</xdr:row>
      <xdr:rowOff>0</xdr:rowOff>
    </xdr:from>
    <xdr:to>
      <xdr:col>1</xdr:col>
      <xdr:colOff>2038350</xdr:colOff>
      <xdr:row>21</xdr:row>
      <xdr:rowOff>38100</xdr:rowOff>
    </xdr:to>
    <xdr:pic>
      <xdr:nvPicPr>
        <xdr:cNvPr id="182531" name="Picture 3">
          <a:extLst>
            <a:ext uri="{FF2B5EF4-FFF2-40B4-BE49-F238E27FC236}">
              <a16:creationId xmlns:a16="http://schemas.microsoft.com/office/drawing/2014/main" id="{0E791BEC-8E42-E66F-C9C2-88FB5F1D51F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7975" y="85820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1952625</xdr:colOff>
      <xdr:row>21</xdr:row>
      <xdr:rowOff>0</xdr:rowOff>
    </xdr:from>
    <xdr:to>
      <xdr:col>1</xdr:col>
      <xdr:colOff>1952625</xdr:colOff>
      <xdr:row>21</xdr:row>
      <xdr:rowOff>66675</xdr:rowOff>
    </xdr:to>
    <xdr:pic>
      <xdr:nvPicPr>
        <xdr:cNvPr id="182532" name="Picture 1" descr="http://www.borosil.com/images/home_sub_images/5360-Flasks1.jpg">
          <a:extLst>
            <a:ext uri="{FF2B5EF4-FFF2-40B4-BE49-F238E27FC236}">
              <a16:creationId xmlns:a16="http://schemas.microsoft.com/office/drawing/2014/main" id="{ECACE7CE-F693-7A3F-799D-1575B2F9AAB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8582025"/>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2038350</xdr:colOff>
      <xdr:row>21</xdr:row>
      <xdr:rowOff>0</xdr:rowOff>
    </xdr:from>
    <xdr:to>
      <xdr:col>1</xdr:col>
      <xdr:colOff>2038350</xdr:colOff>
      <xdr:row>21</xdr:row>
      <xdr:rowOff>38100</xdr:rowOff>
    </xdr:to>
    <xdr:pic>
      <xdr:nvPicPr>
        <xdr:cNvPr id="182533" name="Picture 3">
          <a:extLst>
            <a:ext uri="{FF2B5EF4-FFF2-40B4-BE49-F238E27FC236}">
              <a16:creationId xmlns:a16="http://schemas.microsoft.com/office/drawing/2014/main" id="{9AD95295-9DC0-28BA-A65F-5FCDCF1BDE4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7975" y="85820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1952625</xdr:colOff>
      <xdr:row>21</xdr:row>
      <xdr:rowOff>0</xdr:rowOff>
    </xdr:from>
    <xdr:to>
      <xdr:col>1</xdr:col>
      <xdr:colOff>1952625</xdr:colOff>
      <xdr:row>21</xdr:row>
      <xdr:rowOff>66675</xdr:rowOff>
    </xdr:to>
    <xdr:pic>
      <xdr:nvPicPr>
        <xdr:cNvPr id="182534" name="Picture 1" descr="http://www.borosil.com/images/home_sub_images/5360-Flasks1.jpg">
          <a:extLst>
            <a:ext uri="{FF2B5EF4-FFF2-40B4-BE49-F238E27FC236}">
              <a16:creationId xmlns:a16="http://schemas.microsoft.com/office/drawing/2014/main" id="{84B8DE4F-77BD-9069-46E0-8193E6A80D3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8582025"/>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2038350</xdr:colOff>
      <xdr:row>21</xdr:row>
      <xdr:rowOff>0</xdr:rowOff>
    </xdr:from>
    <xdr:to>
      <xdr:col>1</xdr:col>
      <xdr:colOff>2038350</xdr:colOff>
      <xdr:row>21</xdr:row>
      <xdr:rowOff>38100</xdr:rowOff>
    </xdr:to>
    <xdr:pic>
      <xdr:nvPicPr>
        <xdr:cNvPr id="182535" name="Picture 3">
          <a:extLst>
            <a:ext uri="{FF2B5EF4-FFF2-40B4-BE49-F238E27FC236}">
              <a16:creationId xmlns:a16="http://schemas.microsoft.com/office/drawing/2014/main" id="{C5F3C046-8957-96C0-FF9E-E08BFBE1AE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7975" y="85820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1952625</xdr:colOff>
      <xdr:row>21</xdr:row>
      <xdr:rowOff>0</xdr:rowOff>
    </xdr:from>
    <xdr:to>
      <xdr:col>1</xdr:col>
      <xdr:colOff>1952625</xdr:colOff>
      <xdr:row>21</xdr:row>
      <xdr:rowOff>66675</xdr:rowOff>
    </xdr:to>
    <xdr:pic>
      <xdr:nvPicPr>
        <xdr:cNvPr id="182536" name="Picture 1" descr="http://www.borosil.com/images/home_sub_images/5360-Flasks1.jpg">
          <a:extLst>
            <a:ext uri="{FF2B5EF4-FFF2-40B4-BE49-F238E27FC236}">
              <a16:creationId xmlns:a16="http://schemas.microsoft.com/office/drawing/2014/main" id="{050A8A0A-A606-3B92-BC85-9497F31637F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8582025"/>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2038350</xdr:colOff>
      <xdr:row>21</xdr:row>
      <xdr:rowOff>0</xdr:rowOff>
    </xdr:from>
    <xdr:to>
      <xdr:col>1</xdr:col>
      <xdr:colOff>2038350</xdr:colOff>
      <xdr:row>21</xdr:row>
      <xdr:rowOff>38100</xdr:rowOff>
    </xdr:to>
    <xdr:pic>
      <xdr:nvPicPr>
        <xdr:cNvPr id="182537" name="Picture 3">
          <a:extLst>
            <a:ext uri="{FF2B5EF4-FFF2-40B4-BE49-F238E27FC236}">
              <a16:creationId xmlns:a16="http://schemas.microsoft.com/office/drawing/2014/main" id="{C3EA72B1-CFD9-2F18-A469-47279860499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7975" y="85820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1952625</xdr:colOff>
      <xdr:row>21</xdr:row>
      <xdr:rowOff>0</xdr:rowOff>
    </xdr:from>
    <xdr:to>
      <xdr:col>1</xdr:col>
      <xdr:colOff>1952625</xdr:colOff>
      <xdr:row>21</xdr:row>
      <xdr:rowOff>66675</xdr:rowOff>
    </xdr:to>
    <xdr:pic>
      <xdr:nvPicPr>
        <xdr:cNvPr id="182538" name="Picture 1" descr="http://www.borosil.com/images/home_sub_images/5360-Flasks1.jpg">
          <a:extLst>
            <a:ext uri="{FF2B5EF4-FFF2-40B4-BE49-F238E27FC236}">
              <a16:creationId xmlns:a16="http://schemas.microsoft.com/office/drawing/2014/main" id="{EBDEB7F5-3625-0DB5-C0DA-19AC74DAFE5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8582025"/>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2038350</xdr:colOff>
      <xdr:row>131</xdr:row>
      <xdr:rowOff>0</xdr:rowOff>
    </xdr:from>
    <xdr:to>
      <xdr:col>1</xdr:col>
      <xdr:colOff>2038350</xdr:colOff>
      <xdr:row>131</xdr:row>
      <xdr:rowOff>38100</xdr:rowOff>
    </xdr:to>
    <xdr:pic>
      <xdr:nvPicPr>
        <xdr:cNvPr id="182539" name="Picture 3">
          <a:extLst>
            <a:ext uri="{FF2B5EF4-FFF2-40B4-BE49-F238E27FC236}">
              <a16:creationId xmlns:a16="http://schemas.microsoft.com/office/drawing/2014/main" id="{FBE08790-FEC3-3DCE-A03F-4B00402C05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7975" y="3398520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1952625</xdr:colOff>
      <xdr:row>131</xdr:row>
      <xdr:rowOff>0</xdr:rowOff>
    </xdr:from>
    <xdr:to>
      <xdr:col>1</xdr:col>
      <xdr:colOff>1952625</xdr:colOff>
      <xdr:row>131</xdr:row>
      <xdr:rowOff>66675</xdr:rowOff>
    </xdr:to>
    <xdr:pic>
      <xdr:nvPicPr>
        <xdr:cNvPr id="182540" name="Picture 1" descr="http://www.borosil.com/images/home_sub_images/5360-Flasks1.jpg">
          <a:extLst>
            <a:ext uri="{FF2B5EF4-FFF2-40B4-BE49-F238E27FC236}">
              <a16:creationId xmlns:a16="http://schemas.microsoft.com/office/drawing/2014/main" id="{DAC55BCD-F619-6E01-11AF-C9EA530558F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33985200"/>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2038350</xdr:colOff>
      <xdr:row>131</xdr:row>
      <xdr:rowOff>0</xdr:rowOff>
    </xdr:from>
    <xdr:to>
      <xdr:col>1</xdr:col>
      <xdr:colOff>2038350</xdr:colOff>
      <xdr:row>131</xdr:row>
      <xdr:rowOff>38100</xdr:rowOff>
    </xdr:to>
    <xdr:pic>
      <xdr:nvPicPr>
        <xdr:cNvPr id="182541" name="Picture 3">
          <a:extLst>
            <a:ext uri="{FF2B5EF4-FFF2-40B4-BE49-F238E27FC236}">
              <a16:creationId xmlns:a16="http://schemas.microsoft.com/office/drawing/2014/main" id="{6023920C-EC05-0E76-6810-8671A685270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7975" y="3398520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1952625</xdr:colOff>
      <xdr:row>131</xdr:row>
      <xdr:rowOff>0</xdr:rowOff>
    </xdr:from>
    <xdr:to>
      <xdr:col>1</xdr:col>
      <xdr:colOff>1952625</xdr:colOff>
      <xdr:row>131</xdr:row>
      <xdr:rowOff>66675</xdr:rowOff>
    </xdr:to>
    <xdr:pic>
      <xdr:nvPicPr>
        <xdr:cNvPr id="182542" name="Picture 1" descr="http://www.borosil.com/images/home_sub_images/5360-Flasks1.jpg">
          <a:extLst>
            <a:ext uri="{FF2B5EF4-FFF2-40B4-BE49-F238E27FC236}">
              <a16:creationId xmlns:a16="http://schemas.microsoft.com/office/drawing/2014/main" id="{A9F9ECEC-7492-EEC2-ADA5-FE477631A5E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33985200"/>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2038350</xdr:colOff>
      <xdr:row>131</xdr:row>
      <xdr:rowOff>0</xdr:rowOff>
    </xdr:from>
    <xdr:to>
      <xdr:col>1</xdr:col>
      <xdr:colOff>2038350</xdr:colOff>
      <xdr:row>131</xdr:row>
      <xdr:rowOff>38100</xdr:rowOff>
    </xdr:to>
    <xdr:pic>
      <xdr:nvPicPr>
        <xdr:cNvPr id="182543" name="Picture 3">
          <a:extLst>
            <a:ext uri="{FF2B5EF4-FFF2-40B4-BE49-F238E27FC236}">
              <a16:creationId xmlns:a16="http://schemas.microsoft.com/office/drawing/2014/main" id="{3D2D3487-94C6-C8F3-5D7A-00CCDC70252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7975" y="3398520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1952625</xdr:colOff>
      <xdr:row>131</xdr:row>
      <xdr:rowOff>0</xdr:rowOff>
    </xdr:from>
    <xdr:to>
      <xdr:col>1</xdr:col>
      <xdr:colOff>1952625</xdr:colOff>
      <xdr:row>131</xdr:row>
      <xdr:rowOff>66675</xdr:rowOff>
    </xdr:to>
    <xdr:pic>
      <xdr:nvPicPr>
        <xdr:cNvPr id="182544" name="Picture 1" descr="http://www.borosil.com/images/home_sub_images/5360-Flasks1.jpg">
          <a:extLst>
            <a:ext uri="{FF2B5EF4-FFF2-40B4-BE49-F238E27FC236}">
              <a16:creationId xmlns:a16="http://schemas.microsoft.com/office/drawing/2014/main" id="{F1AB131D-5D47-4C4E-8A0D-76937CFEFFD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33985200"/>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2038350</xdr:colOff>
      <xdr:row>131</xdr:row>
      <xdr:rowOff>0</xdr:rowOff>
    </xdr:from>
    <xdr:to>
      <xdr:col>1</xdr:col>
      <xdr:colOff>2038350</xdr:colOff>
      <xdr:row>131</xdr:row>
      <xdr:rowOff>38100</xdr:rowOff>
    </xdr:to>
    <xdr:pic>
      <xdr:nvPicPr>
        <xdr:cNvPr id="182545" name="Picture 3">
          <a:extLst>
            <a:ext uri="{FF2B5EF4-FFF2-40B4-BE49-F238E27FC236}">
              <a16:creationId xmlns:a16="http://schemas.microsoft.com/office/drawing/2014/main" id="{3BCF15D0-37F2-D09A-8953-5FAAA51460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7975" y="3398520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1876425</xdr:colOff>
      <xdr:row>131</xdr:row>
      <xdr:rowOff>0</xdr:rowOff>
    </xdr:from>
    <xdr:to>
      <xdr:col>1</xdr:col>
      <xdr:colOff>1876425</xdr:colOff>
      <xdr:row>131</xdr:row>
      <xdr:rowOff>66675</xdr:rowOff>
    </xdr:to>
    <xdr:pic>
      <xdr:nvPicPr>
        <xdr:cNvPr id="182546" name="Picture 1" descr="http://www.borosil.com/images/home_sub_images/5360-Flasks1.jpg">
          <a:extLst>
            <a:ext uri="{FF2B5EF4-FFF2-40B4-BE49-F238E27FC236}">
              <a16:creationId xmlns:a16="http://schemas.microsoft.com/office/drawing/2014/main" id="{DA87FA3B-74E9-CC5C-9E5F-A0457BAEBEF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86050" y="33985200"/>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1524000</xdr:colOff>
      <xdr:row>0</xdr:row>
      <xdr:rowOff>28575</xdr:rowOff>
    </xdr:from>
    <xdr:to>
      <xdr:col>8</xdr:col>
      <xdr:colOff>514350</xdr:colOff>
      <xdr:row>2</xdr:row>
      <xdr:rowOff>390525</xdr:rowOff>
    </xdr:to>
    <xdr:grpSp>
      <xdr:nvGrpSpPr>
        <xdr:cNvPr id="168179" name="Group 25">
          <a:hlinkClick xmlns:r="http://schemas.openxmlformats.org/officeDocument/2006/relationships" r:id="rId1" tooltip="Click for Sch-5"/>
          <a:extLst>
            <a:ext uri="{FF2B5EF4-FFF2-40B4-BE49-F238E27FC236}">
              <a16:creationId xmlns:a16="http://schemas.microsoft.com/office/drawing/2014/main" id="{ECC7E599-5A4F-98CA-0638-2AC65B46D464}"/>
            </a:ext>
          </a:extLst>
        </xdr:cNvPr>
        <xdr:cNvGrpSpPr>
          <a:grpSpLocks/>
        </xdr:cNvGrpSpPr>
      </xdr:nvGrpSpPr>
      <xdr:grpSpPr bwMode="auto">
        <a:xfrm>
          <a:off x="8193024" y="24384"/>
          <a:ext cx="1394460" cy="682752"/>
          <a:chOff x="804" y="5"/>
          <a:chExt cx="116" cy="73"/>
        </a:xfrm>
      </xdr:grpSpPr>
      <xdr:sp macro="" textlink="">
        <xdr:nvSpPr>
          <xdr:cNvPr id="168180" name="AutoShape 26">
            <a:extLst>
              <a:ext uri="{FF2B5EF4-FFF2-40B4-BE49-F238E27FC236}">
                <a16:creationId xmlns:a16="http://schemas.microsoft.com/office/drawing/2014/main" id="{B8C84837-80C2-6BAC-98A5-B9667A56BEF5}"/>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hlinkClick xmlns:r="http://schemas.openxmlformats.org/officeDocument/2006/relationships" r:id="rId1"/>
            <a:extLst>
              <a:ext uri="{FF2B5EF4-FFF2-40B4-BE49-F238E27FC236}">
                <a16:creationId xmlns:a16="http://schemas.microsoft.com/office/drawing/2014/main" id="{B19039A2-DB70-F925-3CAF-7643D91150F7}"/>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forSch-5</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0</xdr:colOff>
      <xdr:row>0</xdr:row>
      <xdr:rowOff>28575</xdr:rowOff>
    </xdr:from>
    <xdr:to>
      <xdr:col>8</xdr:col>
      <xdr:colOff>514350</xdr:colOff>
      <xdr:row>2</xdr:row>
      <xdr:rowOff>390525</xdr:rowOff>
    </xdr:to>
    <xdr:grpSp>
      <xdr:nvGrpSpPr>
        <xdr:cNvPr id="170227" name="Group 25">
          <a:hlinkClick xmlns:r="http://schemas.openxmlformats.org/officeDocument/2006/relationships" r:id="rId1" tooltip="Click for Sch-5"/>
          <a:extLst>
            <a:ext uri="{FF2B5EF4-FFF2-40B4-BE49-F238E27FC236}">
              <a16:creationId xmlns:a16="http://schemas.microsoft.com/office/drawing/2014/main" id="{E726FD17-C879-D11E-BE0F-F634204E26D2}"/>
            </a:ext>
          </a:extLst>
        </xdr:cNvPr>
        <xdr:cNvGrpSpPr>
          <a:grpSpLocks/>
        </xdr:cNvGrpSpPr>
      </xdr:nvGrpSpPr>
      <xdr:grpSpPr bwMode="auto">
        <a:xfrm>
          <a:off x="8525256" y="24384"/>
          <a:ext cx="1175004" cy="682752"/>
          <a:chOff x="804" y="5"/>
          <a:chExt cx="116" cy="73"/>
        </a:xfrm>
      </xdr:grpSpPr>
      <xdr:sp macro="" textlink="">
        <xdr:nvSpPr>
          <xdr:cNvPr id="170228" name="AutoShape 26">
            <a:extLst>
              <a:ext uri="{FF2B5EF4-FFF2-40B4-BE49-F238E27FC236}">
                <a16:creationId xmlns:a16="http://schemas.microsoft.com/office/drawing/2014/main" id="{1BBAEA12-C190-2EF8-4653-1359A098DA9F}"/>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7" name="Text Box 27">
            <a:hlinkClick xmlns:r="http://schemas.openxmlformats.org/officeDocument/2006/relationships" r:id="rId2"/>
            <a:extLst>
              <a:ext uri="{FF2B5EF4-FFF2-40B4-BE49-F238E27FC236}">
                <a16:creationId xmlns:a16="http://schemas.microsoft.com/office/drawing/2014/main" id="{059F4DB7-0DD0-51DD-954C-B8E9D171FC04}"/>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forSch-6</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171251" name="Group 25">
          <a:hlinkClick xmlns:r="http://schemas.openxmlformats.org/officeDocument/2006/relationships" r:id="rId1" tooltip="Click for Sch-5"/>
          <a:extLst>
            <a:ext uri="{FF2B5EF4-FFF2-40B4-BE49-F238E27FC236}">
              <a16:creationId xmlns:a16="http://schemas.microsoft.com/office/drawing/2014/main" id="{D1EA454E-036C-02A8-2D4F-DA653775889E}"/>
            </a:ext>
          </a:extLst>
        </xdr:cNvPr>
        <xdr:cNvGrpSpPr>
          <a:grpSpLocks/>
        </xdr:cNvGrpSpPr>
      </xdr:nvGrpSpPr>
      <xdr:grpSpPr bwMode="auto">
        <a:xfrm>
          <a:off x="9535190" y="47625"/>
          <a:ext cx="1107115" cy="697097"/>
          <a:chOff x="804" y="5"/>
          <a:chExt cx="116" cy="73"/>
        </a:xfrm>
      </xdr:grpSpPr>
      <xdr:sp macro="" textlink="">
        <xdr:nvSpPr>
          <xdr:cNvPr id="171252" name="AutoShape 26">
            <a:extLst>
              <a:ext uri="{FF2B5EF4-FFF2-40B4-BE49-F238E27FC236}">
                <a16:creationId xmlns:a16="http://schemas.microsoft.com/office/drawing/2014/main" id="{49193706-30FB-711E-F10F-8714803E9DF5}"/>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EB970503-3791-2844-7268-0D41AADBBBE6}"/>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Sch-5</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60065325/Desktop/12%20%20Price%20Schedule%20Vol-III%20Pkg-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Data"/>
      <sheetName val="Cover"/>
      <sheetName val="Instructions"/>
      <sheetName val="Names of Bidder"/>
      <sheetName val="Sch-1"/>
      <sheetName val="Sch-1 Dis"/>
      <sheetName val="Sch-2"/>
      <sheetName val="Sch-2 Dis"/>
      <sheetName val="Sch-3"/>
      <sheetName val="Sch-4"/>
      <sheetName val="Sch-5"/>
      <sheetName val="Sch-4 Dis"/>
      <sheetName val="Sch-6"/>
      <sheetName val="Sch-6 Dis"/>
      <sheetName val="Sch-5 after discount"/>
      <sheetName val="Discount"/>
      <sheetName val="Octroi"/>
      <sheetName val="Entry Tax"/>
      <sheetName val="Other taxes &amp; duties"/>
      <sheetName val="Sch-7"/>
      <sheetName val="Bid Form 2nd Envelope"/>
      <sheetName val="Q &amp; C"/>
      <sheetName val="T &amp; D"/>
      <sheetName val="N to W"/>
      <sheetName val="Sheet1"/>
    </sheetNames>
    <sheetDataSet>
      <sheetData sheetId="0" refreshError="1">
        <row r="9">
          <cell r="C9" t="str">
            <v>Pkg-A</v>
          </cell>
        </row>
      </sheetData>
      <sheetData sheetId="1" refreshError="1"/>
      <sheetData sheetId="2" refreshError="1"/>
      <sheetData sheetId="3" refreshError="1">
        <row r="6">
          <cell r="AA6" t="e">
            <v>#REF!</v>
          </cell>
        </row>
      </sheetData>
      <sheetData sheetId="4" refreshError="1">
        <row r="6">
          <cell r="L6" t="str">
            <v>To:</v>
          </cell>
        </row>
        <row r="8">
          <cell r="B8" t="str">
            <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9.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77.bin"/><Relationship Id="rId3" Type="http://schemas.openxmlformats.org/officeDocument/2006/relationships/printerSettings" Target="../printerSettings/printerSettings72.bin"/><Relationship Id="rId7" Type="http://schemas.openxmlformats.org/officeDocument/2006/relationships/printerSettings" Target="../printerSettings/printerSettings76.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 Id="rId6" Type="http://schemas.openxmlformats.org/officeDocument/2006/relationships/printerSettings" Target="../printerSettings/printerSettings75.bin"/><Relationship Id="rId11" Type="http://schemas.openxmlformats.org/officeDocument/2006/relationships/drawing" Target="../drawings/drawing8.xml"/><Relationship Id="rId5" Type="http://schemas.openxmlformats.org/officeDocument/2006/relationships/printerSettings" Target="../printerSettings/printerSettings74.bin"/><Relationship Id="rId10" Type="http://schemas.openxmlformats.org/officeDocument/2006/relationships/printerSettings" Target="../printerSettings/printerSettings79.bin"/><Relationship Id="rId4" Type="http://schemas.openxmlformats.org/officeDocument/2006/relationships/printerSettings" Target="../printerSettings/printerSettings73.bin"/><Relationship Id="rId9" Type="http://schemas.openxmlformats.org/officeDocument/2006/relationships/printerSettings" Target="../printerSettings/printerSettings78.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87.bin"/><Relationship Id="rId3" Type="http://schemas.openxmlformats.org/officeDocument/2006/relationships/printerSettings" Target="../printerSettings/printerSettings82.bin"/><Relationship Id="rId7" Type="http://schemas.openxmlformats.org/officeDocument/2006/relationships/printerSettings" Target="../printerSettings/printerSettings86.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 Id="rId6" Type="http://schemas.openxmlformats.org/officeDocument/2006/relationships/printerSettings" Target="../printerSettings/printerSettings85.bin"/><Relationship Id="rId5" Type="http://schemas.openxmlformats.org/officeDocument/2006/relationships/printerSettings" Target="../printerSettings/printerSettings84.bin"/><Relationship Id="rId10" Type="http://schemas.openxmlformats.org/officeDocument/2006/relationships/drawing" Target="../drawings/drawing9.xml"/><Relationship Id="rId4" Type="http://schemas.openxmlformats.org/officeDocument/2006/relationships/printerSettings" Target="../printerSettings/printerSettings83.bin"/><Relationship Id="rId9" Type="http://schemas.openxmlformats.org/officeDocument/2006/relationships/printerSettings" Target="../printerSettings/printerSettings88.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96.bin"/><Relationship Id="rId3" Type="http://schemas.openxmlformats.org/officeDocument/2006/relationships/printerSettings" Target="../printerSettings/printerSettings91.bin"/><Relationship Id="rId7" Type="http://schemas.openxmlformats.org/officeDocument/2006/relationships/printerSettings" Target="../printerSettings/printerSettings95.bin"/><Relationship Id="rId2" Type="http://schemas.openxmlformats.org/officeDocument/2006/relationships/printerSettings" Target="../printerSettings/printerSettings90.bin"/><Relationship Id="rId1" Type="http://schemas.openxmlformats.org/officeDocument/2006/relationships/printerSettings" Target="../printerSettings/printerSettings89.bin"/><Relationship Id="rId6" Type="http://schemas.openxmlformats.org/officeDocument/2006/relationships/printerSettings" Target="../printerSettings/printerSettings94.bin"/><Relationship Id="rId11" Type="http://schemas.openxmlformats.org/officeDocument/2006/relationships/drawing" Target="../drawings/drawing10.xml"/><Relationship Id="rId5" Type="http://schemas.openxmlformats.org/officeDocument/2006/relationships/printerSettings" Target="../printerSettings/printerSettings93.bin"/><Relationship Id="rId10" Type="http://schemas.openxmlformats.org/officeDocument/2006/relationships/printerSettings" Target="../printerSettings/printerSettings98.bin"/><Relationship Id="rId4" Type="http://schemas.openxmlformats.org/officeDocument/2006/relationships/printerSettings" Target="../printerSettings/printerSettings92.bin"/><Relationship Id="rId9" Type="http://schemas.openxmlformats.org/officeDocument/2006/relationships/printerSettings" Target="../printerSettings/printerSettings97.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9.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07.bin"/><Relationship Id="rId3" Type="http://schemas.openxmlformats.org/officeDocument/2006/relationships/printerSettings" Target="../printerSettings/printerSettings102.bin"/><Relationship Id="rId7" Type="http://schemas.openxmlformats.org/officeDocument/2006/relationships/printerSettings" Target="../printerSettings/printerSettings106.bin"/><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 Id="rId6" Type="http://schemas.openxmlformats.org/officeDocument/2006/relationships/printerSettings" Target="../printerSettings/printerSettings105.bin"/><Relationship Id="rId5" Type="http://schemas.openxmlformats.org/officeDocument/2006/relationships/printerSettings" Target="../printerSettings/printerSettings104.bin"/><Relationship Id="rId10" Type="http://schemas.openxmlformats.org/officeDocument/2006/relationships/drawing" Target="../drawings/drawing12.xml"/><Relationship Id="rId4" Type="http://schemas.openxmlformats.org/officeDocument/2006/relationships/printerSettings" Target="../printerSettings/printerSettings103.bin"/><Relationship Id="rId9" Type="http://schemas.openxmlformats.org/officeDocument/2006/relationships/printerSettings" Target="../printerSettings/printerSettings108.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16.bin"/><Relationship Id="rId3" Type="http://schemas.openxmlformats.org/officeDocument/2006/relationships/printerSettings" Target="../printerSettings/printerSettings111.bin"/><Relationship Id="rId7" Type="http://schemas.openxmlformats.org/officeDocument/2006/relationships/printerSettings" Target="../printerSettings/printerSettings115.bin"/><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6" Type="http://schemas.openxmlformats.org/officeDocument/2006/relationships/printerSettings" Target="../printerSettings/printerSettings114.bin"/><Relationship Id="rId5" Type="http://schemas.openxmlformats.org/officeDocument/2006/relationships/printerSettings" Target="../printerSettings/printerSettings113.bin"/><Relationship Id="rId10" Type="http://schemas.openxmlformats.org/officeDocument/2006/relationships/drawing" Target="../drawings/drawing13.xml"/><Relationship Id="rId4" Type="http://schemas.openxmlformats.org/officeDocument/2006/relationships/printerSettings" Target="../printerSettings/printerSettings112.bin"/><Relationship Id="rId9" Type="http://schemas.openxmlformats.org/officeDocument/2006/relationships/printerSettings" Target="../printerSettings/printerSettings117.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8.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126.bin"/><Relationship Id="rId3" Type="http://schemas.openxmlformats.org/officeDocument/2006/relationships/printerSettings" Target="../printerSettings/printerSettings121.bin"/><Relationship Id="rId7" Type="http://schemas.openxmlformats.org/officeDocument/2006/relationships/printerSettings" Target="../printerSettings/printerSettings125.bin"/><Relationship Id="rId2" Type="http://schemas.openxmlformats.org/officeDocument/2006/relationships/printerSettings" Target="../printerSettings/printerSettings120.bin"/><Relationship Id="rId1" Type="http://schemas.openxmlformats.org/officeDocument/2006/relationships/printerSettings" Target="../printerSettings/printerSettings119.bin"/><Relationship Id="rId6" Type="http://schemas.openxmlformats.org/officeDocument/2006/relationships/printerSettings" Target="../printerSettings/printerSettings124.bin"/><Relationship Id="rId5" Type="http://schemas.openxmlformats.org/officeDocument/2006/relationships/printerSettings" Target="../printerSettings/printerSettings123.bin"/><Relationship Id="rId10" Type="http://schemas.openxmlformats.org/officeDocument/2006/relationships/drawing" Target="../drawings/drawing15.xml"/><Relationship Id="rId4" Type="http://schemas.openxmlformats.org/officeDocument/2006/relationships/printerSettings" Target="../printerSettings/printerSettings122.bin"/><Relationship Id="rId9" Type="http://schemas.openxmlformats.org/officeDocument/2006/relationships/printerSettings" Target="../printerSettings/printerSettings127.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135.bin"/><Relationship Id="rId3" Type="http://schemas.openxmlformats.org/officeDocument/2006/relationships/printerSettings" Target="../printerSettings/printerSettings130.bin"/><Relationship Id="rId7" Type="http://schemas.openxmlformats.org/officeDocument/2006/relationships/printerSettings" Target="../printerSettings/printerSettings134.bin"/><Relationship Id="rId2" Type="http://schemas.openxmlformats.org/officeDocument/2006/relationships/printerSettings" Target="../printerSettings/printerSettings129.bin"/><Relationship Id="rId1" Type="http://schemas.openxmlformats.org/officeDocument/2006/relationships/printerSettings" Target="../printerSettings/printerSettings128.bin"/><Relationship Id="rId6" Type="http://schemas.openxmlformats.org/officeDocument/2006/relationships/printerSettings" Target="../printerSettings/printerSettings133.bin"/><Relationship Id="rId5" Type="http://schemas.openxmlformats.org/officeDocument/2006/relationships/printerSettings" Target="../printerSettings/printerSettings132.bin"/><Relationship Id="rId10" Type="http://schemas.openxmlformats.org/officeDocument/2006/relationships/drawing" Target="../drawings/drawing16.xml"/><Relationship Id="rId4" Type="http://schemas.openxmlformats.org/officeDocument/2006/relationships/printerSettings" Target="../printerSettings/printerSettings131.bin"/><Relationship Id="rId9" Type="http://schemas.openxmlformats.org/officeDocument/2006/relationships/printerSettings" Target="../printerSettings/printerSettings136.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11" Type="http://schemas.openxmlformats.org/officeDocument/2006/relationships/drawing" Target="../drawings/drawing1.xml"/><Relationship Id="rId5" Type="http://schemas.openxmlformats.org/officeDocument/2006/relationships/printerSettings" Target="../printerSettings/printerSettings14.bin"/><Relationship Id="rId10" Type="http://schemas.openxmlformats.org/officeDocument/2006/relationships/printerSettings" Target="../printerSettings/printerSettings19.bin"/><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144.bin"/><Relationship Id="rId3" Type="http://schemas.openxmlformats.org/officeDocument/2006/relationships/printerSettings" Target="../printerSettings/printerSettings139.bin"/><Relationship Id="rId7" Type="http://schemas.openxmlformats.org/officeDocument/2006/relationships/printerSettings" Target="../printerSettings/printerSettings143.bin"/><Relationship Id="rId2" Type="http://schemas.openxmlformats.org/officeDocument/2006/relationships/printerSettings" Target="../printerSettings/printerSettings138.bin"/><Relationship Id="rId1" Type="http://schemas.openxmlformats.org/officeDocument/2006/relationships/printerSettings" Target="../printerSettings/printerSettings137.bin"/><Relationship Id="rId6" Type="http://schemas.openxmlformats.org/officeDocument/2006/relationships/printerSettings" Target="../printerSettings/printerSettings142.bin"/><Relationship Id="rId5" Type="http://schemas.openxmlformats.org/officeDocument/2006/relationships/printerSettings" Target="../printerSettings/printerSettings141.bin"/><Relationship Id="rId10" Type="http://schemas.openxmlformats.org/officeDocument/2006/relationships/drawing" Target="../drawings/drawing17.xml"/><Relationship Id="rId4" Type="http://schemas.openxmlformats.org/officeDocument/2006/relationships/printerSettings" Target="../printerSettings/printerSettings140.bin"/><Relationship Id="rId9" Type="http://schemas.openxmlformats.org/officeDocument/2006/relationships/printerSettings" Target="../printerSettings/printerSettings145.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6.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49.bin"/><Relationship Id="rId2" Type="http://schemas.openxmlformats.org/officeDocument/2006/relationships/printerSettings" Target="../printerSettings/printerSettings148.bin"/><Relationship Id="rId1" Type="http://schemas.openxmlformats.org/officeDocument/2006/relationships/printerSettings" Target="../printerSettings/printerSettings147.bin"/><Relationship Id="rId6" Type="http://schemas.openxmlformats.org/officeDocument/2006/relationships/printerSettings" Target="../printerSettings/printerSettings152.bin"/><Relationship Id="rId5" Type="http://schemas.openxmlformats.org/officeDocument/2006/relationships/printerSettings" Target="../printerSettings/printerSettings151.bin"/><Relationship Id="rId4" Type="http://schemas.openxmlformats.org/officeDocument/2006/relationships/printerSettings" Target="../printerSettings/printerSettings150.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55.bin"/><Relationship Id="rId2" Type="http://schemas.openxmlformats.org/officeDocument/2006/relationships/printerSettings" Target="../printerSettings/printerSettings154.bin"/><Relationship Id="rId1" Type="http://schemas.openxmlformats.org/officeDocument/2006/relationships/printerSettings" Target="../printerSettings/printerSettings153.bin"/><Relationship Id="rId6" Type="http://schemas.openxmlformats.org/officeDocument/2006/relationships/printerSettings" Target="../printerSettings/printerSettings158.bin"/><Relationship Id="rId5" Type="http://schemas.openxmlformats.org/officeDocument/2006/relationships/printerSettings" Target="../printerSettings/printerSettings157.bin"/><Relationship Id="rId4" Type="http://schemas.openxmlformats.org/officeDocument/2006/relationships/printerSettings" Target="../printerSettings/printerSettings156.bin"/></Relationships>
</file>

<file path=xl/worksheets/_rels/sheet24.xml.rels><?xml version="1.0" encoding="UTF-8" standalone="yes"?>
<Relationships xmlns="http://schemas.openxmlformats.org/package/2006/relationships"><Relationship Id="rId8" Type="http://schemas.openxmlformats.org/officeDocument/2006/relationships/printerSettings" Target="../printerSettings/printerSettings166.bin"/><Relationship Id="rId3" Type="http://schemas.openxmlformats.org/officeDocument/2006/relationships/printerSettings" Target="../printerSettings/printerSettings161.bin"/><Relationship Id="rId7" Type="http://schemas.openxmlformats.org/officeDocument/2006/relationships/printerSettings" Target="../printerSettings/printerSettings165.bin"/><Relationship Id="rId2" Type="http://schemas.openxmlformats.org/officeDocument/2006/relationships/printerSettings" Target="../printerSettings/printerSettings160.bin"/><Relationship Id="rId1" Type="http://schemas.openxmlformats.org/officeDocument/2006/relationships/printerSettings" Target="../printerSettings/printerSettings159.bin"/><Relationship Id="rId6" Type="http://schemas.openxmlformats.org/officeDocument/2006/relationships/printerSettings" Target="../printerSettings/printerSettings164.bin"/><Relationship Id="rId5" Type="http://schemas.openxmlformats.org/officeDocument/2006/relationships/printerSettings" Target="../printerSettings/printerSettings163.bin"/><Relationship Id="rId4" Type="http://schemas.openxmlformats.org/officeDocument/2006/relationships/printerSettings" Target="../printerSettings/printerSettings162.bin"/><Relationship Id="rId9" Type="http://schemas.openxmlformats.org/officeDocument/2006/relationships/printerSettings" Target="../printerSettings/printerSettings16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8.bin"/><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10" Type="http://schemas.openxmlformats.org/officeDocument/2006/relationships/drawing" Target="../drawings/drawing3.xml"/><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37.bin"/><Relationship Id="rId3" Type="http://schemas.openxmlformats.org/officeDocument/2006/relationships/printerSettings" Target="../printerSettings/printerSettings32.bin"/><Relationship Id="rId7" Type="http://schemas.openxmlformats.org/officeDocument/2006/relationships/printerSettings" Target="../printerSettings/printerSettings36.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6" Type="http://schemas.openxmlformats.org/officeDocument/2006/relationships/printerSettings" Target="../printerSettings/printerSettings35.bin"/><Relationship Id="rId11" Type="http://schemas.openxmlformats.org/officeDocument/2006/relationships/drawing" Target="../drawings/drawing4.xml"/><Relationship Id="rId5" Type="http://schemas.openxmlformats.org/officeDocument/2006/relationships/printerSettings" Target="../printerSettings/printerSettings34.bin"/><Relationship Id="rId10" Type="http://schemas.openxmlformats.org/officeDocument/2006/relationships/printerSettings" Target="../printerSettings/printerSettings39.bin"/><Relationship Id="rId4" Type="http://schemas.openxmlformats.org/officeDocument/2006/relationships/printerSettings" Target="../printerSettings/printerSettings33.bin"/><Relationship Id="rId9" Type="http://schemas.openxmlformats.org/officeDocument/2006/relationships/printerSettings" Target="../printerSettings/printerSettings38.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47.bin"/><Relationship Id="rId3" Type="http://schemas.openxmlformats.org/officeDocument/2006/relationships/printerSettings" Target="../printerSettings/printerSettings42.bin"/><Relationship Id="rId7" Type="http://schemas.openxmlformats.org/officeDocument/2006/relationships/printerSettings" Target="../printerSettings/printerSettings46.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6" Type="http://schemas.openxmlformats.org/officeDocument/2006/relationships/printerSettings" Target="../printerSettings/printerSettings45.bin"/><Relationship Id="rId5" Type="http://schemas.openxmlformats.org/officeDocument/2006/relationships/printerSettings" Target="../printerSettings/printerSettings44.bin"/><Relationship Id="rId4" Type="http://schemas.openxmlformats.org/officeDocument/2006/relationships/printerSettings" Target="../printerSettings/printerSettings43.bin"/><Relationship Id="rId9" Type="http://schemas.openxmlformats.org/officeDocument/2006/relationships/printerSettings" Target="../printerSettings/printerSettings48.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56.bin"/><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11" Type="http://schemas.openxmlformats.org/officeDocument/2006/relationships/drawing" Target="../drawings/drawing5.xml"/><Relationship Id="rId5" Type="http://schemas.openxmlformats.org/officeDocument/2006/relationships/printerSettings" Target="../printerSettings/printerSettings53.bin"/><Relationship Id="rId10" Type="http://schemas.openxmlformats.org/officeDocument/2006/relationships/printerSettings" Target="../printerSettings/printerSettings58.bin"/><Relationship Id="rId4" Type="http://schemas.openxmlformats.org/officeDocument/2006/relationships/printerSettings" Target="../printerSettings/printerSettings52.bin"/><Relationship Id="rId9" Type="http://schemas.openxmlformats.org/officeDocument/2006/relationships/printerSettings" Target="../printerSettings/printerSettings5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66.bin"/><Relationship Id="rId3" Type="http://schemas.openxmlformats.org/officeDocument/2006/relationships/printerSettings" Target="../printerSettings/printerSettings61.bin"/><Relationship Id="rId7" Type="http://schemas.openxmlformats.org/officeDocument/2006/relationships/printerSettings" Target="../printerSettings/printerSettings65.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6" Type="http://schemas.openxmlformats.org/officeDocument/2006/relationships/printerSettings" Target="../printerSettings/printerSettings64.bin"/><Relationship Id="rId5" Type="http://schemas.openxmlformats.org/officeDocument/2006/relationships/printerSettings" Target="../printerSettings/printerSettings63.bin"/><Relationship Id="rId4" Type="http://schemas.openxmlformats.org/officeDocument/2006/relationships/printerSettings" Target="../printerSettings/printerSettings62.bin"/><Relationship Id="rId9" Type="http://schemas.openxmlformats.org/officeDocument/2006/relationships/printerSettings" Target="../printerSettings/printerSettings6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F9"/>
  <sheetViews>
    <sheetView showGridLines="0" workbookViewId="0">
      <selection activeCell="C15" sqref="C15"/>
    </sheetView>
  </sheetViews>
  <sheetFormatPr defaultRowHeight="16.5"/>
  <cols>
    <col min="1" max="1" width="3.5" style="248" customWidth="1"/>
    <col min="2" max="2" width="18" style="256" customWidth="1"/>
    <col min="3" max="3" width="6.625" style="256" customWidth="1"/>
    <col min="4" max="4" width="43.75" style="256" customWidth="1"/>
    <col min="5" max="5" width="11" style="256" customWidth="1"/>
    <col min="6" max="6" width="29.5" style="256" customWidth="1"/>
    <col min="7" max="16384" width="9" style="250"/>
  </cols>
  <sheetData>
    <row r="1" spans="1:6">
      <c r="B1" s="249"/>
      <c r="C1" s="249"/>
      <c r="D1" s="249"/>
      <c r="E1" s="249"/>
      <c r="F1" s="249"/>
    </row>
    <row r="2" spans="1:6" ht="18.75">
      <c r="A2" s="647" t="s">
        <v>150</v>
      </c>
      <c r="B2" s="647"/>
      <c r="C2" s="647"/>
      <c r="D2" s="647"/>
      <c r="E2" s="647"/>
      <c r="F2" s="647"/>
    </row>
    <row r="3" spans="1:6">
      <c r="A3" s="651" t="s">
        <v>152</v>
      </c>
      <c r="B3" s="651"/>
      <c r="C3" s="651"/>
      <c r="D3" s="651"/>
      <c r="E3" s="651"/>
      <c r="F3" s="651"/>
    </row>
    <row r="4" spans="1:6">
      <c r="B4" s="252"/>
      <c r="C4" s="252"/>
      <c r="D4" s="252"/>
      <c r="E4" s="252"/>
      <c r="F4" s="252"/>
    </row>
    <row r="5" spans="1:6" ht="41.25" customHeight="1">
      <c r="A5" s="253">
        <v>1</v>
      </c>
      <c r="B5" s="254" t="s">
        <v>149</v>
      </c>
      <c r="C5" s="648" t="s">
        <v>521</v>
      </c>
      <c r="D5" s="649"/>
      <c r="E5" s="649"/>
      <c r="F5" s="650"/>
    </row>
    <row r="6" spans="1:6">
      <c r="A6" s="251"/>
      <c r="B6" s="255"/>
    </row>
    <row r="7" spans="1:6" ht="25.15" customHeight="1">
      <c r="A7" s="251">
        <v>2</v>
      </c>
      <c r="B7" s="255" t="s">
        <v>151</v>
      </c>
      <c r="C7" s="644" t="s">
        <v>522</v>
      </c>
      <c r="D7" s="645"/>
      <c r="E7" s="645"/>
      <c r="F7" s="646"/>
    </row>
    <row r="9" spans="1:6">
      <c r="A9" s="248">
        <v>3</v>
      </c>
      <c r="B9" s="255" t="s">
        <v>434</v>
      </c>
      <c r="C9" s="466"/>
    </row>
  </sheetData>
  <sheetProtection selectLockedCells="1" selectUnlockedCells="1"/>
  <customSheetViews>
    <customSheetView guid="{08A645C4-A23F-4400-B0CE-1685BC312A6F}" showGridLines="0" hiddenRows="1" state="hidden">
      <selection activeCell="C9" sqref="C9:F9"/>
      <pageMargins left="0.5" right="0.5" top="1" bottom="1" header="0.5" footer="0.5"/>
      <pageSetup orientation="portrait" r:id="rId1"/>
      <headerFooter alignWithMargins="0"/>
    </customSheetView>
    <customSheetView guid="{E95B21C1-D936-4435-AF6F-90CF0B6A7506}" showGridLines="0" hiddenRows="1" state="hidden">
      <selection activeCell="C7" sqref="C7:F7"/>
      <pageMargins left="0.75" right="0.75" top="1" bottom="1" header="0.5" footer="0.5"/>
      <pageSetup orientation="portrait" r:id="rId2"/>
      <headerFooter alignWithMargins="0"/>
    </customSheetView>
    <customSheetView guid="{B0EE7D76-5806-4718-BDAD-3A3EA691E5E4}" showGridLines="0" hiddenRows="1" state="hidden">
      <selection activeCell="I14" sqref="I14"/>
      <pageMargins left="0.75" right="0.75" top="1" bottom="1" header="0.5" footer="0.5"/>
      <pageSetup orientation="portrait" r:id="rId3"/>
      <headerFooter alignWithMargins="0"/>
    </customSheetView>
    <customSheetView guid="{696D9240-6693-44E8-B9A4-2BFADD101EE2}" showGridLines="0" hiddenRows="1" state="hidden">
      <selection activeCell="C9" sqref="C9:F9"/>
      <pageMargins left="0.75" right="0.75" top="1" bottom="1" header="0.5" footer="0.5"/>
      <pageSetup orientation="portrait" r:id="rId4"/>
      <headerFooter alignWithMargins="0"/>
    </customSheetView>
    <customSheetView guid="{58D82F59-8CF6-455F-B9F4-081499FDF243}" showGridLines="0" hiddenRows="1" state="hidden">
      <selection activeCell="I14" sqref="I14"/>
      <pageMargins left="0.75" right="0.75" top="1" bottom="1" header="0.5" footer="0.5"/>
      <pageSetup orientation="portrait" r:id="rId5"/>
      <headerFooter alignWithMargins="0"/>
    </customSheetView>
    <customSheetView guid="{B1277D53-29D6-4226-81E2-084FB62977B6}" showGridLines="0" hiddenRows="1" state="hidden">
      <selection activeCell="I14" sqref="I14"/>
      <pageMargins left="0.75" right="0.75" top="1" bottom="1" header="0.5" footer="0.5"/>
      <pageSetup orientation="portrait" r:id="rId6"/>
      <headerFooter alignWithMargins="0"/>
    </customSheetView>
    <customSheetView guid="{C39F923C-6CD3-45D8-86F8-6C4D806DDD7E}" showGridLines="0" hiddenRows="1" state="hidden">
      <selection activeCell="D22" sqref="D22"/>
      <pageMargins left="0.5" right="0.5" top="1" bottom="1" header="0.5" footer="0.5"/>
      <pageSetup orientation="portrait" r:id="rId7"/>
      <headerFooter alignWithMargins="0"/>
    </customSheetView>
    <customSheetView guid="{9CA44E70-650F-49CD-967F-298619682CA2}" showGridLines="0" hiddenRows="1" state="hidden" topLeftCell="A7">
      <selection activeCell="C9" sqref="C9:F9"/>
      <pageMargins left="0.5" right="0.5" top="1" bottom="1" header="0.5" footer="0.5"/>
      <pageSetup orientation="portrait" r:id="rId8"/>
      <headerFooter alignWithMargins="0"/>
    </customSheetView>
  </customSheetViews>
  <mergeCells count="4">
    <mergeCell ref="C7:F7"/>
    <mergeCell ref="A2:F2"/>
    <mergeCell ref="C5:F5"/>
    <mergeCell ref="A3:F3"/>
  </mergeCells>
  <phoneticPr fontId="30" type="noConversion"/>
  <pageMargins left="0.5" right="0.5" top="1" bottom="1" header="0.5" footer="0.5"/>
  <pageSetup orientation="portrait" r:id="rId9"/>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7">
    <tabColor indexed="33"/>
    <pageSetUpPr fitToPage="1"/>
  </sheetPr>
  <dimension ref="A1:Q58"/>
  <sheetViews>
    <sheetView topLeftCell="A4" zoomScale="102" zoomScaleNormal="102" zoomScaleSheetLayoutView="100" workbookViewId="0">
      <selection activeCell="E13" sqref="E13"/>
    </sheetView>
  </sheetViews>
  <sheetFormatPr defaultColWidth="10" defaultRowHeight="16.5"/>
  <cols>
    <col min="1" max="1" width="10.375" style="31" customWidth="1"/>
    <col min="2" max="2" width="45.875" style="31" customWidth="1"/>
    <col min="3" max="3" width="18.625" style="31" customWidth="1"/>
    <col min="4" max="4" width="22" style="31" customWidth="1"/>
    <col min="5" max="5" width="23.125" style="31" customWidth="1"/>
    <col min="6" max="6" width="10" style="28" hidden="1" customWidth="1"/>
    <col min="7" max="7" width="18.75" style="28" hidden="1" customWidth="1"/>
    <col min="8" max="8" width="10" style="28" customWidth="1"/>
    <col min="9" max="9" width="10" style="187" customWidth="1"/>
    <col min="10" max="10" width="12.625" style="187" customWidth="1"/>
    <col min="11" max="11" width="15" style="187" customWidth="1"/>
    <col min="12" max="17" width="10" style="187" customWidth="1"/>
    <col min="18" max="16384" width="10" style="28"/>
  </cols>
  <sheetData>
    <row r="1" spans="1:8" ht="18" customHeight="1">
      <c r="A1" s="47" t="str">
        <f>Cover!B3</f>
        <v>Specification No.: WR1/NT/W-UFOC/DOM/ZA3/23/11299</v>
      </c>
      <c r="B1" s="48"/>
      <c r="C1" s="48"/>
      <c r="D1" s="49"/>
      <c r="E1" s="5" t="s">
        <v>163</v>
      </c>
    </row>
    <row r="2" spans="1:8" ht="15" customHeight="1">
      <c r="A2" s="2"/>
      <c r="B2" s="7"/>
      <c r="C2" s="7"/>
      <c r="D2" s="3"/>
      <c r="E2" s="1"/>
      <c r="F2" s="1"/>
    </row>
    <row r="3" spans="1:8" ht="75" customHeight="1">
      <c r="A3" s="750" t="str">
        <f>Cover!$B$2</f>
        <v>Annual Maintenance Contract (AMC) including Preventive Maintenance of Underground/ Overhead Optical Fibre Cable Links of Nasik &amp; Dhule Backbone/ Intracity Section and Last Mile Contract (LMC) for providing Last Mile Connectivity’s to customers in Nasik &amp; Dhule (Including Jalgaon District) for a period of three years under PKG-C under WRTCC</v>
      </c>
      <c r="B3" s="750"/>
      <c r="C3" s="750"/>
      <c r="D3" s="750"/>
      <c r="E3" s="750"/>
    </row>
    <row r="4" spans="1:8" ht="22.15" customHeight="1">
      <c r="A4" s="751" t="s">
        <v>491</v>
      </c>
      <c r="B4" s="751"/>
      <c r="C4" s="751"/>
      <c r="D4" s="751"/>
      <c r="E4" s="751"/>
    </row>
    <row r="5" spans="1:8" ht="12" customHeight="1">
      <c r="A5" s="34"/>
      <c r="B5" s="29"/>
      <c r="C5" s="29"/>
      <c r="D5" s="29"/>
      <c r="E5" s="29"/>
    </row>
    <row r="6" spans="1:8" ht="18" customHeight="1">
      <c r="A6" s="21" t="str">
        <f>'Sch-1'!A6</f>
        <v>Bidder's Name And Address</v>
      </c>
      <c r="D6" s="52" t="s">
        <v>198</v>
      </c>
    </row>
    <row r="7" spans="1:8" ht="18" customHeight="1">
      <c r="A7" s="167" t="str">
        <f>'Sch-1'!A7</f>
        <v>Bidder as Individual Bidder</v>
      </c>
      <c r="D7" s="749" t="str">
        <f>'Sch-1'!L7</f>
        <v xml:space="preserve">Sr. DGM (CS) 
POWERGRID TELESERVICES LIMITED,
Western Region Telecom Control Center, 
1ST Floor, Samruddhi Venture Park, MIDC Area,
Marol, Andheri(East),
Mumbai-400093
</v>
      </c>
      <c r="E7" s="749"/>
    </row>
    <row r="8" spans="1:8" ht="15.75">
      <c r="A8" s="32" t="s">
        <v>215</v>
      </c>
      <c r="B8" s="431">
        <f>'Names of Bidder'!D8</f>
        <v>0</v>
      </c>
      <c r="C8" s="57"/>
      <c r="D8" s="749"/>
      <c r="E8" s="749"/>
    </row>
    <row r="9" spans="1:8" ht="15.75">
      <c r="A9" s="32" t="s">
        <v>216</v>
      </c>
      <c r="B9" s="431">
        <f>'Names of Bidder'!D9</f>
        <v>0</v>
      </c>
      <c r="C9" s="57"/>
      <c r="D9" s="749"/>
      <c r="E9" s="749"/>
    </row>
    <row r="10" spans="1:8">
      <c r="A10" s="33"/>
      <c r="B10" s="431">
        <f>'Names of Bidder'!D10</f>
        <v>0</v>
      </c>
      <c r="C10" s="57"/>
      <c r="D10" s="749"/>
      <c r="E10" s="749"/>
    </row>
    <row r="11" spans="1:8">
      <c r="A11" s="33"/>
      <c r="B11" s="431">
        <f>'Names of Bidder'!D11</f>
        <v>0</v>
      </c>
      <c r="C11" s="57"/>
      <c r="D11" s="749"/>
      <c r="E11" s="749"/>
    </row>
    <row r="12" spans="1:8" s="187" customFormat="1" ht="15" customHeight="1">
      <c r="A12" s="31"/>
      <c r="B12" s="31"/>
      <c r="C12" s="31"/>
      <c r="D12" s="749"/>
      <c r="E12" s="749"/>
      <c r="F12" s="28"/>
      <c r="G12" s="28"/>
      <c r="H12" s="28"/>
    </row>
    <row r="13" spans="1:8" customFormat="1">
      <c r="A13" s="529" t="s">
        <v>423</v>
      </c>
      <c r="B13" s="530"/>
      <c r="C13" s="531"/>
      <c r="D13" s="531"/>
      <c r="E13" s="459"/>
      <c r="F13" s="459"/>
      <c r="G13" s="459"/>
    </row>
    <row r="14" spans="1:8" customFormat="1" ht="17.25" thickBot="1">
      <c r="A14" s="529" t="s">
        <v>424</v>
      </c>
      <c r="B14" s="530"/>
      <c r="C14" s="531"/>
      <c r="D14" s="531"/>
      <c r="E14" s="459"/>
      <c r="F14" s="459"/>
      <c r="G14" s="459"/>
    </row>
    <row r="15" spans="1:8" customFormat="1">
      <c r="A15" s="764" t="s">
        <v>184</v>
      </c>
      <c r="B15" s="766" t="s">
        <v>180</v>
      </c>
      <c r="C15" s="768" t="s">
        <v>425</v>
      </c>
      <c r="D15" s="768" t="s">
        <v>426</v>
      </c>
      <c r="E15" s="768" t="s">
        <v>427</v>
      </c>
      <c r="F15" s="752" t="s">
        <v>428</v>
      </c>
      <c r="G15" s="753"/>
    </row>
    <row r="16" spans="1:8" customFormat="1" ht="50.25" customHeight="1">
      <c r="A16" s="765"/>
      <c r="B16" s="767"/>
      <c r="C16" s="769"/>
      <c r="D16" s="769"/>
      <c r="E16" s="769"/>
      <c r="F16" s="460" t="s">
        <v>429</v>
      </c>
      <c r="G16" s="461" t="s">
        <v>430</v>
      </c>
    </row>
    <row r="17" spans="1:7" customFormat="1" ht="17.25" thickBot="1">
      <c r="A17" s="532"/>
      <c r="B17" s="533"/>
      <c r="C17" s="534"/>
      <c r="D17" s="534"/>
      <c r="E17" s="534"/>
      <c r="F17" s="462"/>
      <c r="G17" s="463"/>
    </row>
    <row r="18" spans="1:7" customFormat="1">
      <c r="A18" s="754" t="s">
        <v>383</v>
      </c>
      <c r="B18" s="755"/>
      <c r="C18" s="755"/>
      <c r="D18" s="755"/>
      <c r="E18" s="755"/>
      <c r="F18" s="755"/>
      <c r="G18" s="756"/>
    </row>
    <row r="19" spans="1:7" customFormat="1">
      <c r="A19" s="757"/>
      <c r="B19" s="758"/>
      <c r="C19" s="758"/>
      <c r="D19" s="758"/>
      <c r="E19" s="758"/>
      <c r="F19" s="758"/>
      <c r="G19" s="759"/>
    </row>
    <row r="20" spans="1:7" customFormat="1">
      <c r="A20" s="757"/>
      <c r="B20" s="758"/>
      <c r="C20" s="758"/>
      <c r="D20" s="758"/>
      <c r="E20" s="758"/>
      <c r="F20" s="758"/>
      <c r="G20" s="759"/>
    </row>
    <row r="21" spans="1:7" customFormat="1" ht="17.25" thickBot="1">
      <c r="A21" s="760"/>
      <c r="B21" s="761"/>
      <c r="C21" s="761"/>
      <c r="D21" s="761"/>
      <c r="E21" s="761"/>
      <c r="F21" s="761"/>
      <c r="G21" s="762"/>
    </row>
    <row r="22" spans="1:7" customFormat="1">
      <c r="A22" s="529"/>
      <c r="B22" s="530"/>
      <c r="C22" s="531"/>
      <c r="D22" s="531"/>
      <c r="E22" s="531"/>
      <c r="F22" s="459"/>
      <c r="G22" s="459"/>
    </row>
    <row r="23" spans="1:7">
      <c r="A23" s="57"/>
      <c r="B23" s="770"/>
      <c r="C23" s="770"/>
      <c r="D23" s="771"/>
      <c r="E23" s="771"/>
    </row>
    <row r="24" spans="1:7">
      <c r="A24" s="57"/>
      <c r="B24" s="763"/>
      <c r="C24" s="763"/>
      <c r="D24" s="763"/>
      <c r="E24" s="763"/>
    </row>
    <row r="25" spans="1:7" ht="15" customHeight="1">
      <c r="A25" s="43"/>
      <c r="B25" s="43"/>
      <c r="C25" s="43"/>
      <c r="D25" s="43"/>
      <c r="E25" s="43"/>
    </row>
    <row r="26" spans="1:7" ht="33" customHeight="1">
      <c r="A26" s="25" t="s">
        <v>295</v>
      </c>
      <c r="B26" s="97">
        <f>'Names of Bidder'!D20</f>
        <v>0</v>
      </c>
      <c r="C26" s="97"/>
      <c r="D26" s="26"/>
      <c r="E26" s="375"/>
      <c r="F26" s="27"/>
    </row>
    <row r="27" spans="1:7" ht="33" customHeight="1">
      <c r="A27" s="25" t="s">
        <v>294</v>
      </c>
      <c r="B27" s="78">
        <f>'Names of Bidder'!D21</f>
        <v>0</v>
      </c>
      <c r="C27" s="78"/>
      <c r="D27" s="26" t="s">
        <v>211</v>
      </c>
      <c r="E27" s="79">
        <f>'Names of Bidder'!D17</f>
        <v>0</v>
      </c>
      <c r="F27" s="27"/>
    </row>
    <row r="28" spans="1:7" ht="33" customHeight="1">
      <c r="A28" s="3"/>
      <c r="B28" s="377"/>
      <c r="C28" s="377"/>
      <c r="D28" s="26" t="s">
        <v>212</v>
      </c>
      <c r="E28" s="79">
        <f>'Names of Bidder'!D18</f>
        <v>0</v>
      </c>
      <c r="F28" s="27"/>
    </row>
    <row r="29" spans="1:7" ht="33" customHeight="1">
      <c r="A29" s="3"/>
      <c r="B29" s="7"/>
      <c r="C29" s="7"/>
      <c r="D29" s="26"/>
      <c r="F29" s="27"/>
    </row>
    <row r="30" spans="1:7" ht="22.15" customHeight="1">
      <c r="A30" s="44"/>
      <c r="B30" s="44"/>
      <c r="C30" s="44"/>
      <c r="D30" s="44"/>
      <c r="E30" s="45"/>
    </row>
    <row r="31" spans="1:7" ht="22.15" customHeight="1">
      <c r="A31" s="44"/>
      <c r="B31" s="44"/>
      <c r="C31" s="44"/>
      <c r="D31" s="44"/>
      <c r="E31" s="45"/>
    </row>
    <row r="32" spans="1:7" ht="22.15" customHeight="1">
      <c r="A32" s="44"/>
      <c r="B32" s="44"/>
      <c r="C32" s="44"/>
      <c r="D32" s="44"/>
      <c r="E32" s="45"/>
    </row>
    <row r="33" spans="1:17" ht="22.15" customHeight="1">
      <c r="A33" s="44"/>
      <c r="B33" s="44"/>
      <c r="C33" s="44"/>
      <c r="D33" s="44"/>
      <c r="E33" s="45"/>
    </row>
    <row r="34" spans="1:17" ht="22.15" customHeight="1">
      <c r="A34" s="44"/>
      <c r="B34" s="44"/>
      <c r="C34" s="44"/>
      <c r="D34" s="44"/>
      <c r="E34" s="45"/>
    </row>
    <row r="35" spans="1:17" ht="22.15" customHeight="1">
      <c r="A35" s="44"/>
      <c r="B35" s="44"/>
      <c r="C35" s="44"/>
      <c r="D35" s="44"/>
      <c r="E35" s="45"/>
    </row>
    <row r="36" spans="1:17" ht="25.15" customHeight="1"/>
    <row r="37" spans="1:17" ht="25.15" customHeight="1"/>
    <row r="38" spans="1:17" ht="25.15" customHeight="1"/>
    <row r="39" spans="1:17" s="31" customFormat="1" ht="25.15" customHeight="1">
      <c r="F39" s="28"/>
      <c r="G39" s="28"/>
      <c r="H39" s="28"/>
      <c r="I39" s="187"/>
      <c r="J39" s="187"/>
      <c r="K39" s="187"/>
      <c r="L39" s="187"/>
      <c r="M39" s="187"/>
      <c r="N39" s="187"/>
      <c r="O39" s="187"/>
      <c r="P39" s="187"/>
      <c r="Q39" s="187"/>
    </row>
    <row r="40" spans="1:17" s="31" customFormat="1" ht="25.15" customHeight="1">
      <c r="F40" s="28"/>
      <c r="G40" s="28"/>
      <c r="H40" s="28"/>
      <c r="I40" s="187"/>
      <c r="J40" s="187"/>
      <c r="K40" s="187"/>
      <c r="L40" s="187"/>
      <c r="M40" s="187"/>
      <c r="N40" s="187"/>
      <c r="O40" s="187"/>
      <c r="P40" s="187"/>
      <c r="Q40" s="187"/>
    </row>
    <row r="41" spans="1:17" s="31" customFormat="1" ht="25.15" customHeight="1">
      <c r="F41" s="28"/>
      <c r="G41" s="28"/>
      <c r="H41" s="28"/>
      <c r="I41" s="187"/>
      <c r="J41" s="187"/>
      <c r="K41" s="187"/>
      <c r="L41" s="187"/>
      <c r="M41" s="187"/>
      <c r="N41" s="187"/>
      <c r="O41" s="187"/>
      <c r="P41" s="187"/>
      <c r="Q41" s="187"/>
    </row>
    <row r="42" spans="1:17" s="31" customFormat="1" ht="25.15" customHeight="1">
      <c r="F42" s="28"/>
      <c r="G42" s="28"/>
      <c r="H42" s="28"/>
      <c r="I42" s="187"/>
      <c r="J42" s="187"/>
      <c r="K42" s="187"/>
      <c r="L42" s="187"/>
      <c r="M42" s="187"/>
      <c r="N42" s="187"/>
      <c r="O42" s="187"/>
      <c r="P42" s="187"/>
      <c r="Q42" s="187"/>
    </row>
    <row r="43" spans="1:17" s="31" customFormat="1" ht="25.15" customHeight="1">
      <c r="F43" s="28"/>
      <c r="G43" s="28"/>
      <c r="H43" s="28"/>
      <c r="I43" s="187"/>
      <c r="J43" s="187"/>
      <c r="K43" s="187"/>
      <c r="L43" s="187"/>
      <c r="M43" s="187"/>
      <c r="N43" s="187"/>
      <c r="O43" s="187"/>
      <c r="P43" s="187"/>
      <c r="Q43" s="187"/>
    </row>
    <row r="44" spans="1:17" s="31" customFormat="1" ht="25.15" customHeight="1">
      <c r="F44" s="28"/>
      <c r="G44" s="28"/>
      <c r="H44" s="28"/>
      <c r="I44" s="187"/>
      <c r="J44" s="187"/>
      <c r="K44" s="187"/>
      <c r="L44" s="187"/>
      <c r="M44" s="187"/>
      <c r="N44" s="187"/>
      <c r="O44" s="187"/>
      <c r="P44" s="187"/>
      <c r="Q44" s="187"/>
    </row>
    <row r="45" spans="1:17" s="31" customFormat="1" ht="25.15" customHeight="1">
      <c r="F45" s="28"/>
      <c r="G45" s="28"/>
      <c r="H45" s="28"/>
      <c r="I45" s="187"/>
      <c r="J45" s="187"/>
      <c r="K45" s="187"/>
      <c r="L45" s="187"/>
      <c r="M45" s="187"/>
      <c r="N45" s="187"/>
      <c r="O45" s="187"/>
      <c r="P45" s="187"/>
      <c r="Q45" s="187"/>
    </row>
    <row r="46" spans="1:17" s="31" customFormat="1" ht="25.15" customHeight="1">
      <c r="F46" s="28"/>
      <c r="G46" s="28"/>
      <c r="H46" s="28"/>
      <c r="I46" s="187"/>
      <c r="J46" s="187"/>
      <c r="K46" s="187"/>
      <c r="L46" s="187"/>
      <c r="M46" s="187"/>
      <c r="N46" s="187"/>
      <c r="O46" s="187"/>
      <c r="P46" s="187"/>
      <c r="Q46" s="187"/>
    </row>
    <row r="47" spans="1:17" s="31" customFormat="1" ht="25.15" customHeight="1">
      <c r="F47" s="28"/>
      <c r="G47" s="28"/>
      <c r="H47" s="28"/>
      <c r="I47" s="187"/>
      <c r="J47" s="187"/>
      <c r="K47" s="187"/>
      <c r="L47" s="187"/>
      <c r="M47" s="187"/>
      <c r="N47" s="187"/>
      <c r="O47" s="187"/>
      <c r="P47" s="187"/>
      <c r="Q47" s="187"/>
    </row>
    <row r="48" spans="1:17" s="31" customFormat="1" ht="25.15" customHeight="1">
      <c r="F48" s="28"/>
      <c r="G48" s="28"/>
      <c r="H48" s="28"/>
      <c r="I48" s="187"/>
      <c r="J48" s="187"/>
      <c r="K48" s="187"/>
      <c r="L48" s="187"/>
      <c r="M48" s="187"/>
      <c r="N48" s="187"/>
      <c r="O48" s="187"/>
      <c r="P48" s="187"/>
      <c r="Q48" s="187"/>
    </row>
    <row r="49" spans="6:17" s="31" customFormat="1" ht="25.15" customHeight="1">
      <c r="F49" s="28"/>
      <c r="G49" s="28"/>
      <c r="H49" s="28"/>
      <c r="I49" s="187"/>
      <c r="J49" s="187"/>
      <c r="K49" s="187"/>
      <c r="L49" s="187"/>
      <c r="M49" s="187"/>
      <c r="N49" s="187"/>
      <c r="O49" s="187"/>
      <c r="P49" s="187"/>
      <c r="Q49" s="187"/>
    </row>
    <row r="50" spans="6:17" s="31" customFormat="1" ht="25.15" customHeight="1">
      <c r="F50" s="28"/>
      <c r="G50" s="28"/>
      <c r="H50" s="28"/>
      <c r="I50" s="187"/>
      <c r="J50" s="187"/>
      <c r="K50" s="187"/>
      <c r="L50" s="187"/>
      <c r="M50" s="187"/>
      <c r="N50" s="187"/>
      <c r="O50" s="187"/>
      <c r="P50" s="187"/>
      <c r="Q50" s="187"/>
    </row>
    <row r="51" spans="6:17" s="31" customFormat="1" ht="25.15" customHeight="1">
      <c r="F51" s="28"/>
      <c r="G51" s="28"/>
      <c r="H51" s="28"/>
      <c r="I51" s="187"/>
      <c r="J51" s="187"/>
      <c r="K51" s="187"/>
      <c r="L51" s="187"/>
      <c r="M51" s="187"/>
      <c r="N51" s="187"/>
      <c r="O51" s="187"/>
      <c r="P51" s="187"/>
      <c r="Q51" s="187"/>
    </row>
    <row r="52" spans="6:17" s="31" customFormat="1" ht="25.15" customHeight="1">
      <c r="F52" s="28"/>
      <c r="G52" s="28"/>
      <c r="H52" s="28"/>
      <c r="I52" s="187"/>
      <c r="J52" s="187"/>
      <c r="K52" s="187"/>
      <c r="L52" s="187"/>
      <c r="M52" s="187"/>
      <c r="N52" s="187"/>
      <c r="O52" s="187"/>
      <c r="P52" s="187"/>
      <c r="Q52" s="187"/>
    </row>
    <row r="53" spans="6:17" s="31" customFormat="1" ht="25.15" customHeight="1">
      <c r="F53" s="28"/>
      <c r="G53" s="28"/>
      <c r="H53" s="28"/>
      <c r="I53" s="187"/>
      <c r="J53" s="187"/>
      <c r="K53" s="187"/>
      <c r="L53" s="187"/>
      <c r="M53" s="187"/>
      <c r="N53" s="187"/>
      <c r="O53" s="187"/>
      <c r="P53" s="187"/>
      <c r="Q53" s="187"/>
    </row>
    <row r="54" spans="6:17" s="31" customFormat="1" ht="25.15" customHeight="1">
      <c r="F54" s="28"/>
      <c r="G54" s="28"/>
      <c r="H54" s="28"/>
      <c r="I54" s="187"/>
      <c r="J54" s="187"/>
      <c r="K54" s="187"/>
      <c r="L54" s="187"/>
      <c r="M54" s="187"/>
      <c r="N54" s="187"/>
      <c r="O54" s="187"/>
      <c r="P54" s="187"/>
      <c r="Q54" s="187"/>
    </row>
    <row r="55" spans="6:17" s="31" customFormat="1" ht="25.15" customHeight="1">
      <c r="F55" s="28"/>
      <c r="G55" s="28"/>
      <c r="H55" s="28"/>
      <c r="I55" s="187"/>
      <c r="J55" s="187"/>
      <c r="K55" s="187"/>
      <c r="L55" s="187"/>
      <c r="M55" s="187"/>
      <c r="N55" s="187"/>
      <c r="O55" s="187"/>
      <c r="P55" s="187"/>
      <c r="Q55" s="187"/>
    </row>
    <row r="56" spans="6:17" s="31" customFormat="1" ht="25.15" customHeight="1">
      <c r="F56" s="28"/>
      <c r="G56" s="28"/>
      <c r="H56" s="28"/>
      <c r="I56" s="187"/>
      <c r="J56" s="187"/>
      <c r="K56" s="187"/>
      <c r="L56" s="187"/>
      <c r="M56" s="187"/>
      <c r="N56" s="187"/>
      <c r="O56" s="187"/>
      <c r="P56" s="187"/>
      <c r="Q56" s="187"/>
    </row>
    <row r="57" spans="6:17" s="31" customFormat="1" ht="25.15" customHeight="1">
      <c r="F57" s="28"/>
      <c r="G57" s="28"/>
      <c r="H57" s="28"/>
      <c r="I57" s="187"/>
      <c r="J57" s="187"/>
      <c r="K57" s="187"/>
      <c r="L57" s="187"/>
      <c r="M57" s="187"/>
      <c r="N57" s="187"/>
      <c r="O57" s="187"/>
      <c r="P57" s="187"/>
      <c r="Q57" s="187"/>
    </row>
    <row r="58" spans="6:17" s="31" customFormat="1" ht="25.15" customHeight="1">
      <c r="F58" s="28"/>
      <c r="G58" s="28"/>
      <c r="H58" s="28"/>
      <c r="I58" s="187"/>
      <c r="J58" s="187"/>
      <c r="K58" s="187"/>
      <c r="L58" s="187"/>
      <c r="M58" s="187"/>
      <c r="N58" s="187"/>
      <c r="O58" s="187"/>
      <c r="P58" s="187"/>
      <c r="Q58" s="187"/>
    </row>
  </sheetData>
  <sheetProtection password="CB12" sheet="1" formatColumns="0" formatRows="0" selectLockedCells="1"/>
  <dataConsolidate/>
  <mergeCells count="12">
    <mergeCell ref="B24:E24"/>
    <mergeCell ref="A15:A16"/>
    <mergeCell ref="B15:B16"/>
    <mergeCell ref="C15:C16"/>
    <mergeCell ref="D15:D16"/>
    <mergeCell ref="E15:E16"/>
    <mergeCell ref="B23:E23"/>
    <mergeCell ref="D7:E12"/>
    <mergeCell ref="A3:E3"/>
    <mergeCell ref="A4:E4"/>
    <mergeCell ref="F15:G15"/>
    <mergeCell ref="A18:G21"/>
  </mergeCells>
  <printOptions horizontalCentered="1"/>
  <pageMargins left="0.31" right="0.25" top="0.23" bottom="0.23" header="0.27" footer="0.24"/>
  <pageSetup paperSize="9" fitToHeight="0" orientation="landscape" r:id="rId1"/>
  <headerFooter alignWithMargins="0">
    <oddFooter>&amp;R&amp;"Book Antiqua,Bold"&amp;10Schedule-4/ 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indexed="33"/>
    <pageSetUpPr fitToPage="1"/>
  </sheetPr>
  <dimension ref="A1:Q54"/>
  <sheetViews>
    <sheetView topLeftCell="A8" zoomScale="102" zoomScaleNormal="102" zoomScaleSheetLayoutView="100" workbookViewId="0">
      <selection sqref="A1:E23"/>
    </sheetView>
  </sheetViews>
  <sheetFormatPr defaultColWidth="10" defaultRowHeight="16.5"/>
  <cols>
    <col min="1" max="1" width="10.375" style="31" customWidth="1"/>
    <col min="2" max="2" width="45.875" style="31" customWidth="1"/>
    <col min="3" max="3" width="18.625" style="31" customWidth="1"/>
    <col min="4" max="5" width="23.375" style="31" customWidth="1"/>
    <col min="6" max="6" width="10" style="28" hidden="1" customWidth="1"/>
    <col min="7" max="7" width="18.75" style="28" hidden="1" customWidth="1"/>
    <col min="8" max="8" width="10" style="28" customWidth="1"/>
    <col min="9" max="9" width="10" style="187" customWidth="1"/>
    <col min="10" max="10" width="12.625" style="187" customWidth="1"/>
    <col min="11" max="11" width="15" style="187" customWidth="1"/>
    <col min="12" max="17" width="10" style="187" customWidth="1"/>
    <col min="18" max="16384" width="10" style="28"/>
  </cols>
  <sheetData>
    <row r="1" spans="1:11" ht="18" customHeight="1">
      <c r="A1" s="47" t="str">
        <f>Cover!B3</f>
        <v>Specification No.: WR1/NT/W-UFOC/DOM/ZA3/23/11299</v>
      </c>
      <c r="B1" s="48"/>
      <c r="C1" s="48"/>
      <c r="D1" s="49"/>
      <c r="E1" s="5" t="s">
        <v>431</v>
      </c>
    </row>
    <row r="2" spans="1:11" ht="15" customHeight="1">
      <c r="A2" s="2"/>
      <c r="B2" s="7"/>
      <c r="C2" s="7"/>
      <c r="D2" s="3"/>
      <c r="E2" s="1"/>
      <c r="F2" s="1"/>
    </row>
    <row r="3" spans="1:11" ht="39.75" customHeight="1">
      <c r="A3" s="750" t="str">
        <f>Cover!$B$2</f>
        <v>Annual Maintenance Contract (AMC) including Preventive Maintenance of Underground/ Overhead Optical Fibre Cable Links of Nasik &amp; Dhule Backbone/ Intracity Section and Last Mile Contract (LMC) for providing Last Mile Connectivity’s to customers in Nasik &amp; Dhule (Including Jalgaon District) for a period of three years under PKG-C under WRTCC</v>
      </c>
      <c r="B3" s="750"/>
      <c r="C3" s="750"/>
      <c r="D3" s="750"/>
      <c r="E3" s="750"/>
    </row>
    <row r="4" spans="1:11" ht="22.15" customHeight="1">
      <c r="A4" s="751" t="s">
        <v>382</v>
      </c>
      <c r="B4" s="751"/>
      <c r="C4" s="751"/>
      <c r="D4" s="751"/>
      <c r="E4" s="751"/>
    </row>
    <row r="5" spans="1:11" ht="12" customHeight="1">
      <c r="A5" s="34"/>
      <c r="B5" s="29"/>
      <c r="C5" s="29"/>
      <c r="D5" s="29"/>
      <c r="E5" s="29"/>
    </row>
    <row r="6" spans="1:11" ht="18.600000000000001" customHeight="1">
      <c r="A6" s="21" t="str">
        <f>'Sch-1'!A6</f>
        <v>Bidder's Name And Address</v>
      </c>
      <c r="D6" s="52" t="s">
        <v>198</v>
      </c>
    </row>
    <row r="7" spans="1:11" ht="18.600000000000001" customHeight="1">
      <c r="A7" s="198" t="str">
        <f>'Sch-1'!A7</f>
        <v>Bidder as Individual Bidder</v>
      </c>
      <c r="D7" s="749" t="str">
        <f>'Sch-1'!L7</f>
        <v xml:space="preserve">Sr. DGM (CS) 
POWERGRID TELESERVICES LIMITED,
Western Region Telecom Control Center, 
1ST Floor, Samruddhi Venture Park, MIDC Area,
Marol, Andheri(East),
Mumbai-400093
</v>
      </c>
      <c r="E7" s="749"/>
    </row>
    <row r="8" spans="1:11" ht="18.600000000000001" customHeight="1">
      <c r="A8" s="32" t="s">
        <v>215</v>
      </c>
      <c r="B8" s="431">
        <f>'Names of Bidder'!D8</f>
        <v>0</v>
      </c>
      <c r="C8" s="57"/>
      <c r="D8" s="749"/>
      <c r="E8" s="749"/>
    </row>
    <row r="9" spans="1:11" ht="18.600000000000001" customHeight="1">
      <c r="A9" s="32" t="s">
        <v>216</v>
      </c>
      <c r="B9" s="431">
        <f>'Names of Bidder'!D9</f>
        <v>0</v>
      </c>
      <c r="C9" s="57"/>
      <c r="D9" s="749"/>
      <c r="E9" s="749"/>
    </row>
    <row r="10" spans="1:11" ht="18.600000000000001" customHeight="1">
      <c r="A10" s="33"/>
      <c r="B10" s="431">
        <f>'Names of Bidder'!D10</f>
        <v>0</v>
      </c>
      <c r="C10" s="57"/>
      <c r="D10" s="749"/>
      <c r="E10" s="749"/>
    </row>
    <row r="11" spans="1:11" ht="49.5" customHeight="1" thickBot="1">
      <c r="A11" s="33"/>
      <c r="B11" s="431">
        <f>'Names of Bidder'!D11</f>
        <v>0</v>
      </c>
      <c r="C11" s="57"/>
      <c r="D11" s="749"/>
      <c r="E11" s="749"/>
    </row>
    <row r="12" spans="1:11" ht="15" hidden="1" customHeight="1" thickBot="1"/>
    <row r="13" spans="1:11" ht="32.25" customHeight="1" thickBot="1">
      <c r="A13" s="430" t="s">
        <v>184</v>
      </c>
      <c r="B13" s="773" t="s">
        <v>185</v>
      </c>
      <c r="C13" s="781"/>
      <c r="D13" s="773" t="s">
        <v>186</v>
      </c>
      <c r="E13" s="774"/>
      <c r="K13" s="187" t="s">
        <v>130</v>
      </c>
    </row>
    <row r="14" spans="1:11" ht="18" customHeight="1">
      <c r="A14" s="432"/>
      <c r="B14" s="778" t="s">
        <v>456</v>
      </c>
      <c r="C14" s="779"/>
      <c r="D14" s="775"/>
      <c r="E14" s="776"/>
      <c r="G14" s="383">
        <f>340*0.1236</f>
        <v>42.024000000000001</v>
      </c>
      <c r="J14" s="187" t="s">
        <v>117</v>
      </c>
      <c r="K14" s="187" t="e">
        <f>ROUND('Sch-1'!#REF!*#REF!,0)</f>
        <v>#REF!</v>
      </c>
    </row>
    <row r="15" spans="1:11" ht="82.5" customHeight="1">
      <c r="A15" s="425">
        <v>1</v>
      </c>
      <c r="B15" s="780" t="s">
        <v>473</v>
      </c>
      <c r="C15" s="780"/>
      <c r="D15" s="772">
        <v>0</v>
      </c>
      <c r="E15" s="772"/>
      <c r="G15" s="381">
        <f>340</f>
        <v>340</v>
      </c>
    </row>
    <row r="16" spans="1:11" ht="82.5" customHeight="1">
      <c r="A16" s="528">
        <v>2</v>
      </c>
      <c r="B16" s="780" t="s">
        <v>474</v>
      </c>
      <c r="C16" s="780"/>
      <c r="D16" s="772">
        <f>'sch-3'!P132</f>
        <v>0</v>
      </c>
      <c r="E16" s="772"/>
      <c r="G16" s="381"/>
    </row>
    <row r="17" spans="1:11" ht="30" customHeight="1">
      <c r="A17" s="488"/>
      <c r="B17" s="782" t="s">
        <v>457</v>
      </c>
      <c r="C17" s="782"/>
      <c r="D17" s="777">
        <f>D16</f>
        <v>0</v>
      </c>
      <c r="E17" s="777"/>
      <c r="K17" s="448" t="s">
        <v>394</v>
      </c>
    </row>
    <row r="18" spans="1:11" ht="27" customHeight="1">
      <c r="B18" s="750"/>
      <c r="C18" s="750"/>
      <c r="D18" s="750"/>
      <c r="E18" s="750"/>
      <c r="K18" s="448"/>
    </row>
    <row r="19" spans="1:11">
      <c r="A19" s="57"/>
      <c r="B19" s="770"/>
      <c r="C19" s="770"/>
      <c r="D19" s="771"/>
      <c r="E19" s="771"/>
    </row>
    <row r="20" spans="1:11">
      <c r="A20" s="57"/>
      <c r="B20" s="763"/>
      <c r="C20" s="763"/>
      <c r="D20" s="763"/>
      <c r="E20" s="763"/>
    </row>
    <row r="21" spans="1:11" ht="15" customHeight="1">
      <c r="A21" s="43"/>
      <c r="B21" s="43"/>
      <c r="C21" s="43"/>
      <c r="D21" s="43"/>
      <c r="E21" s="43"/>
    </row>
    <row r="22" spans="1:11" ht="33" customHeight="1">
      <c r="A22" s="25" t="s">
        <v>295</v>
      </c>
      <c r="B22" s="97">
        <f>'Names of Bidder'!D20</f>
        <v>0</v>
      </c>
      <c r="C22" s="97"/>
      <c r="D22" s="26" t="s">
        <v>211</v>
      </c>
      <c r="E22" s="79">
        <f>'Names of Bidder'!D17</f>
        <v>0</v>
      </c>
      <c r="F22" s="27"/>
    </row>
    <row r="23" spans="1:11" ht="33" customHeight="1">
      <c r="A23" s="25" t="s">
        <v>294</v>
      </c>
      <c r="B23" s="78">
        <f>'Names of Bidder'!D21</f>
        <v>0</v>
      </c>
      <c r="C23" s="78"/>
      <c r="D23" s="26" t="s">
        <v>212</v>
      </c>
      <c r="E23" s="79">
        <f>'Names of Bidder'!D18</f>
        <v>0</v>
      </c>
      <c r="F23" s="27"/>
    </row>
    <row r="24" spans="1:11" ht="33" customHeight="1">
      <c r="A24" s="3"/>
      <c r="B24" s="377"/>
      <c r="C24" s="377"/>
      <c r="F24" s="27"/>
    </row>
    <row r="25" spans="1:11" ht="33" customHeight="1">
      <c r="A25" s="3"/>
      <c r="B25" s="7"/>
      <c r="C25" s="7"/>
      <c r="D25" s="26"/>
      <c r="F25" s="27"/>
    </row>
    <row r="26" spans="1:11" ht="22.15" customHeight="1">
      <c r="A26" s="44"/>
      <c r="B26" s="44"/>
      <c r="C26" s="44"/>
      <c r="D26" s="44"/>
      <c r="E26" s="45"/>
    </row>
    <row r="27" spans="1:11" ht="22.15" customHeight="1">
      <c r="A27" s="44"/>
      <c r="B27" s="44"/>
      <c r="C27" s="44"/>
      <c r="D27" s="44"/>
      <c r="E27" s="45"/>
    </row>
    <row r="28" spans="1:11" ht="22.15" customHeight="1">
      <c r="A28" s="44"/>
      <c r="B28" s="44"/>
      <c r="C28" s="44"/>
      <c r="D28" s="44"/>
      <c r="E28" s="45"/>
    </row>
    <row r="29" spans="1:11" ht="22.15" customHeight="1">
      <c r="A29" s="44"/>
      <c r="B29" s="44"/>
      <c r="C29" s="44"/>
      <c r="D29" s="44"/>
      <c r="E29" s="45"/>
    </row>
    <row r="30" spans="1:11" ht="22.15" customHeight="1">
      <c r="A30" s="44"/>
      <c r="B30" s="44"/>
      <c r="C30" s="44"/>
      <c r="D30" s="44"/>
      <c r="E30" s="45"/>
    </row>
    <row r="31" spans="1:11" ht="22.15" customHeight="1">
      <c r="A31" s="44"/>
      <c r="B31" s="44"/>
      <c r="C31" s="44"/>
      <c r="D31" s="44"/>
      <c r="E31" s="45"/>
    </row>
    <row r="32" spans="1:11" ht="25.15" customHeight="1"/>
    <row r="33" ht="25.15" customHeight="1"/>
    <row r="34" ht="25.15" customHeight="1"/>
    <row r="35" ht="25.15" customHeight="1"/>
    <row r="36" ht="25.15" customHeight="1"/>
    <row r="37" ht="25.15" customHeight="1"/>
    <row r="38" ht="25.15" customHeight="1"/>
    <row r="39" ht="25.15" customHeight="1"/>
    <row r="40" ht="25.15" customHeight="1"/>
    <row r="41" ht="25.15" customHeight="1"/>
    <row r="42" ht="25.15" customHeight="1"/>
    <row r="43" ht="25.15" customHeight="1"/>
    <row r="44" ht="25.15" customHeight="1"/>
    <row r="45" ht="25.15" customHeight="1"/>
    <row r="46" ht="25.15" customHeight="1"/>
    <row r="47" ht="25.15" customHeight="1"/>
    <row r="48" ht="25.15" customHeight="1"/>
    <row r="49" ht="25.15" customHeight="1"/>
    <row r="50" ht="25.15" customHeight="1"/>
    <row r="51" ht="25.15" customHeight="1"/>
    <row r="52" ht="25.15" customHeight="1"/>
    <row r="53" ht="25.15" customHeight="1"/>
    <row r="54" ht="25.15" customHeight="1"/>
  </sheetData>
  <sheetProtection algorithmName="SHA-512" hashValue="29zDpZ/s9doxwbr4U0zBHKRwYuxBcx2JLX/a0q/w2Kd780Awzt9TmT+1tvqw12QnKttTxCQlBQxRcaONGIEU4w==" saltValue="VVkNQDUODH4OlZgtmN76zA==" spinCount="100000" sheet="1" formatColumns="0" formatRows="0" selectLockedCells="1"/>
  <dataConsolidate/>
  <customSheetViews>
    <customSheetView guid="{08A645C4-A23F-4400-B0CE-1685BC312A6F}" printArea="1" hiddenColumns="1" topLeftCell="A3">
      <selection activeCell="D15" sqref="D15:E16"/>
      <pageMargins left="0.31" right="0.25" top="0.23" bottom="0.23" header="0.27" footer="0.24"/>
      <printOptions horizontalCentered="1"/>
      <pageSetup paperSize="9" scale="75" fitToHeight="0" orientation="portrait" r:id="rId1"/>
      <headerFooter alignWithMargins="0">
        <oddFooter>&amp;R&amp;"Book Antiqua,Bold"&amp;10Schedule-4/ Page &amp;P of &amp;N</oddFooter>
      </headerFooter>
    </customSheetView>
    <customSheetView guid="{E95B21C1-D936-4435-AF6F-90CF0B6A7506}" scale="80" topLeftCell="A15">
      <selection activeCell="D15" sqref="D15:E16"/>
      <pageMargins left="0.31" right="0.25" top="0.48" bottom="0.23" header="0.27" footer="0.24"/>
      <printOptions horizontalCentered="1"/>
      <pageSetup paperSize="9" scale="75" fitToHeight="0" orientation="portrait" r:id="rId2"/>
      <headerFooter alignWithMargins="0">
        <oddFooter>&amp;R&amp;"Book Antiqua,Bold"&amp;10Schedule-5/ Page &amp;P of &amp;N</oddFooter>
      </headerFooter>
    </customSheetView>
    <customSheetView guid="{B0EE7D76-5806-4718-BDAD-3A3EA691E5E4}" scale="80" topLeftCell="A25">
      <selection activeCell="D23" sqref="D23:E26"/>
      <pageMargins left="0.31" right="0.25" top="0.48" bottom="0.23" header="0.27" footer="0.24"/>
      <printOptions horizontalCentered="1"/>
      <pageSetup paperSize="9" scale="75" fitToHeight="0" orientation="portrait" r:id="rId3"/>
      <headerFooter alignWithMargins="0">
        <oddFooter>&amp;R&amp;"Book Antiqua,Bold"&amp;10Schedule-5/ Page &amp;P of &amp;N</oddFooter>
      </headerFooter>
    </customSheetView>
    <customSheetView guid="{696D9240-6693-44E8-B9A4-2BFADD101EE2}" scale="80">
      <selection activeCell="C26" sqref="C26"/>
      <pageMargins left="0.31" right="0.25" top="0.48" bottom="0.23" header="0.27" footer="0.24"/>
      <printOptions horizontalCentered="1"/>
      <pageSetup paperSize="9" scale="75" fitToHeight="0" orientation="portrait" r:id="rId4"/>
      <headerFooter alignWithMargins="0">
        <oddFooter>&amp;R&amp;"Book Antiqua,Bold"&amp;10Schedule-5/ Page &amp;P of &amp;N</oddFooter>
      </headerFooter>
    </customSheetView>
    <customSheetView guid="{4F65FF32-EC61-4022-A399-2986D7B6B8B3}" showPageBreaks="1" zeroValues="0" printArea="1" view="pageBreakPreview" showRuler="0" topLeftCell="A22">
      <selection activeCell="B2" sqref="B2:E2"/>
      <pageMargins left="0.31" right="0.25" top="0.48" bottom="0.23" header="0.27" footer="0.24"/>
      <printOptions horizontalCentered="1"/>
      <pageSetup paperSize="9" scale="77" fitToHeight="0" orientation="portrait" r:id="rId5"/>
      <headerFooter alignWithMargins="0">
        <oddFooter>&amp;R&amp;"Book Antiqua,Bold"&amp;10Page &amp;P of &amp;N</oddFooter>
      </headerFooter>
    </customSheetView>
    <customSheetView guid="{58D82F59-8CF6-455F-B9F4-081499FDF243}" scale="80">
      <selection activeCell="C26" sqref="C26"/>
      <pageMargins left="0.31" right="0.25" top="0.48" bottom="0.23" header="0.27" footer="0.24"/>
      <printOptions horizontalCentered="1"/>
      <pageSetup paperSize="9" scale="75" fitToHeight="0" orientation="portrait" r:id="rId6"/>
      <headerFooter alignWithMargins="0">
        <oddFooter>&amp;R&amp;"Book Antiqua,Bold"&amp;10Schedule-5/ Page &amp;P of &amp;N</oddFooter>
      </headerFooter>
    </customSheetView>
    <customSheetView guid="{B1277D53-29D6-4226-81E2-084FB62977B6}" scale="80" topLeftCell="A15">
      <selection activeCell="D15" sqref="D15:E16"/>
      <pageMargins left="0.31" right="0.25" top="0.48" bottom="0.23" header="0.27" footer="0.24"/>
      <printOptions horizontalCentered="1"/>
      <pageSetup paperSize="9" scale="75" fitToHeight="0" orientation="portrait" r:id="rId7"/>
      <headerFooter alignWithMargins="0">
        <oddFooter>&amp;R&amp;"Book Antiqua,Bold"&amp;10Schedule-5/ Page &amp;P of &amp;N</oddFooter>
      </headerFooter>
    </customSheetView>
    <customSheetView guid="{C39F923C-6CD3-45D8-86F8-6C4D806DDD7E}" topLeftCell="A15">
      <selection activeCell="F45" sqref="F45"/>
      <pageMargins left="0.31" right="0.25" top="0.23" bottom="0.23" header="0.27" footer="0.24"/>
      <printOptions horizontalCentered="1"/>
      <pageSetup paperSize="9" scale="75" fitToHeight="0" orientation="portrait" r:id="rId8"/>
      <headerFooter alignWithMargins="0">
        <oddFooter>&amp;R&amp;"Book Antiqua,Bold"&amp;10Schedule-4/ Page &amp;P of &amp;N</oddFooter>
      </headerFooter>
    </customSheetView>
    <customSheetView guid="{9CA44E70-650F-49CD-967F-298619682CA2}" topLeftCell="A37">
      <selection activeCell="D34" sqref="D34:E35"/>
      <pageMargins left="0.31" right="0.25" top="0.23" bottom="0.23" header="0.27" footer="0.24"/>
      <printOptions horizontalCentered="1"/>
      <pageSetup paperSize="9" scale="75" fitToHeight="0" orientation="portrait" r:id="rId9"/>
      <headerFooter alignWithMargins="0">
        <oddFooter>&amp;R&amp;"Book Antiqua,Bold"&amp;10Schedule-4/ Page &amp;P of &amp;N</oddFooter>
      </headerFooter>
    </customSheetView>
  </customSheetViews>
  <mergeCells count="16">
    <mergeCell ref="A3:E3"/>
    <mergeCell ref="D13:E13"/>
    <mergeCell ref="D14:E14"/>
    <mergeCell ref="A4:E4"/>
    <mergeCell ref="D17:E17"/>
    <mergeCell ref="B14:C14"/>
    <mergeCell ref="B16:C16"/>
    <mergeCell ref="D16:E16"/>
    <mergeCell ref="B13:C13"/>
    <mergeCell ref="B17:C17"/>
    <mergeCell ref="B15:C15"/>
    <mergeCell ref="B20:E20"/>
    <mergeCell ref="D15:E15"/>
    <mergeCell ref="B18:E18"/>
    <mergeCell ref="B19:E19"/>
    <mergeCell ref="D7:E11"/>
  </mergeCells>
  <phoneticPr fontId="1" type="noConversion"/>
  <printOptions horizontalCentered="1"/>
  <pageMargins left="0.31496062992125984" right="0.23622047244094491" top="0.23622047244094491" bottom="0.23622047244094491" header="0.27559055118110237" footer="0.23622047244094491"/>
  <pageSetup paperSize="9" fitToHeight="0" orientation="landscape" r:id="rId10"/>
  <headerFooter alignWithMargins="0">
    <oddFooter>&amp;R&amp;"Book Antiqua,Bold"&amp;10Schedule-5/ Page &amp;P of &amp;N</oddFooter>
  </headerFooter>
  <ignoredErrors>
    <ignoredError sqref="K14" evalError="1"/>
  </ignoredErrors>
  <drawing r:id="rId1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0">
    <tabColor theme="1"/>
  </sheetPr>
  <dimension ref="A1:Q73"/>
  <sheetViews>
    <sheetView zoomScale="86" zoomScaleNormal="86" zoomScaleSheetLayoutView="100" workbookViewId="0">
      <selection activeCell="H23" sqref="H23"/>
    </sheetView>
  </sheetViews>
  <sheetFormatPr defaultColWidth="10" defaultRowHeight="16.5"/>
  <cols>
    <col min="1" max="1" width="10.375" style="31" customWidth="1"/>
    <col min="2" max="2" width="50.125" style="31" customWidth="1"/>
    <col min="3" max="3" width="21.375" style="31" customWidth="1"/>
    <col min="4" max="4" width="20.5" style="31" customWidth="1"/>
    <col min="5" max="5" width="20" style="31" customWidth="1"/>
    <col min="6" max="8" width="10" style="28" customWidth="1"/>
    <col min="9" max="9" width="10" style="187" customWidth="1"/>
    <col min="10" max="10" width="12.625" style="187" customWidth="1"/>
    <col min="11" max="11" width="15" style="187" customWidth="1"/>
    <col min="12" max="17" width="10" style="187" customWidth="1"/>
    <col min="18" max="16384" width="10" style="28"/>
  </cols>
  <sheetData>
    <row r="1" spans="1:11" ht="18" customHeight="1">
      <c r="A1" s="47" t="str">
        <f>Cover!B3</f>
        <v>Specification No.: WR1/NT/W-UFOC/DOM/ZA3/23/11299</v>
      </c>
      <c r="B1" s="48"/>
      <c r="C1" s="49"/>
      <c r="D1" s="49"/>
      <c r="E1" s="5" t="s">
        <v>163</v>
      </c>
    </row>
    <row r="2" spans="1:11" ht="15" customHeight="1">
      <c r="A2" s="2"/>
      <c r="B2" s="7"/>
      <c r="C2" s="3"/>
      <c r="D2" s="3"/>
      <c r="E2" s="1"/>
      <c r="F2" s="1"/>
    </row>
    <row r="3" spans="1:11" ht="40.15" customHeight="1">
      <c r="A3" s="750" t="str">
        <f>Cover!$B$2</f>
        <v>Annual Maintenance Contract (AMC) including Preventive Maintenance of Underground/ Overhead Optical Fibre Cable Links of Nasik &amp; Dhule Backbone/ Intracity Section and Last Mile Contract (LMC) for providing Last Mile Connectivity’s to customers in Nasik &amp; Dhule (Including Jalgaon District) for a period of three years under PKG-C under WRTCC</v>
      </c>
      <c r="B3" s="750"/>
      <c r="C3" s="750"/>
      <c r="D3" s="750"/>
      <c r="E3" s="750"/>
    </row>
    <row r="4" spans="1:11" ht="22.15" customHeight="1">
      <c r="A4" s="751" t="s">
        <v>217</v>
      </c>
      <c r="B4" s="751"/>
      <c r="C4" s="751"/>
      <c r="D4" s="751"/>
      <c r="E4" s="751"/>
    </row>
    <row r="5" spans="1:11" ht="12" customHeight="1">
      <c r="A5" s="34"/>
      <c r="B5" s="29"/>
      <c r="C5" s="29"/>
      <c r="D5" s="29"/>
      <c r="E5" s="29"/>
    </row>
    <row r="6" spans="1:11" ht="18" customHeight="1">
      <c r="A6" s="21" t="str">
        <f>'Sch-1'!A6</f>
        <v>Bidder's Name And Address</v>
      </c>
      <c r="D6" s="52" t="s">
        <v>198</v>
      </c>
    </row>
    <row r="7" spans="1:11" ht="18" customHeight="1">
      <c r="A7" s="167" t="str">
        <f>'Sch-1'!A7</f>
        <v>Bidder as Individual Bidder</v>
      </c>
      <c r="D7" s="53" t="s">
        <v>200</v>
      </c>
    </row>
    <row r="8" spans="1:11" ht="18" customHeight="1">
      <c r="A8" s="32" t="s">
        <v>215</v>
      </c>
      <c r="B8" s="783" t="str">
        <f>IF('Sch-1'!B8=0, "", 'Sch-1'!B8)</f>
        <v/>
      </c>
      <c r="C8" s="783"/>
      <c r="D8" s="53" t="s">
        <v>202</v>
      </c>
    </row>
    <row r="9" spans="1:11" ht="18" customHeight="1">
      <c r="A9" s="32" t="s">
        <v>216</v>
      </c>
      <c r="B9" s="783" t="str">
        <f>IF('Sch-1'!B9=0, "", 'Sch-1'!B9)</f>
        <v/>
      </c>
      <c r="C9" s="783"/>
      <c r="D9" s="53" t="s">
        <v>203</v>
      </c>
    </row>
    <row r="10" spans="1:11" ht="18" customHeight="1">
      <c r="A10" s="33"/>
      <c r="B10" s="783" t="str">
        <f ca="1">IF('Sch-1'!B12=0, "", 'Sch-1'!B12)</f>
        <v/>
      </c>
      <c r="C10" s="783"/>
      <c r="D10" s="53" t="s">
        <v>204</v>
      </c>
    </row>
    <row r="11" spans="1:11" ht="18" customHeight="1">
      <c r="A11" s="33"/>
      <c r="B11" s="783" t="e">
        <f>IF('Sch-1'!#REF!=0, "", 'Sch-1'!#REF!)</f>
        <v>#REF!</v>
      </c>
      <c r="C11" s="783"/>
      <c r="D11" s="53" t="s">
        <v>205</v>
      </c>
    </row>
    <row r="12" spans="1:11" ht="15" customHeight="1"/>
    <row r="13" spans="1:11" ht="22.15" customHeight="1">
      <c r="A13" s="58" t="s">
        <v>184</v>
      </c>
      <c r="B13" s="784" t="s">
        <v>185</v>
      </c>
      <c r="C13" s="785"/>
      <c r="D13" s="786" t="s">
        <v>186</v>
      </c>
      <c r="E13" s="787"/>
      <c r="K13" s="187" t="s">
        <v>130</v>
      </c>
    </row>
    <row r="14" spans="1:11" ht="18" customHeight="1">
      <c r="A14" s="35" t="s">
        <v>187</v>
      </c>
      <c r="B14" s="788" t="s">
        <v>188</v>
      </c>
      <c r="C14" s="789"/>
      <c r="D14" s="790" t="e">
        <f>ROUND('Sch-1 Dis'!G19*C16,0)</f>
        <v>#REF!</v>
      </c>
      <c r="E14" s="791"/>
      <c r="J14" s="187" t="s">
        <v>117</v>
      </c>
      <c r="K14" s="187" t="e">
        <f>ROUND('Sch-1'!#REF!*C16,0)</f>
        <v>#REF!</v>
      </c>
    </row>
    <row r="15" spans="1:11" ht="58.15" customHeight="1">
      <c r="A15" s="36"/>
      <c r="B15" s="793" t="s">
        <v>247</v>
      </c>
      <c r="C15" s="793"/>
      <c r="D15" s="800"/>
      <c r="E15" s="800"/>
    </row>
    <row r="16" spans="1:11" ht="18" customHeight="1">
      <c r="A16" s="36"/>
      <c r="B16" s="37" t="s">
        <v>218</v>
      </c>
      <c r="C16" s="293" t="e">
        <f>'Sch-5'!#REF!</f>
        <v>#REF!</v>
      </c>
      <c r="D16" s="800"/>
      <c r="E16" s="800"/>
    </row>
    <row r="17" spans="1:11" ht="18" customHeight="1">
      <c r="A17" s="35" t="s">
        <v>189</v>
      </c>
      <c r="B17" s="38" t="s">
        <v>241</v>
      </c>
      <c r="C17" s="38"/>
      <c r="D17" s="792" t="e">
        <f>(C19+C20)*C21</f>
        <v>#REF!</v>
      </c>
      <c r="E17" s="792"/>
      <c r="J17" s="187" t="s">
        <v>131</v>
      </c>
      <c r="K17" s="188" t="e">
        <f>D17</f>
        <v>#REF!</v>
      </c>
    </row>
    <row r="18" spans="1:11" ht="58.15" customHeight="1">
      <c r="A18" s="36"/>
      <c r="B18" s="793" t="s">
        <v>245</v>
      </c>
      <c r="C18" s="793"/>
      <c r="D18" s="794"/>
      <c r="E18" s="795"/>
    </row>
    <row r="19" spans="1:11" ht="18" customHeight="1">
      <c r="A19" s="36"/>
      <c r="B19" s="37" t="s">
        <v>164</v>
      </c>
      <c r="C19" s="294" t="e">
        <f>'Sch-5'!#REF!*(1-'Sch-1'!T15)</f>
        <v>#REF!</v>
      </c>
      <c r="D19" s="796"/>
      <c r="E19" s="797"/>
    </row>
    <row r="20" spans="1:11" ht="18" customHeight="1">
      <c r="A20" s="36"/>
      <c r="B20" s="37"/>
      <c r="C20" s="294" t="e">
        <f>C19*C16</f>
        <v>#REF!</v>
      </c>
      <c r="D20" s="796"/>
      <c r="E20" s="797"/>
    </row>
    <row r="21" spans="1:11" ht="18" customHeight="1">
      <c r="A21" s="36"/>
      <c r="B21" s="37" t="s">
        <v>243</v>
      </c>
      <c r="C21" s="293" t="e">
        <f>'Sch-5'!#REF!</f>
        <v>#REF!</v>
      </c>
      <c r="D21" s="798"/>
      <c r="E21" s="799"/>
    </row>
    <row r="22" spans="1:11" ht="18" customHeight="1">
      <c r="A22" s="35" t="s">
        <v>190</v>
      </c>
      <c r="B22" s="38" t="s">
        <v>242</v>
      </c>
      <c r="C22" s="38"/>
      <c r="D22" s="790" t="e">
        <f>(C24+C25)*C26</f>
        <v>#REF!</v>
      </c>
      <c r="E22" s="791"/>
      <c r="J22" s="187" t="s">
        <v>132</v>
      </c>
      <c r="K22" s="187" t="e">
        <f>D22</f>
        <v>#REF!</v>
      </c>
    </row>
    <row r="23" spans="1:11" ht="58.15" customHeight="1">
      <c r="A23" s="36"/>
      <c r="B23" s="793" t="s">
        <v>244</v>
      </c>
      <c r="C23" s="793"/>
      <c r="D23" s="794"/>
      <c r="E23" s="795"/>
    </row>
    <row r="24" spans="1:11" ht="25.5" customHeight="1">
      <c r="A24" s="36"/>
      <c r="B24" s="37" t="s">
        <v>297</v>
      </c>
      <c r="C24" s="297" t="e">
        <f>'Sch-1 Dis'!G19-C19</f>
        <v>#REF!</v>
      </c>
      <c r="D24" s="796"/>
      <c r="E24" s="797"/>
    </row>
    <row r="25" spans="1:11" ht="21.75" customHeight="1">
      <c r="A25" s="36"/>
      <c r="B25" s="37" t="s">
        <v>300</v>
      </c>
      <c r="C25" s="37" t="e">
        <f>C24*C16</f>
        <v>#REF!</v>
      </c>
      <c r="D25" s="796"/>
      <c r="E25" s="797"/>
    </row>
    <row r="26" spans="1:11" ht="18" customHeight="1">
      <c r="A26" s="36"/>
      <c r="B26" s="37" t="s">
        <v>142</v>
      </c>
      <c r="C26" s="293" t="e">
        <f>'Sch-5'!#REF!</f>
        <v>#REF!</v>
      </c>
      <c r="D26" s="798"/>
      <c r="E26" s="799"/>
    </row>
    <row r="27" spans="1:11" ht="18" customHeight="1">
      <c r="A27" s="35" t="s">
        <v>191</v>
      </c>
      <c r="B27" s="38" t="s">
        <v>237</v>
      </c>
      <c r="C27" s="38"/>
      <c r="D27" s="802">
        <f>'Sch-5'!D21:E21</f>
        <v>0</v>
      </c>
      <c r="E27" s="802"/>
    </row>
    <row r="28" spans="1:11" ht="51.75" customHeight="1">
      <c r="A28" s="36"/>
      <c r="B28" s="793" t="s">
        <v>246</v>
      </c>
      <c r="C28" s="793"/>
      <c r="D28" s="801" t="s">
        <v>289</v>
      </c>
      <c r="E28" s="801"/>
    </row>
    <row r="29" spans="1:11" ht="39" customHeight="1">
      <c r="A29" s="39"/>
      <c r="B29" s="37"/>
      <c r="C29" s="278" t="s">
        <v>290</v>
      </c>
      <c r="D29" s="801"/>
      <c r="E29" s="801"/>
    </row>
    <row r="30" spans="1:11" ht="18" customHeight="1">
      <c r="A30" s="35" t="s">
        <v>195</v>
      </c>
      <c r="B30" s="38" t="s">
        <v>238</v>
      </c>
      <c r="C30" s="38"/>
      <c r="D30" s="802" t="str">
        <f>'Sch-5'!D23:E23</f>
        <v>Designation   :</v>
      </c>
      <c r="E30" s="802"/>
    </row>
    <row r="31" spans="1:11" ht="50.1" customHeight="1">
      <c r="A31" s="36"/>
      <c r="B31" s="793" t="s">
        <v>246</v>
      </c>
      <c r="C31" s="793"/>
      <c r="D31" s="801" t="s">
        <v>289</v>
      </c>
      <c r="E31" s="801"/>
    </row>
    <row r="32" spans="1:11" ht="30" customHeight="1">
      <c r="A32" s="39"/>
      <c r="B32" s="37"/>
      <c r="C32" s="278" t="s">
        <v>291</v>
      </c>
      <c r="D32" s="801"/>
      <c r="E32" s="801"/>
    </row>
    <row r="33" spans="1:6" ht="18" customHeight="1">
      <c r="A33" s="35" t="s">
        <v>196</v>
      </c>
      <c r="B33" s="38" t="s">
        <v>192</v>
      </c>
      <c r="C33" s="38"/>
      <c r="D33" s="802">
        <f>'Sch-5'!D27:E27</f>
        <v>0</v>
      </c>
      <c r="E33" s="802"/>
    </row>
    <row r="34" spans="1:6" ht="60" customHeight="1">
      <c r="A34" s="36"/>
      <c r="B34" s="809" t="s">
        <v>248</v>
      </c>
      <c r="C34" s="810"/>
      <c r="D34" s="801" t="s">
        <v>289</v>
      </c>
      <c r="E34" s="801"/>
    </row>
    <row r="35" spans="1:6" ht="35.25" customHeight="1">
      <c r="A35" s="40"/>
      <c r="B35" s="37"/>
      <c r="C35" s="279" t="s">
        <v>291</v>
      </c>
      <c r="D35" s="801"/>
      <c r="E35" s="801"/>
    </row>
    <row r="36" spans="1:6" ht="18" customHeight="1">
      <c r="A36" s="803"/>
      <c r="B36" s="804" t="s">
        <v>249</v>
      </c>
      <c r="C36" s="782"/>
      <c r="D36" s="805" t="e">
        <f>SUM(D14,D17,D22)</f>
        <v>#REF!</v>
      </c>
      <c r="E36" s="805"/>
    </row>
    <row r="37" spans="1:6" ht="40.5" customHeight="1">
      <c r="A37" s="803"/>
      <c r="B37" s="804"/>
      <c r="C37" s="782"/>
      <c r="D37" s="806"/>
      <c r="E37" s="807"/>
    </row>
    <row r="38" spans="1:6" ht="15" customHeight="1">
      <c r="B38" s="41"/>
      <c r="C38" s="41"/>
      <c r="D38" s="42"/>
      <c r="E38" s="42"/>
    </row>
    <row r="39" spans="1:6" ht="81.75" customHeight="1">
      <c r="A39" s="57" t="s">
        <v>239</v>
      </c>
      <c r="B39" s="808" t="s">
        <v>251</v>
      </c>
      <c r="C39" s="808"/>
      <c r="D39" s="808"/>
      <c r="E39" s="808"/>
    </row>
    <row r="40" spans="1:6" ht="15" customHeight="1">
      <c r="A40" s="43"/>
      <c r="B40" s="43"/>
      <c r="C40" s="43"/>
      <c r="D40" s="43"/>
      <c r="E40" s="43"/>
    </row>
    <row r="41" spans="1:6" ht="33" customHeight="1">
      <c r="A41" s="25" t="s">
        <v>250</v>
      </c>
      <c r="B41" s="97" t="e">
        <f>IF('Sch-1'!#REF!=0,"", 'Sch-1'!#REF!)</f>
        <v>#REF!</v>
      </c>
      <c r="C41" s="6"/>
      <c r="D41" s="26" t="s">
        <v>210</v>
      </c>
      <c r="F41" s="27"/>
    </row>
    <row r="42" spans="1:6" ht="33" customHeight="1">
      <c r="A42" s="25" t="s">
        <v>209</v>
      </c>
      <c r="B42" s="78" t="e">
        <f>IF('Sch-1'!#REF!=0,"", 'Sch-1'!#REF!)</f>
        <v>#REF!</v>
      </c>
      <c r="C42" s="1"/>
      <c r="D42" s="26" t="s">
        <v>211</v>
      </c>
      <c r="E42" s="79" t="e">
        <f>IF('Sch-1'!#REF!=0,"",'Sch-1'!#REF!)</f>
        <v>#REF!</v>
      </c>
      <c r="F42" s="27"/>
    </row>
    <row r="43" spans="1:6" ht="33" customHeight="1">
      <c r="A43" s="3"/>
      <c r="B43" s="7"/>
      <c r="C43" s="1"/>
      <c r="D43" s="26" t="s">
        <v>212</v>
      </c>
      <c r="E43" s="79" t="e">
        <f>IF('Sch-1'!#REF!=0,"",'Sch-1'!#REF!)</f>
        <v>#REF!</v>
      </c>
      <c r="F43" s="27"/>
    </row>
    <row r="44" spans="1:6" ht="33" customHeight="1">
      <c r="A44" s="3"/>
      <c r="B44" s="7"/>
      <c r="C44" s="1"/>
      <c r="D44" s="26" t="s">
        <v>213</v>
      </c>
      <c r="F44" s="27"/>
    </row>
    <row r="45" spans="1:6" ht="22.15" customHeight="1">
      <c r="A45" s="44"/>
      <c r="B45" s="44"/>
      <c r="C45" s="44"/>
      <c r="D45" s="44"/>
      <c r="E45" s="45"/>
    </row>
    <row r="46" spans="1:6" ht="22.15" customHeight="1">
      <c r="A46" s="44"/>
      <c r="B46" s="44"/>
      <c r="C46" s="44"/>
      <c r="D46" s="44"/>
      <c r="E46" s="45"/>
    </row>
    <row r="47" spans="1:6" ht="22.15" customHeight="1">
      <c r="A47" s="44"/>
      <c r="B47" s="44"/>
      <c r="C47" s="44"/>
      <c r="D47" s="44"/>
      <c r="E47" s="45"/>
    </row>
    <row r="48" spans="1:6" ht="22.15" customHeight="1">
      <c r="A48" s="44"/>
      <c r="B48" s="44"/>
      <c r="C48" s="44"/>
      <c r="D48" s="44"/>
      <c r="E48" s="45"/>
    </row>
    <row r="49" spans="1:5" ht="22.15" customHeight="1">
      <c r="A49" s="44"/>
      <c r="B49" s="44"/>
      <c r="C49" s="44"/>
      <c r="D49" s="44"/>
      <c r="E49" s="45"/>
    </row>
    <row r="50" spans="1:5" ht="22.15" customHeight="1">
      <c r="A50" s="44"/>
      <c r="B50" s="44"/>
      <c r="C50" s="44"/>
      <c r="D50" s="44"/>
      <c r="E50" s="45"/>
    </row>
    <row r="51" spans="1:5" ht="25.15" customHeight="1"/>
    <row r="52" spans="1:5" ht="25.15" customHeight="1"/>
    <row r="53" spans="1:5" ht="25.15" customHeight="1"/>
    <row r="54" spans="1:5" ht="25.15" customHeight="1"/>
    <row r="55" spans="1:5" ht="25.15" customHeight="1"/>
    <row r="56" spans="1:5" ht="25.15" customHeight="1"/>
    <row r="57" spans="1:5" ht="25.15" customHeight="1"/>
    <row r="58" spans="1:5" ht="25.15" customHeight="1"/>
    <row r="59" spans="1:5" ht="25.15" customHeight="1"/>
    <row r="60" spans="1:5" ht="25.15" customHeight="1"/>
    <row r="61" spans="1:5" ht="25.15" customHeight="1"/>
    <row r="62" spans="1:5" ht="25.15" customHeight="1"/>
    <row r="63" spans="1:5" ht="25.15" customHeight="1"/>
    <row r="64" spans="1:5" ht="25.15" customHeight="1"/>
    <row r="65" ht="25.15" customHeight="1"/>
    <row r="66" ht="25.15" customHeight="1"/>
    <row r="67" ht="25.15" customHeight="1"/>
    <row r="68" ht="25.15" customHeight="1"/>
    <row r="69" ht="25.15" customHeight="1"/>
    <row r="70" ht="25.15" customHeight="1"/>
    <row r="71" ht="25.15" customHeight="1"/>
    <row r="72" ht="25.15" customHeight="1"/>
    <row r="73" ht="25.15" customHeight="1"/>
  </sheetData>
  <sheetProtection password="E98F" sheet="1" objects="1" scenarios="1" selectLockedCells="1" selectUnlockedCells="1"/>
  <dataConsolidate/>
  <customSheetViews>
    <customSheetView guid="{08A645C4-A23F-4400-B0CE-1685BC312A6F}" scale="86" state="hidden" topLeftCell="A10">
      <selection activeCell="H23" sqref="H23"/>
      <pageMargins left="0.31" right="0.25" top="0.48" bottom="0.23" header="0.27" footer="0.24"/>
      <printOptions horizontalCentered="1"/>
      <pageSetup paperSize="9" scale="77" fitToHeight="0" orientation="portrait" r:id="rId1"/>
      <headerFooter alignWithMargins="0">
        <oddFooter>&amp;R&amp;"Book Antiqua,Bold"&amp;10Schedule-5/ Page &amp;P of &amp;N</oddFooter>
      </headerFooter>
    </customSheetView>
    <customSheetView guid="{E95B21C1-D936-4435-AF6F-90CF0B6A7506}" scale="60" state="hidden" topLeftCell="A4">
      <selection activeCell="H23" sqref="H23"/>
      <pageMargins left="0.31" right="0.25" top="0.48" bottom="0.23" header="0.27" footer="0.24"/>
      <printOptions horizontalCentered="1"/>
      <pageSetup paperSize="9" scale="77" fitToHeight="0" orientation="portrait" r:id="rId2"/>
      <headerFooter alignWithMargins="0">
        <oddFooter>&amp;R&amp;"Book Antiqua,Bold"&amp;10Schedule-5/ Page &amp;P of &amp;N</oddFooter>
      </headerFooter>
    </customSheetView>
    <customSheetView guid="{B0EE7D76-5806-4718-BDAD-3A3EA691E5E4}" scale="60" state="hidden" topLeftCell="A4">
      <selection activeCell="H23" sqref="H23"/>
      <pageMargins left="0.31" right="0.25" top="0.48" bottom="0.23" header="0.27" footer="0.24"/>
      <printOptions horizontalCentered="1"/>
      <pageSetup paperSize="9" scale="77" fitToHeight="0" orientation="portrait" r:id="rId3"/>
      <headerFooter alignWithMargins="0">
        <oddFooter>&amp;R&amp;"Book Antiqua,Bold"&amp;10Schedule-5/ Page &amp;P of &amp;N</oddFooter>
      </headerFooter>
    </customSheetView>
    <customSheetView guid="{696D9240-6693-44E8-B9A4-2BFADD101EE2}" scale="60" state="hidden" topLeftCell="A10">
      <selection activeCell="I28" sqref="I28"/>
      <pageMargins left="0.31" right="0.25" top="0.48" bottom="0.23" header="0.27" footer="0.24"/>
      <printOptions horizontalCentered="1"/>
      <pageSetup paperSize="9" scale="77" fitToHeight="0" orientation="portrait" r:id="rId4"/>
      <headerFooter alignWithMargins="0">
        <oddFooter>&amp;R&amp;"Book Antiqua,Bold"&amp;10Schedule-5/ Page &amp;P of &amp;N</oddFooter>
      </headerFooter>
    </customSheetView>
    <customSheetView guid="{58D82F59-8CF6-455F-B9F4-081499FDF243}" scale="60" state="hidden" topLeftCell="A4">
      <selection activeCell="H23" sqref="H23"/>
      <pageMargins left="0.31" right="0.25" top="0.48" bottom="0.23" header="0.27" footer="0.24"/>
      <printOptions horizontalCentered="1"/>
      <pageSetup paperSize="9" scale="77" fitToHeight="0" orientation="portrait" r:id="rId5"/>
      <headerFooter alignWithMargins="0">
        <oddFooter>&amp;R&amp;"Book Antiqua,Bold"&amp;10Schedule-5/ Page &amp;P of &amp;N</oddFooter>
      </headerFooter>
    </customSheetView>
    <customSheetView guid="{B1277D53-29D6-4226-81E2-084FB62977B6}" scale="60" state="hidden" topLeftCell="A4">
      <selection activeCell="H23" sqref="H23"/>
      <pageMargins left="0.31" right="0.25" top="0.48" bottom="0.23" header="0.27" footer="0.24"/>
      <printOptions horizontalCentered="1"/>
      <pageSetup paperSize="9" scale="77" fitToHeight="0" orientation="portrait" r:id="rId6"/>
      <headerFooter alignWithMargins="0">
        <oddFooter>&amp;R&amp;"Book Antiqua,Bold"&amp;10Schedule-5/ Page &amp;P of &amp;N</oddFooter>
      </headerFooter>
    </customSheetView>
    <customSheetView guid="{C39F923C-6CD3-45D8-86F8-6C4D806DDD7E}" scale="60" state="hidden" topLeftCell="A4">
      <selection activeCell="H23" sqref="H23"/>
      <pageMargins left="0.31" right="0.25" top="0.48" bottom="0.23" header="0.27" footer="0.24"/>
      <printOptions horizontalCentered="1"/>
      <pageSetup paperSize="9" scale="77" fitToHeight="0" orientation="portrait" r:id="rId7"/>
      <headerFooter alignWithMargins="0">
        <oddFooter>&amp;R&amp;"Book Antiqua,Bold"&amp;10Schedule-5/ Page &amp;P of &amp;N</oddFooter>
      </headerFooter>
    </customSheetView>
    <customSheetView guid="{9CA44E70-650F-49CD-967F-298619682CA2}" scale="86" state="hidden" topLeftCell="A10">
      <selection activeCell="H23" sqref="H23"/>
      <pageMargins left="0.31" right="0.25" top="0.48" bottom="0.23" header="0.27" footer="0.24"/>
      <printOptions horizontalCentered="1"/>
      <pageSetup paperSize="9" scale="77" fitToHeight="0" orientation="portrait" r:id="rId8"/>
      <headerFooter alignWithMargins="0">
        <oddFooter>&amp;R&amp;"Book Antiqua,Bold"&amp;10Schedule-5/ Page &amp;P of &amp;N</oddFooter>
      </headerFooter>
    </customSheetView>
  </customSheetViews>
  <mergeCells count="33">
    <mergeCell ref="B39:E39"/>
    <mergeCell ref="D33:E33"/>
    <mergeCell ref="B34:C34"/>
    <mergeCell ref="D34:E35"/>
    <mergeCell ref="B31:C31"/>
    <mergeCell ref="D31:E32"/>
    <mergeCell ref="A36:A37"/>
    <mergeCell ref="B36:B37"/>
    <mergeCell ref="C36:C37"/>
    <mergeCell ref="D36:E36"/>
    <mergeCell ref="D37:E37"/>
    <mergeCell ref="D28:E29"/>
    <mergeCell ref="D30:E30"/>
    <mergeCell ref="B23:C23"/>
    <mergeCell ref="D23:E26"/>
    <mergeCell ref="D27:E27"/>
    <mergeCell ref="B28:C28"/>
    <mergeCell ref="B18:C18"/>
    <mergeCell ref="D18:E21"/>
    <mergeCell ref="D22:E22"/>
    <mergeCell ref="B15:C15"/>
    <mergeCell ref="D15:E16"/>
    <mergeCell ref="B14:C14"/>
    <mergeCell ref="D14:E14"/>
    <mergeCell ref="B10:C10"/>
    <mergeCell ref="B11:C11"/>
    <mergeCell ref="D17:E17"/>
    <mergeCell ref="A3:E3"/>
    <mergeCell ref="A4:E4"/>
    <mergeCell ref="B8:C8"/>
    <mergeCell ref="B9:C9"/>
    <mergeCell ref="B13:C13"/>
    <mergeCell ref="D13:E13"/>
  </mergeCells>
  <phoneticPr fontId="30" type="noConversion"/>
  <dataValidations xWindow="871" yWindow="395" count="8">
    <dataValidation allowBlank="1" showInputMessage="1" showErrorMessage="1" prompt="You may write remarks regarding over all Taxes &amp; Duties here." sqref="D37:E37" xr:uid="{00000000-0002-0000-0B00-000000000000}"/>
    <dataValidation allowBlank="1" showInputMessage="1" showErrorMessage="1" prompt="You may write remarks regarding Octroi here." sqref="D28:E29 D31:E32 D34:E35" xr:uid="{00000000-0002-0000-0B00-000001000000}"/>
    <dataValidation allowBlank="1" showInputMessage="1" showErrorMessage="1" prompt="You may write remarks regarding VAT here." sqref="D23:E26" xr:uid="{00000000-0002-0000-0B00-000002000000}"/>
    <dataValidation allowBlank="1" showInputMessage="1" showErrorMessage="1" prompt="You may write remarks regarding Sales Tax here." sqref="D18:E21" xr:uid="{00000000-0002-0000-0B00-000003000000}"/>
    <dataValidation allowBlank="1" showInputMessage="1" showErrorMessage="1" prompt="You may write remarks regarding Excise Duty here." sqref="D15:E16" xr:uid="{00000000-0002-0000-0B00-000004000000}"/>
    <dataValidation type="decimal" operator="greaterThanOrEqual" allowBlank="1" showInputMessage="1" showErrorMessage="1" error="Enter Numeric figure in Percent only." prompt="Enter rate of Excise Duty for Direct supply items indicated in Sch-1. Amount related to this items will be displayed in the respective cell against TOTAL EXCISE DUTY." sqref="C16" xr:uid="{00000000-0002-0000-0B00-000005000000}">
      <formula1>0</formula1>
    </dataValidation>
    <dataValidation type="whole" operator="greaterThanOrEqual" allowBlank="1" showInputMessage="1" showErrorMessage="1" error="Enter Numeric Figure only." prompt="Enter the amount on which Sales tax is payable. Amount of Sales Tax related to this at the rate indicated in the column below will be displayed in the cell against TOTAL SALES TAX." sqref="C19:C21" xr:uid="{00000000-0002-0000-0B00-000006000000}">
      <formula1>0</formula1>
    </dataValidation>
    <dataValidation type="decimal" operator="greaterThanOrEqual" allowBlank="1" showInputMessage="1" showErrorMessage="1" error="Enter Numeric figure in Percent only." prompt="Enter rate of VAT for Direct supply items indicated in Sch-1. Amount of VAT shall be displayed in the cell against TOTAL VAT." sqref="C26" xr:uid="{00000000-0002-0000-0B00-000007000000}">
      <formula1>0</formula1>
    </dataValidation>
  </dataValidations>
  <hyperlinks>
    <hyperlink ref="C29" location="Octroi!Print_Area" display="Click here for details of Octroi" xr:uid="{00000000-0004-0000-0B00-000000000000}"/>
    <hyperlink ref="C32" location="'Entry Tax'!Print_Area" display="Click here for details of Octroi" xr:uid="{00000000-0004-0000-0B00-000001000000}"/>
  </hyperlinks>
  <printOptions horizontalCentered="1"/>
  <pageMargins left="0.31" right="0.25" top="0.48" bottom="0.23" header="0.27" footer="0.24"/>
  <pageSetup paperSize="9" scale="77" fitToHeight="0" orientation="portrait" r:id="rId9"/>
  <headerFooter alignWithMargins="0">
    <oddFooter>&amp;R&amp;"Book Antiqua,Bold"&amp;10Schedule-5/ Page &amp;P of &amp;N</oddFooter>
  </headerFooter>
  <drawing r:id="rId1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indexed="13"/>
    <pageSetUpPr fitToPage="1"/>
  </sheetPr>
  <dimension ref="A1:H29"/>
  <sheetViews>
    <sheetView view="pageBreakPreview" topLeftCell="A20" zoomScaleNormal="100" zoomScaleSheetLayoutView="100" workbookViewId="0">
      <selection activeCell="D24" sqref="D24"/>
    </sheetView>
  </sheetViews>
  <sheetFormatPr defaultColWidth="10" defaultRowHeight="16.5"/>
  <cols>
    <col min="1" max="1" width="10.625" style="31" customWidth="1"/>
    <col min="2" max="2" width="27.5" style="31" customWidth="1"/>
    <col min="3" max="3" width="22.75" style="31" customWidth="1"/>
    <col min="4" max="4" width="39.75" style="31" customWidth="1"/>
    <col min="5" max="5" width="10" style="28"/>
    <col min="6" max="6" width="27" style="28" customWidth="1"/>
    <col min="7" max="7" width="10" style="28"/>
    <col min="8" max="8" width="17.5" style="28" customWidth="1"/>
    <col min="9" max="16384" width="10" style="28"/>
  </cols>
  <sheetData>
    <row r="1" spans="1:6" ht="18" customHeight="1">
      <c r="A1" s="47" t="str">
        <f>Cover!B3</f>
        <v>Specification No.: WR1/NT/W-UFOC/DOM/ZA3/23/11299</v>
      </c>
      <c r="B1" s="48"/>
      <c r="C1" s="4"/>
      <c r="D1" s="5" t="s">
        <v>432</v>
      </c>
    </row>
    <row r="2" spans="1:6" ht="18" customHeight="1">
      <c r="A2" s="2"/>
      <c r="B2" s="7"/>
      <c r="C2" s="1"/>
      <c r="D2" s="1"/>
    </row>
    <row r="3" spans="1:6" ht="47.25" customHeight="1">
      <c r="A3" s="750" t="str">
        <f>Cover!$B$2</f>
        <v>Annual Maintenance Contract (AMC) including Preventive Maintenance of Underground/ Overhead Optical Fibre Cable Links of Nasik &amp; Dhule Backbone/ Intracity Section and Last Mile Contract (LMC) for providing Last Mile Connectivity’s to customers in Nasik &amp; Dhule (Including Jalgaon District) for a period of three years under PKG-C under WRTCC</v>
      </c>
      <c r="B3" s="750"/>
      <c r="C3" s="750"/>
      <c r="D3" s="750"/>
      <c r="E3" s="46"/>
      <c r="F3" s="46"/>
    </row>
    <row r="4" spans="1:6" ht="22.15" customHeight="1">
      <c r="A4" s="751" t="s">
        <v>193</v>
      </c>
      <c r="B4" s="751"/>
      <c r="C4" s="751"/>
      <c r="D4" s="751"/>
    </row>
    <row r="5" spans="1:6" ht="18" customHeight="1">
      <c r="A5" s="30"/>
    </row>
    <row r="6" spans="1:6" ht="18" customHeight="1">
      <c r="A6" s="21" t="str">
        <f>'Sch-1'!A6</f>
        <v>Bidder's Name And Address</v>
      </c>
      <c r="D6" s="52" t="s">
        <v>198</v>
      </c>
    </row>
    <row r="7" spans="1:6" ht="18" customHeight="1">
      <c r="A7" s="167" t="str">
        <f>'Sch-1'!A7</f>
        <v>Bidder as Individual Bidder</v>
      </c>
      <c r="D7" s="730" t="str">
        <f>'Sch-1'!L7</f>
        <v xml:space="preserve">Sr. DGM (CS) 
POWERGRID TELESERVICES LIMITED,
Western Region Telecom Control Center, 
1ST Floor, Samruddhi Venture Park, MIDC Area,
Marol, Andheri(East),
Mumbai-400093
</v>
      </c>
    </row>
    <row r="8" spans="1:6" ht="15.75">
      <c r="A8" s="32" t="s">
        <v>215</v>
      </c>
      <c r="B8" s="813">
        <f>'Names of Bidder'!D8</f>
        <v>0</v>
      </c>
      <c r="C8" s="813"/>
      <c r="D8" s="730"/>
    </row>
    <row r="9" spans="1:6" ht="15.75">
      <c r="A9" s="32" t="s">
        <v>216</v>
      </c>
      <c r="B9" s="813">
        <f>'Names of Bidder'!D9</f>
        <v>0</v>
      </c>
      <c r="C9" s="813"/>
      <c r="D9" s="730"/>
    </row>
    <row r="10" spans="1:6">
      <c r="A10" s="33"/>
      <c r="B10" s="813">
        <f>'Names of Bidder'!D10</f>
        <v>0</v>
      </c>
      <c r="C10" s="813"/>
      <c r="D10" s="730"/>
    </row>
    <row r="11" spans="1:6">
      <c r="A11" s="33"/>
      <c r="B11" s="813">
        <f>'Names of Bidder'!D11</f>
        <v>0</v>
      </c>
      <c r="C11" s="813"/>
      <c r="D11" s="730"/>
    </row>
    <row r="12" spans="1:6" ht="18" customHeight="1" thickBot="1">
      <c r="A12" s="168"/>
      <c r="B12" s="168"/>
      <c r="C12" s="168"/>
      <c r="D12" s="52"/>
    </row>
    <row r="13" spans="1:6" ht="34.5" customHeight="1" thickBot="1">
      <c r="A13" s="430" t="s">
        <v>184</v>
      </c>
      <c r="B13" s="773" t="s">
        <v>180</v>
      </c>
      <c r="C13" s="781"/>
      <c r="D13" s="444" t="s">
        <v>186</v>
      </c>
    </row>
    <row r="14" spans="1:6" ht="22.15" customHeight="1">
      <c r="A14" s="442" t="s">
        <v>187</v>
      </c>
      <c r="B14" s="812" t="s">
        <v>494</v>
      </c>
      <c r="C14" s="812"/>
      <c r="D14" s="443"/>
    </row>
    <row r="15" spans="1:6" ht="35.1" customHeight="1">
      <c r="A15" s="433"/>
      <c r="B15" s="819" t="s">
        <v>458</v>
      </c>
      <c r="C15" s="810"/>
      <c r="D15" s="438" t="s">
        <v>383</v>
      </c>
      <c r="F15" s="382"/>
    </row>
    <row r="16" spans="1:6" ht="22.15" customHeight="1">
      <c r="A16" s="424" t="s">
        <v>189</v>
      </c>
      <c r="B16" s="811" t="s">
        <v>495</v>
      </c>
      <c r="C16" s="811"/>
      <c r="D16" s="435"/>
      <c r="F16" s="382"/>
    </row>
    <row r="17" spans="1:8" ht="50.25" customHeight="1">
      <c r="A17" s="433"/>
      <c r="B17" s="819" t="s">
        <v>459</v>
      </c>
      <c r="C17" s="810"/>
      <c r="D17" s="438" t="s">
        <v>383</v>
      </c>
    </row>
    <row r="18" spans="1:8" ht="22.15" customHeight="1">
      <c r="A18" s="424" t="s">
        <v>190</v>
      </c>
      <c r="B18" s="811" t="s">
        <v>460</v>
      </c>
      <c r="C18" s="811"/>
      <c r="D18" s="436"/>
    </row>
    <row r="19" spans="1:8" ht="48.75" customHeight="1">
      <c r="A19" s="437"/>
      <c r="B19" s="820" t="s">
        <v>416</v>
      </c>
      <c r="C19" s="821"/>
      <c r="D19" s="438">
        <f>'sch-3'!M132</f>
        <v>0</v>
      </c>
    </row>
    <row r="20" spans="1:8" ht="22.15" customHeight="1">
      <c r="A20" s="424" t="s">
        <v>191</v>
      </c>
      <c r="B20" s="811" t="s">
        <v>475</v>
      </c>
      <c r="C20" s="811"/>
      <c r="D20" s="439"/>
    </row>
    <row r="21" spans="1:8" ht="43.5" customHeight="1">
      <c r="A21" s="425"/>
      <c r="B21" s="814" t="s">
        <v>384</v>
      </c>
      <c r="C21" s="815"/>
      <c r="D21" s="438">
        <f>'Sch-5'!D17:E17</f>
        <v>0</v>
      </c>
    </row>
    <row r="22" spans="1:8" ht="22.15" customHeight="1">
      <c r="A22" s="424">
        <v>5</v>
      </c>
      <c r="B22" s="811" t="s">
        <v>493</v>
      </c>
      <c r="C22" s="811"/>
      <c r="D22" s="439"/>
      <c r="H22" s="296"/>
    </row>
    <row r="23" spans="1:8" ht="42" customHeight="1" thickBot="1">
      <c r="A23" s="441"/>
      <c r="B23" s="816" t="s">
        <v>479</v>
      </c>
      <c r="C23" s="817"/>
      <c r="D23" s="438" t="s">
        <v>383</v>
      </c>
    </row>
    <row r="24" spans="1:8" ht="43.5" customHeight="1" thickBot="1">
      <c r="A24" s="457"/>
      <c r="B24" s="818" t="s">
        <v>375</v>
      </c>
      <c r="C24" s="774"/>
      <c r="D24" s="438">
        <f>(D21+D19)</f>
        <v>0</v>
      </c>
    </row>
    <row r="25" spans="1:8" ht="30" customHeight="1">
      <c r="A25" s="59"/>
      <c r="B25" s="60"/>
      <c r="C25" s="60"/>
      <c r="D25" s="61"/>
    </row>
    <row r="26" spans="1:8" ht="30" customHeight="1">
      <c r="A26" s="25" t="s">
        <v>208</v>
      </c>
      <c r="B26" s="97">
        <f>'Names of Bidder'!D20</f>
        <v>0</v>
      </c>
      <c r="C26" s="26" t="s">
        <v>211</v>
      </c>
      <c r="D26" s="78">
        <f>'Sch-5'!E22</f>
        <v>0</v>
      </c>
      <c r="F26" s="27"/>
    </row>
    <row r="27" spans="1:8" ht="30" customHeight="1">
      <c r="A27" s="25" t="s">
        <v>209</v>
      </c>
      <c r="B27" s="78">
        <f>'Names of Bidder'!D21</f>
        <v>0</v>
      </c>
      <c r="C27" s="26" t="s">
        <v>212</v>
      </c>
      <c r="D27" s="78">
        <f>'Sch-5'!E23</f>
        <v>0</v>
      </c>
      <c r="F27" s="2"/>
    </row>
    <row r="28" spans="1:8" ht="30" customHeight="1">
      <c r="A28" s="3"/>
      <c r="B28" s="377"/>
      <c r="F28" s="2"/>
    </row>
    <row r="29" spans="1:8" ht="30" customHeight="1">
      <c r="A29" s="3"/>
      <c r="B29" s="7"/>
      <c r="C29" s="26"/>
      <c r="D29" s="3"/>
      <c r="F29" s="27"/>
    </row>
  </sheetData>
  <sheetProtection password="CB12" sheet="1" formatColumns="0" formatRows="0" selectLockedCells="1" selectUnlockedCells="1"/>
  <customSheetViews>
    <customSheetView guid="{08A645C4-A23F-4400-B0CE-1685BC312A6F}" topLeftCell="A19">
      <pageMargins left="0.5" right="0.38" top="0.56999999999999995" bottom="0.48" header="0.38" footer="0.24"/>
      <printOptions horizontalCentered="1"/>
      <pageSetup paperSize="9" fitToHeight="0" orientation="portrait" r:id="rId1"/>
      <headerFooter alignWithMargins="0">
        <oddFooter>&amp;R&amp;"Book Antiqua,Bold"&amp;10Schedule-5/ Page &amp;P of &amp;N</oddFooter>
      </headerFooter>
    </customSheetView>
    <customSheetView guid="{E95B21C1-D936-4435-AF6F-90CF0B6A7506}">
      <selection activeCell="B28" sqref="B28:D30"/>
      <pageMargins left="0.5" right="0.38" top="0.56999999999999995" bottom="0.48" header="0.38" footer="0.24"/>
      <printOptions horizontalCentered="1"/>
      <pageSetup paperSize="9" fitToHeight="0" orientation="portrait" r:id="rId2"/>
      <headerFooter alignWithMargins="0">
        <oddFooter>&amp;R&amp;"Book Antiqua,Bold"&amp;10Schedule-6/ Page &amp;P of &amp;N</oddFooter>
      </headerFooter>
    </customSheetView>
    <customSheetView guid="{B0EE7D76-5806-4718-BDAD-3A3EA691E5E4}" topLeftCell="A16">
      <selection activeCell="F15" sqref="F15"/>
      <pageMargins left="0.5" right="0.38" top="0.56999999999999995" bottom="0.48" header="0.38" footer="0.24"/>
      <printOptions horizontalCentered="1"/>
      <pageSetup paperSize="9" fitToHeight="0" orientation="portrait" r:id="rId3"/>
      <headerFooter alignWithMargins="0">
        <oddFooter>&amp;R&amp;"Book Antiqua,Bold"&amp;10Schedule-6/ Page &amp;P of &amp;N</oddFooter>
      </headerFooter>
    </customSheetView>
    <customSheetView guid="{696D9240-6693-44E8-B9A4-2BFADD101EE2}">
      <selection activeCell="F15" sqref="F15"/>
      <pageMargins left="0.5" right="0.38" top="0.56999999999999995" bottom="0.48" header="0.38" footer="0.24"/>
      <printOptions horizontalCentered="1"/>
      <pageSetup paperSize="9" fitToHeight="0" orientation="portrait" r:id="rId4"/>
      <headerFooter alignWithMargins="0">
        <oddFooter>&amp;R&amp;"Book Antiqua,Bold"&amp;10Schedule-6/ Page &amp;P of &amp;N</oddFooter>
      </headerFooter>
    </customSheetView>
    <customSheetView guid="{4F65FF32-EC61-4022-A399-2986D7B6B8B3}" showPageBreaks="1" zeroValues="0" printArea="1" view="pageBreakPreview" showRuler="0">
      <selection activeCell="B2" sqref="B2:E2"/>
      <pageMargins left="0.5" right="0.38" top="0.56999999999999995" bottom="0.48" header="0.38" footer="0.24"/>
      <printOptions horizontalCentered="1"/>
      <pageSetup paperSize="9" fitToHeight="0" orientation="portrait" r:id="rId5"/>
      <headerFooter alignWithMargins="0">
        <oddFooter>&amp;R&amp;"Book Antiqua,Bold"&amp;10Page &amp;P of &amp;N</oddFooter>
      </headerFooter>
    </customSheetView>
    <customSheetView guid="{58D82F59-8CF6-455F-B9F4-081499FDF243}">
      <selection activeCell="F15" sqref="F15"/>
      <pageMargins left="0.5" right="0.38" top="0.56999999999999995" bottom="0.48" header="0.38" footer="0.24"/>
      <printOptions horizontalCentered="1"/>
      <pageSetup paperSize="9" fitToHeight="0" orientation="portrait" r:id="rId6"/>
      <headerFooter alignWithMargins="0">
        <oddFooter>&amp;R&amp;"Book Antiqua,Bold"&amp;10Schedule-6/ Page &amp;P of &amp;N</oddFooter>
      </headerFooter>
    </customSheetView>
    <customSheetView guid="{B1277D53-29D6-4226-81E2-084FB62977B6}">
      <selection activeCell="B28" sqref="B28:D30"/>
      <pageMargins left="0.5" right="0.38" top="0.56999999999999995" bottom="0.48" header="0.38" footer="0.24"/>
      <printOptions horizontalCentered="1"/>
      <pageSetup paperSize="9" fitToHeight="0" orientation="portrait" r:id="rId7"/>
      <headerFooter alignWithMargins="0">
        <oddFooter>&amp;R&amp;"Book Antiqua,Bold"&amp;10Schedule-6/ Page &amp;P of &amp;N</oddFooter>
      </headerFooter>
    </customSheetView>
    <customSheetView guid="{C39F923C-6CD3-45D8-86F8-6C4D806DDD7E}" topLeftCell="A16">
      <selection activeCell="F45" sqref="F45"/>
      <pageMargins left="0.5" right="0.38" top="0.56999999999999995" bottom="0.48" header="0.38" footer="0.24"/>
      <printOptions horizontalCentered="1"/>
      <pageSetup paperSize="9" fitToHeight="0" orientation="portrait" r:id="rId8"/>
      <headerFooter alignWithMargins="0">
        <oddFooter>&amp;R&amp;"Book Antiqua,Bold"&amp;10Schedule-5/ Page &amp;P of &amp;N</oddFooter>
      </headerFooter>
    </customSheetView>
    <customSheetView guid="{9CA44E70-650F-49CD-967F-298619682CA2}" topLeftCell="A13">
      <selection activeCell="D12" sqref="D12"/>
      <pageMargins left="0.5" right="0.38" top="0.56999999999999995" bottom="0.48" header="0.38" footer="0.24"/>
      <printOptions horizontalCentered="1"/>
      <pageSetup paperSize="9" fitToHeight="0" orientation="portrait" r:id="rId9"/>
      <headerFooter alignWithMargins="0">
        <oddFooter>&amp;R&amp;"Book Antiqua,Bold"&amp;10Schedule-5/ Page &amp;P of &amp;N</oddFooter>
      </headerFooter>
    </customSheetView>
  </customSheetViews>
  <mergeCells count="19">
    <mergeCell ref="B21:C21"/>
    <mergeCell ref="D7:D11"/>
    <mergeCell ref="B22:C22"/>
    <mergeCell ref="B23:C23"/>
    <mergeCell ref="B24:C24"/>
    <mergeCell ref="B15:C15"/>
    <mergeCell ref="B18:C18"/>
    <mergeCell ref="B19:C19"/>
    <mergeCell ref="B20:C20"/>
    <mergeCell ref="B17:C17"/>
    <mergeCell ref="A3:D3"/>
    <mergeCell ref="A4:D4"/>
    <mergeCell ref="B13:C13"/>
    <mergeCell ref="B16:C16"/>
    <mergeCell ref="B14:C14"/>
    <mergeCell ref="B10:C10"/>
    <mergeCell ref="B9:C9"/>
    <mergeCell ref="B11:C11"/>
    <mergeCell ref="B8:C8"/>
  </mergeCells>
  <phoneticPr fontId="1" type="noConversion"/>
  <printOptions horizontalCentered="1"/>
  <pageMargins left="0.5" right="0.38" top="0.56999999999999995" bottom="0.48" header="0.38" footer="0.24"/>
  <pageSetup paperSize="9" scale="95" fitToHeight="0" orientation="portrait" r:id="rId10"/>
  <headerFooter alignWithMargins="0">
    <oddFooter>&amp;R&amp;"Book Antiqua,Bold"&amp;10Schedule-6/ Page &amp;P of &amp;N</oddFooter>
  </headerFooter>
  <drawing r:id="rId1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5">
    <tabColor indexed="33"/>
    <pageSetUpPr fitToPage="1"/>
  </sheetPr>
  <dimension ref="A1:K49"/>
  <sheetViews>
    <sheetView view="pageBreakPreview" zoomScaleNormal="90" zoomScaleSheetLayoutView="100" workbookViewId="0">
      <selection activeCell="B9" sqref="B9"/>
    </sheetView>
  </sheetViews>
  <sheetFormatPr defaultColWidth="10" defaultRowHeight="16.5"/>
  <cols>
    <col min="1" max="1" width="10.375" style="31" customWidth="1"/>
    <col min="2" max="2" width="50.125" style="31" customWidth="1"/>
    <col min="3" max="3" width="21.375" style="31" customWidth="1"/>
    <col min="4" max="4" width="20.5" style="31" customWidth="1"/>
    <col min="5" max="5" width="20" style="31" customWidth="1"/>
    <col min="6" max="6" width="5.75" style="28" customWidth="1"/>
    <col min="7" max="7" width="6" style="28" customWidth="1"/>
    <col min="8" max="8" width="10" style="28" customWidth="1"/>
    <col min="9" max="9" width="10" style="187" customWidth="1"/>
    <col min="10" max="10" width="12.625" style="187" customWidth="1"/>
    <col min="11" max="11" width="15" style="187" customWidth="1"/>
    <col min="12" max="16384" width="10" style="28"/>
  </cols>
  <sheetData>
    <row r="1" spans="1:7" ht="18" customHeight="1">
      <c r="A1" s="47" t="str">
        <f>Cover!B3</f>
        <v>Specification No.: WR1/NT/W-UFOC/DOM/ZA3/23/11299</v>
      </c>
      <c r="B1" s="48"/>
      <c r="C1" s="49"/>
      <c r="D1" s="49"/>
      <c r="E1" s="5" t="s">
        <v>433</v>
      </c>
    </row>
    <row r="2" spans="1:7" ht="15" customHeight="1">
      <c r="A2" s="2"/>
      <c r="B2" s="7"/>
      <c r="C2" s="3"/>
      <c r="D2" s="3"/>
      <c r="E2" s="1"/>
      <c r="F2" s="1"/>
    </row>
    <row r="3" spans="1:7" ht="82.5" customHeight="1">
      <c r="A3" s="750" t="str">
        <f>Cover!$B$2</f>
        <v>Annual Maintenance Contract (AMC) including Preventive Maintenance of Underground/ Overhead Optical Fibre Cable Links of Nasik &amp; Dhule Backbone/ Intracity Section and Last Mile Contract (LMC) for providing Last Mile Connectivity’s to customers in Nasik &amp; Dhule (Including Jalgaon District) for a period of three years under PKG-C under WRTCC</v>
      </c>
      <c r="B3" s="750"/>
      <c r="C3" s="750"/>
      <c r="D3" s="750"/>
      <c r="E3" s="750"/>
    </row>
    <row r="4" spans="1:7" ht="22.15" customHeight="1">
      <c r="A4" s="751" t="s">
        <v>411</v>
      </c>
      <c r="B4" s="751"/>
      <c r="C4" s="751"/>
      <c r="D4" s="751"/>
      <c r="E4" s="751"/>
    </row>
    <row r="5" spans="1:7" ht="12" customHeight="1">
      <c r="A5" s="34"/>
      <c r="B5" s="29"/>
      <c r="C5" s="29"/>
      <c r="D5" s="29"/>
      <c r="E5" s="29"/>
    </row>
    <row r="6" spans="1:7" ht="18" customHeight="1">
      <c r="A6" s="21" t="str">
        <f>'Sch-1'!A6</f>
        <v>Bidder's Name And Address</v>
      </c>
      <c r="D6" s="52" t="s">
        <v>198</v>
      </c>
    </row>
    <row r="7" spans="1:7" ht="18" customHeight="1">
      <c r="A7" s="167" t="str">
        <f>'Sch-1'!A7</f>
        <v>Bidder as Individual Bidder</v>
      </c>
      <c r="D7" s="830" t="str">
        <f>'Sch-1'!L7</f>
        <v xml:space="preserve">Sr. DGM (CS) 
POWERGRID TELESERVICES LIMITED,
Western Region Telecom Control Center, 
1ST Floor, Samruddhi Venture Park, MIDC Area,
Marol, Andheri(East),
Mumbai-400093
</v>
      </c>
      <c r="E7" s="830"/>
    </row>
    <row r="8" spans="1:7" ht="15.75">
      <c r="A8" s="32" t="s">
        <v>215</v>
      </c>
      <c r="B8" s="431">
        <f>'Names of Bidder'!D8</f>
        <v>0</v>
      </c>
      <c r="C8" s="535"/>
      <c r="D8" s="830"/>
      <c r="E8" s="830"/>
    </row>
    <row r="9" spans="1:7" ht="15.75">
      <c r="A9" s="32" t="s">
        <v>216</v>
      </c>
      <c r="B9" s="431">
        <f>'Names of Bidder'!D9</f>
        <v>0</v>
      </c>
      <c r="C9" s="535"/>
      <c r="D9" s="830"/>
      <c r="E9" s="830"/>
    </row>
    <row r="10" spans="1:7">
      <c r="A10" s="33"/>
      <c r="B10" s="431">
        <f>'Names of Bidder'!D10</f>
        <v>0</v>
      </c>
      <c r="C10" s="535"/>
      <c r="D10" s="830"/>
      <c r="E10" s="830"/>
    </row>
    <row r="11" spans="1:7">
      <c r="A11" s="33"/>
      <c r="B11" s="431">
        <f>'Names of Bidder'!D11</f>
        <v>0</v>
      </c>
      <c r="C11" s="57"/>
      <c r="D11" s="830"/>
      <c r="E11" s="830"/>
    </row>
    <row r="12" spans="1:7">
      <c r="A12" s="33"/>
      <c r="B12" s="829"/>
      <c r="C12" s="829"/>
      <c r="D12" s="830"/>
      <c r="E12" s="830"/>
    </row>
    <row r="13" spans="1:7" ht="25.5" customHeight="1" thickBot="1">
      <c r="A13" s="375" t="s">
        <v>479</v>
      </c>
    </row>
    <row r="14" spans="1:7" ht="22.15" customHeight="1">
      <c r="A14" s="423" t="s">
        <v>184</v>
      </c>
      <c r="B14" s="825" t="s">
        <v>185</v>
      </c>
      <c r="C14" s="826"/>
      <c r="D14" s="827" t="s">
        <v>186</v>
      </c>
      <c r="E14" s="828"/>
    </row>
    <row r="15" spans="1:7" ht="66" customHeight="1" thickBot="1">
      <c r="A15" s="822" t="s">
        <v>476</v>
      </c>
      <c r="B15" s="823"/>
      <c r="C15" s="823"/>
      <c r="D15" s="823"/>
      <c r="E15" s="824"/>
      <c r="G15" s="383">
        <f>340*0.1236</f>
        <v>42.024000000000001</v>
      </c>
    </row>
    <row r="16" spans="1:7" ht="15" customHeight="1">
      <c r="A16" s="43"/>
      <c r="B16" s="43"/>
      <c r="C16" s="43"/>
      <c r="D16" s="43"/>
      <c r="E16" s="43"/>
    </row>
    <row r="17" spans="1:6" ht="33" customHeight="1">
      <c r="A17" s="25" t="s">
        <v>295</v>
      </c>
      <c r="B17" s="97">
        <f>'Names of Bidder'!D20</f>
        <v>0</v>
      </c>
      <c r="C17" s="374"/>
      <c r="D17" s="26"/>
      <c r="E17" s="375"/>
      <c r="F17" s="27"/>
    </row>
    <row r="18" spans="1:6" ht="33" customHeight="1">
      <c r="A18" s="25" t="s">
        <v>294</v>
      </c>
      <c r="B18" s="78">
        <f>'Names of Bidder'!D21</f>
        <v>0</v>
      </c>
      <c r="C18" s="376"/>
      <c r="D18" s="26" t="s">
        <v>211</v>
      </c>
      <c r="E18" s="79">
        <f>'Names of Bidder'!D17</f>
        <v>0</v>
      </c>
      <c r="F18" s="27"/>
    </row>
    <row r="19" spans="1:6" ht="33" customHeight="1">
      <c r="A19" s="3"/>
      <c r="B19" s="377"/>
      <c r="C19" s="376"/>
      <c r="D19" s="26" t="s">
        <v>212</v>
      </c>
      <c r="E19" s="79">
        <f>'Names of Bidder'!D18</f>
        <v>0</v>
      </c>
      <c r="F19" s="27"/>
    </row>
    <row r="20" spans="1:6" ht="33" customHeight="1">
      <c r="A20" s="3"/>
      <c r="B20" s="7"/>
      <c r="C20" s="1"/>
      <c r="D20" s="26"/>
      <c r="F20" s="27"/>
    </row>
    <row r="21" spans="1:6" ht="22.15" customHeight="1">
      <c r="A21" s="44"/>
      <c r="B21" s="44"/>
      <c r="C21" s="44"/>
      <c r="D21" s="44"/>
      <c r="E21" s="45"/>
    </row>
    <row r="22" spans="1:6" ht="22.15" customHeight="1">
      <c r="A22" s="44"/>
      <c r="B22" s="44"/>
      <c r="C22" s="44"/>
      <c r="D22" s="44"/>
      <c r="E22" s="45"/>
    </row>
    <row r="23" spans="1:6" ht="22.15" customHeight="1">
      <c r="A23" s="44"/>
      <c r="B23" s="44"/>
      <c r="C23" s="44"/>
      <c r="D23" s="44"/>
      <c r="E23" s="45"/>
    </row>
    <row r="24" spans="1:6" ht="22.15" customHeight="1">
      <c r="A24" s="44"/>
      <c r="B24" s="44"/>
      <c r="C24" s="44"/>
      <c r="D24" s="44"/>
      <c r="E24" s="45"/>
    </row>
    <row r="25" spans="1:6" ht="22.15" customHeight="1">
      <c r="A25" s="44"/>
      <c r="B25" s="44"/>
      <c r="C25" s="44"/>
      <c r="D25" s="44"/>
      <c r="E25" s="45"/>
    </row>
    <row r="26" spans="1:6" ht="22.15" customHeight="1">
      <c r="A26" s="44"/>
      <c r="B26" s="44"/>
      <c r="C26" s="44"/>
      <c r="D26" s="44"/>
      <c r="E26" s="45"/>
    </row>
    <row r="27" spans="1:6" ht="25.15" customHeight="1"/>
    <row r="28" spans="1:6" ht="25.15" customHeight="1"/>
    <row r="29" spans="1:6" ht="25.15" customHeight="1"/>
    <row r="30" spans="1:6" ht="25.15" customHeight="1"/>
    <row r="31" spans="1:6" ht="25.15" customHeight="1"/>
    <row r="32" spans="1:6" ht="25.15" customHeight="1"/>
    <row r="33" spans="6:11" ht="25.15" customHeight="1"/>
    <row r="34" spans="6:11" ht="25.15" customHeight="1"/>
    <row r="35" spans="6:11" ht="25.15" customHeight="1"/>
    <row r="36" spans="6:11" ht="25.15" customHeight="1"/>
    <row r="37" spans="6:11" ht="25.15" customHeight="1"/>
    <row r="38" spans="6:11" ht="25.15" customHeight="1"/>
    <row r="39" spans="6:11" ht="25.15" customHeight="1"/>
    <row r="40" spans="6:11" ht="25.15" customHeight="1"/>
    <row r="41" spans="6:11" s="31" customFormat="1" ht="25.15" customHeight="1">
      <c r="F41" s="28"/>
      <c r="G41" s="28"/>
      <c r="H41" s="28"/>
      <c r="I41" s="187"/>
      <c r="J41" s="187"/>
      <c r="K41" s="187"/>
    </row>
    <row r="42" spans="6:11" s="31" customFormat="1" ht="25.15" customHeight="1">
      <c r="F42" s="28"/>
      <c r="G42" s="28"/>
      <c r="H42" s="28"/>
      <c r="I42" s="187"/>
      <c r="J42" s="187"/>
      <c r="K42" s="187"/>
    </row>
    <row r="43" spans="6:11" s="31" customFormat="1" ht="25.15" customHeight="1">
      <c r="F43" s="28"/>
      <c r="G43" s="28"/>
      <c r="H43" s="28"/>
      <c r="I43" s="187"/>
      <c r="J43" s="187"/>
      <c r="K43" s="187"/>
    </row>
    <row r="44" spans="6:11" s="31" customFormat="1" ht="25.15" customHeight="1">
      <c r="F44" s="28"/>
      <c r="G44" s="28"/>
      <c r="H44" s="28"/>
      <c r="I44" s="187"/>
      <c r="J44" s="187"/>
      <c r="K44" s="187"/>
    </row>
    <row r="45" spans="6:11" s="31" customFormat="1" ht="25.15" customHeight="1">
      <c r="F45" s="28"/>
      <c r="G45" s="28"/>
      <c r="H45" s="28"/>
      <c r="I45" s="187"/>
      <c r="J45" s="187"/>
      <c r="K45" s="187"/>
    </row>
    <row r="46" spans="6:11" s="31" customFormat="1" ht="25.15" customHeight="1">
      <c r="F46" s="28"/>
      <c r="G46" s="28"/>
      <c r="H46" s="28"/>
      <c r="I46" s="187"/>
      <c r="J46" s="187"/>
      <c r="K46" s="187"/>
    </row>
    <row r="47" spans="6:11" s="31" customFormat="1" ht="25.15" customHeight="1">
      <c r="F47" s="28"/>
      <c r="G47" s="28"/>
      <c r="H47" s="28"/>
      <c r="I47" s="187"/>
      <c r="J47" s="187"/>
      <c r="K47" s="187"/>
    </row>
    <row r="48" spans="6:11" s="31" customFormat="1" ht="25.15" customHeight="1">
      <c r="F48" s="28"/>
      <c r="G48" s="28"/>
      <c r="H48" s="28"/>
      <c r="I48" s="187"/>
      <c r="J48" s="187"/>
      <c r="K48" s="187"/>
    </row>
    <row r="49" spans="6:11" s="31" customFormat="1" ht="25.15" customHeight="1">
      <c r="F49" s="28"/>
      <c r="G49" s="28"/>
      <c r="H49" s="28"/>
      <c r="I49" s="187"/>
      <c r="J49" s="187"/>
      <c r="K49" s="187"/>
    </row>
  </sheetData>
  <sheetProtection password="CB12" sheet="1" formatColumns="0" formatRows="0" selectLockedCells="1"/>
  <dataConsolidate/>
  <mergeCells count="7">
    <mergeCell ref="A15:E15"/>
    <mergeCell ref="B14:C14"/>
    <mergeCell ref="D14:E14"/>
    <mergeCell ref="A3:E3"/>
    <mergeCell ref="A4:E4"/>
    <mergeCell ref="B12:C12"/>
    <mergeCell ref="D7:E12"/>
  </mergeCells>
  <printOptions horizontalCentered="1"/>
  <pageMargins left="0.31496062992125984" right="0.23622047244094491" top="0.23622047244094491" bottom="0.23622047244094491" header="0.27559055118110237" footer="0.23622047244094491"/>
  <pageSetup paperSize="9" fitToHeight="0" orientation="landscape" r:id="rId1"/>
  <headerFooter alignWithMargins="0">
    <oddFooter>&amp;R&amp;"Book Antiqua,Bold"&amp;10Schedule-7/ Page &amp;P of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AO71"/>
  <sheetViews>
    <sheetView showZeros="0" zoomScaleNormal="100" zoomScaleSheetLayoutView="100" workbookViewId="0">
      <selection activeCell="C5" sqref="C5:F5"/>
    </sheetView>
  </sheetViews>
  <sheetFormatPr defaultColWidth="8" defaultRowHeight="16.5"/>
  <cols>
    <col min="1" max="1" width="9.375" style="497" customWidth="1"/>
    <col min="2" max="2" width="12.625" style="501" customWidth="1"/>
    <col min="3" max="3" width="12.875" style="497" customWidth="1"/>
    <col min="4" max="4" width="18.125" style="497" customWidth="1"/>
    <col min="5" max="5" width="18.25" style="497" customWidth="1"/>
    <col min="6" max="6" width="65.875" style="492" customWidth="1"/>
    <col min="7" max="7" width="15.625" style="492" customWidth="1"/>
    <col min="8" max="8" width="8" style="492" customWidth="1"/>
    <col min="9" max="25" width="8" style="493" customWidth="1"/>
    <col min="26" max="26" width="35.75" style="494" customWidth="1"/>
    <col min="27" max="27" width="8" style="493" customWidth="1"/>
    <col min="28" max="28" width="17.5" style="493" customWidth="1"/>
    <col min="29" max="29" width="12.125" style="493" customWidth="1"/>
    <col min="30" max="30" width="8" style="493" customWidth="1"/>
    <col min="31" max="31" width="8" style="495" customWidth="1"/>
    <col min="32" max="32" width="12" style="496" customWidth="1"/>
    <col min="33" max="33" width="16" style="494" customWidth="1"/>
    <col min="34" max="35" width="8" style="494" customWidth="1"/>
    <col min="36" max="36" width="9.125" style="494" customWidth="1"/>
    <col min="37" max="41" width="8" style="494" customWidth="1"/>
    <col min="42" max="16384" width="8" style="493"/>
  </cols>
  <sheetData>
    <row r="1" spans="1:36">
      <c r="A1" s="489" t="str">
        <f>Cover!B3</f>
        <v>Specification No.: WR1/NT/W-UFOC/DOM/ZA3/23/11299</v>
      </c>
      <c r="B1" s="489"/>
      <c r="C1" s="490"/>
      <c r="D1" s="490"/>
      <c r="E1" s="490"/>
      <c r="F1" s="491" t="s">
        <v>284</v>
      </c>
      <c r="Z1" s="494" t="e">
        <f>'[1]Names of Bidder'!D6</f>
        <v>#REF!</v>
      </c>
      <c r="AE1" s="495">
        <v>1</v>
      </c>
      <c r="AF1" s="496" t="s">
        <v>1</v>
      </c>
      <c r="AI1" s="496">
        <v>1</v>
      </c>
      <c r="AJ1" s="494" t="s">
        <v>5</v>
      </c>
    </row>
    <row r="2" spans="1:36">
      <c r="B2" s="497"/>
      <c r="F2" s="497"/>
      <c r="X2" s="498"/>
      <c r="Y2" s="498"/>
      <c r="Z2" s="498" t="e">
        <f>'[1]Names of Bidder'!AA6</f>
        <v>#REF!</v>
      </c>
      <c r="AA2" s="498"/>
      <c r="AB2" s="498"/>
      <c r="AC2" s="498"/>
      <c r="AD2" s="498"/>
      <c r="AE2" s="499">
        <v>2</v>
      </c>
      <c r="AF2" s="499" t="s">
        <v>2</v>
      </c>
      <c r="AG2" s="498"/>
      <c r="AH2" s="498"/>
      <c r="AI2" s="499">
        <v>2</v>
      </c>
      <c r="AJ2" s="494" t="s">
        <v>6</v>
      </c>
    </row>
    <row r="3" spans="1:36" ht="15">
      <c r="A3" s="841" t="s">
        <v>118</v>
      </c>
      <c r="B3" s="841"/>
      <c r="C3" s="841"/>
      <c r="D3" s="841"/>
      <c r="E3" s="841"/>
      <c r="F3" s="841"/>
      <c r="X3" s="498"/>
      <c r="Y3" s="498"/>
      <c r="Z3" s="493"/>
      <c r="AE3" s="495">
        <v>3</v>
      </c>
      <c r="AF3" s="499" t="s">
        <v>3</v>
      </c>
      <c r="AG3" s="498"/>
      <c r="AH3" s="498"/>
      <c r="AI3" s="499">
        <v>3</v>
      </c>
      <c r="AJ3" s="494" t="s">
        <v>7</v>
      </c>
    </row>
    <row r="4" spans="1:36" ht="15">
      <c r="A4" s="500"/>
      <c r="B4" s="500"/>
      <c r="C4" s="500"/>
      <c r="D4" s="500"/>
      <c r="E4" s="500"/>
      <c r="F4" s="500"/>
      <c r="X4" s="498"/>
      <c r="Y4" s="498"/>
      <c r="Z4" s="493"/>
      <c r="AE4" s="495">
        <v>4</v>
      </c>
      <c r="AF4" s="499" t="s">
        <v>4</v>
      </c>
      <c r="AG4" s="498"/>
      <c r="AH4" s="498"/>
      <c r="AI4" s="499">
        <v>4</v>
      </c>
      <c r="AJ4" s="494" t="s">
        <v>8</v>
      </c>
    </row>
    <row r="5" spans="1:36">
      <c r="A5" s="501" t="s">
        <v>262</v>
      </c>
      <c r="C5" s="842"/>
      <c r="D5" s="843"/>
      <c r="E5" s="843"/>
      <c r="F5" s="843"/>
      <c r="X5" s="498"/>
      <c r="Y5" s="498"/>
      <c r="Z5" s="493"/>
      <c r="AE5" s="495">
        <v>5</v>
      </c>
      <c r="AF5" s="499" t="s">
        <v>4</v>
      </c>
      <c r="AG5" s="498"/>
      <c r="AH5" s="498"/>
      <c r="AI5" s="499">
        <v>5</v>
      </c>
      <c r="AJ5" s="494" t="s">
        <v>9</v>
      </c>
    </row>
    <row r="6" spans="1:36">
      <c r="A6" s="501" t="s">
        <v>252</v>
      </c>
      <c r="B6" s="844">
        <f>'Names of Bidder'!D20</f>
        <v>0</v>
      </c>
      <c r="C6" s="844"/>
      <c r="F6" s="497"/>
      <c r="X6" s="498"/>
      <c r="Y6" s="498"/>
      <c r="Z6" s="493"/>
      <c r="AE6" s="495">
        <v>6</v>
      </c>
      <c r="AF6" s="499" t="s">
        <v>4</v>
      </c>
      <c r="AG6" s="503">
        <f>DAY(B6)</f>
        <v>0</v>
      </c>
      <c r="AH6" s="498"/>
      <c r="AI6" s="499">
        <v>6</v>
      </c>
      <c r="AJ6" s="494" t="s">
        <v>10</v>
      </c>
    </row>
    <row r="7" spans="1:36">
      <c r="A7" s="501"/>
      <c r="B7" s="502"/>
      <c r="C7" s="502"/>
      <c r="F7" s="497"/>
      <c r="X7" s="498"/>
      <c r="Y7" s="498"/>
      <c r="Z7" s="493"/>
      <c r="AE7" s="495">
        <v>7</v>
      </c>
      <c r="AF7" s="499" t="s">
        <v>4</v>
      </c>
      <c r="AG7" s="503">
        <f>MONTH(B6)</f>
        <v>1</v>
      </c>
      <c r="AH7" s="498"/>
      <c r="AI7" s="499">
        <v>7</v>
      </c>
      <c r="AJ7" s="494" t="s">
        <v>11</v>
      </c>
    </row>
    <row r="8" spans="1:36">
      <c r="A8" s="93" t="str">
        <f>'[1]Sch-1'!L6</f>
        <v>To:</v>
      </c>
      <c r="B8" s="92"/>
      <c r="F8" s="504"/>
      <c r="X8" s="498"/>
      <c r="Y8" s="498"/>
      <c r="Z8" s="493"/>
      <c r="AE8" s="495">
        <v>8</v>
      </c>
      <c r="AF8" s="499" t="s">
        <v>4</v>
      </c>
      <c r="AG8" s="503" t="str">
        <f>LOOKUP(AG7,AI1:AI12,AJ1:AJ12)</f>
        <v>January</v>
      </c>
      <c r="AH8" s="498"/>
      <c r="AI8" s="499">
        <v>8</v>
      </c>
      <c r="AJ8" s="494" t="s">
        <v>12</v>
      </c>
    </row>
    <row r="9" spans="1:36">
      <c r="A9" s="832" t="str">
        <f>'Sch-1'!L7</f>
        <v xml:space="preserve">Sr. DGM (CS) 
POWERGRID TELESERVICES LIMITED,
Western Region Telecom Control Center, 
1ST Floor, Samruddhi Venture Park, MIDC Area,
Marol, Andheri(East),
Mumbai-400093
</v>
      </c>
      <c r="B9" s="832"/>
      <c r="C9" s="832"/>
      <c r="D9" s="832"/>
      <c r="E9" s="832"/>
      <c r="F9" s="504"/>
      <c r="X9" s="498"/>
      <c r="Y9" s="498"/>
      <c r="Z9" s="493"/>
      <c r="AE9" s="495">
        <v>9</v>
      </c>
      <c r="AF9" s="499" t="s">
        <v>4</v>
      </c>
      <c r="AG9" s="503">
        <f>YEAR(B6)</f>
        <v>1900</v>
      </c>
      <c r="AH9" s="498"/>
      <c r="AI9" s="499">
        <v>9</v>
      </c>
      <c r="AJ9" s="494" t="s">
        <v>13</v>
      </c>
    </row>
    <row r="10" spans="1:36">
      <c r="A10" s="832"/>
      <c r="B10" s="832"/>
      <c r="C10" s="832"/>
      <c r="D10" s="832"/>
      <c r="E10" s="832"/>
      <c r="F10" s="504"/>
      <c r="X10" s="498"/>
      <c r="Y10" s="498"/>
      <c r="Z10" s="493"/>
      <c r="AE10" s="495">
        <v>10</v>
      </c>
      <c r="AF10" s="499" t="s">
        <v>4</v>
      </c>
      <c r="AG10" s="498"/>
      <c r="AH10" s="498"/>
      <c r="AI10" s="499">
        <v>10</v>
      </c>
      <c r="AJ10" s="494" t="s">
        <v>14</v>
      </c>
    </row>
    <row r="11" spans="1:36">
      <c r="A11" s="832"/>
      <c r="B11" s="832"/>
      <c r="C11" s="832"/>
      <c r="D11" s="832"/>
      <c r="E11" s="832"/>
      <c r="F11" s="504"/>
      <c r="X11" s="498"/>
      <c r="Y11" s="498"/>
      <c r="Z11" s="493"/>
      <c r="AE11" s="495">
        <v>11</v>
      </c>
      <c r="AF11" s="499" t="s">
        <v>4</v>
      </c>
      <c r="AG11" s="498"/>
      <c r="AH11" s="498"/>
      <c r="AI11" s="499">
        <v>11</v>
      </c>
      <c r="AJ11" s="494" t="s">
        <v>15</v>
      </c>
    </row>
    <row r="12" spans="1:36" ht="56.25" customHeight="1">
      <c r="A12" s="832"/>
      <c r="B12" s="832"/>
      <c r="C12" s="832"/>
      <c r="D12" s="832"/>
      <c r="E12" s="832"/>
      <c r="F12" s="504"/>
      <c r="X12" s="498"/>
      <c r="Y12" s="498"/>
      <c r="Z12" s="493"/>
      <c r="AE12" s="495">
        <v>12</v>
      </c>
      <c r="AF12" s="499" t="s">
        <v>4</v>
      </c>
      <c r="AG12" s="498"/>
      <c r="AH12" s="498"/>
      <c r="AI12" s="499">
        <v>12</v>
      </c>
      <c r="AJ12" s="494" t="s">
        <v>16</v>
      </c>
    </row>
    <row r="13" spans="1:36" ht="14.25" customHeight="1">
      <c r="A13" s="501"/>
      <c r="F13" s="504"/>
      <c r="X13" s="498"/>
      <c r="Y13" s="498"/>
      <c r="Z13" s="493"/>
      <c r="AE13" s="495">
        <v>14</v>
      </c>
      <c r="AF13" s="499" t="s">
        <v>4</v>
      </c>
      <c r="AG13" s="498"/>
      <c r="AH13" s="498"/>
      <c r="AI13" s="498"/>
    </row>
    <row r="14" spans="1:36" ht="84.75" customHeight="1">
      <c r="A14" s="505" t="s">
        <v>263</v>
      </c>
      <c r="B14" s="506"/>
      <c r="C14" s="845" t="str">
        <f>Cover!B2</f>
        <v>Annual Maintenance Contract (AMC) including Preventive Maintenance of Underground/ Overhead Optical Fibre Cable Links of Nasik &amp; Dhule Backbone/ Intracity Section and Last Mile Contract (LMC) for providing Last Mile Connectivity’s to customers in Nasik &amp; Dhule (Including Jalgaon District) for a period of three years under PKG-C under WRTCC</v>
      </c>
      <c r="D14" s="845"/>
      <c r="E14" s="845"/>
      <c r="F14" s="845"/>
      <c r="X14" s="498"/>
      <c r="Y14" s="498"/>
      <c r="Z14" s="493"/>
      <c r="AE14" s="495">
        <v>15</v>
      </c>
      <c r="AF14" s="499" t="s">
        <v>4</v>
      </c>
      <c r="AG14" s="498"/>
      <c r="AH14" s="498"/>
      <c r="AI14" s="498"/>
    </row>
    <row r="15" spans="1:36" ht="33" customHeight="1">
      <c r="A15" s="497" t="s">
        <v>253</v>
      </c>
      <c r="B15" s="497"/>
      <c r="C15" s="504"/>
      <c r="D15" s="504"/>
      <c r="E15" s="504"/>
      <c r="F15" s="504"/>
      <c r="X15" s="498"/>
      <c r="Y15" s="498"/>
      <c r="Z15" s="493"/>
      <c r="AE15" s="495">
        <v>16</v>
      </c>
      <c r="AF15" s="499" t="s">
        <v>4</v>
      </c>
      <c r="AG15" s="498"/>
      <c r="AH15" s="498"/>
      <c r="AI15" s="498"/>
    </row>
    <row r="16" spans="1:36" ht="84" customHeight="1">
      <c r="A16" s="507">
        <v>1</v>
      </c>
      <c r="B16" s="834" t="str">
        <f>Z16 &amp;AB16 &amp;AC16 &amp;AA16</f>
        <v>In continuation of First Envelope of our Bid, we hereby submit the Second Envelope of the Bid, both of which shall be read together and in conjunction with each other, and shall be construed as an integral part of our Bid. Accordingly, we the undersigned, offer for services &amp; supply of goods (as per provision of Technical Specification) under the above-named package in full conformity with the said Bidding Documents for the sum of Rs. 0 or such other sums as may be determined in accordance with the terms and conditions of the Bidding Documents.</v>
      </c>
      <c r="C16" s="834"/>
      <c r="D16" s="834"/>
      <c r="E16" s="834"/>
      <c r="F16" s="834"/>
      <c r="X16" s="498"/>
      <c r="Y16" s="498"/>
      <c r="Z16" s="508" t="s">
        <v>420</v>
      </c>
      <c r="AA16" s="509" t="s">
        <v>0</v>
      </c>
      <c r="AB16" s="510">
        <f>'Sch-6'!D24</f>
        <v>0</v>
      </c>
      <c r="AC16" s="511"/>
      <c r="AE16" s="495">
        <v>17</v>
      </c>
      <c r="AF16" s="499" t="s">
        <v>4</v>
      </c>
      <c r="AG16" s="498"/>
      <c r="AH16" s="498"/>
      <c r="AI16" s="498"/>
    </row>
    <row r="17" spans="1:41" ht="33" customHeight="1">
      <c r="B17" s="831" t="s">
        <v>254</v>
      </c>
      <c r="C17" s="831"/>
      <c r="D17" s="831"/>
      <c r="E17" s="831"/>
      <c r="F17" s="831"/>
      <c r="X17" s="498"/>
      <c r="Y17" s="498"/>
      <c r="Z17" s="498"/>
      <c r="AA17" s="498"/>
      <c r="AB17" s="498"/>
      <c r="AC17" s="498"/>
      <c r="AD17" s="498"/>
      <c r="AE17" s="499">
        <v>18</v>
      </c>
      <c r="AF17" s="499" t="s">
        <v>4</v>
      </c>
      <c r="AG17" s="498"/>
      <c r="AH17" s="498"/>
      <c r="AI17" s="498"/>
    </row>
    <row r="18" spans="1:41" s="492" customFormat="1" ht="33" customHeight="1">
      <c r="A18" s="512">
        <v>2</v>
      </c>
      <c r="B18" s="846" t="s">
        <v>255</v>
      </c>
      <c r="C18" s="846"/>
      <c r="D18" s="846"/>
      <c r="E18" s="846"/>
      <c r="F18" s="846"/>
      <c r="X18" s="513"/>
      <c r="Y18" s="513"/>
      <c r="Z18" s="513"/>
      <c r="AA18" s="513"/>
      <c r="AB18" s="513"/>
      <c r="AC18" s="513"/>
      <c r="AD18" s="513"/>
      <c r="AE18" s="499">
        <v>19</v>
      </c>
      <c r="AF18" s="499" t="s">
        <v>4</v>
      </c>
      <c r="AG18" s="513"/>
      <c r="AH18" s="513"/>
      <c r="AI18" s="513"/>
      <c r="AJ18" s="514"/>
      <c r="AK18" s="514"/>
      <c r="AL18" s="514"/>
      <c r="AM18" s="514"/>
      <c r="AN18" s="514"/>
      <c r="AO18" s="514"/>
    </row>
    <row r="19" spans="1:41" ht="45" customHeight="1">
      <c r="A19" s="507">
        <v>2.1</v>
      </c>
      <c r="B19" s="834" t="s">
        <v>256</v>
      </c>
      <c r="C19" s="834"/>
      <c r="D19" s="834"/>
      <c r="E19" s="834"/>
      <c r="F19" s="834"/>
      <c r="X19" s="498"/>
      <c r="Y19" s="498"/>
      <c r="Z19" s="498"/>
      <c r="AA19" s="498"/>
      <c r="AB19" s="498"/>
      <c r="AC19" s="498"/>
      <c r="AD19" s="498"/>
      <c r="AE19" s="499">
        <v>20</v>
      </c>
      <c r="AF19" s="499" t="s">
        <v>4</v>
      </c>
      <c r="AG19" s="498"/>
      <c r="AH19" s="498"/>
      <c r="AI19" s="498"/>
    </row>
    <row r="20" spans="1:41" s="492" customFormat="1" ht="36.75" customHeight="1">
      <c r="A20" s="497"/>
      <c r="B20" s="515" t="str">
        <f>"schedule 1("&amp;'Basic Data'!C9&amp;")"</f>
        <v>schedule 1()</v>
      </c>
      <c r="C20" s="497"/>
      <c r="D20" s="847" t="s">
        <v>497</v>
      </c>
      <c r="E20" s="848"/>
      <c r="F20" s="848"/>
      <c r="G20" s="450"/>
      <c r="X20" s="513"/>
      <c r="Y20" s="513"/>
      <c r="Z20" s="513"/>
      <c r="AA20" s="513"/>
      <c r="AB20" s="513"/>
      <c r="AC20" s="513"/>
      <c r="AD20" s="513"/>
      <c r="AE20" s="513">
        <v>21</v>
      </c>
      <c r="AF20" s="513" t="s">
        <v>1</v>
      </c>
      <c r="AG20" s="513"/>
      <c r="AH20" s="513"/>
      <c r="AI20" s="513"/>
      <c r="AJ20" s="514"/>
      <c r="AK20" s="514"/>
      <c r="AL20" s="514"/>
      <c r="AM20" s="514"/>
      <c r="AN20" s="514"/>
      <c r="AO20" s="514"/>
    </row>
    <row r="21" spans="1:41" s="492" customFormat="1" ht="48" customHeight="1">
      <c r="A21" s="497"/>
      <c r="B21" s="515" t="str">
        <f>"Schedule 2("&amp;'Basic Data'!C9&amp;")"</f>
        <v>Schedule 2()</v>
      </c>
      <c r="C21" s="497"/>
      <c r="D21" s="839" t="s">
        <v>498</v>
      </c>
      <c r="E21" s="840"/>
      <c r="F21" s="840"/>
      <c r="X21" s="513"/>
      <c r="Y21" s="513"/>
      <c r="Z21" s="513"/>
      <c r="AA21" s="513"/>
      <c r="AB21" s="513"/>
      <c r="AC21" s="513"/>
      <c r="AD21" s="513"/>
      <c r="AE21" s="513">
        <v>22</v>
      </c>
      <c r="AF21" s="513" t="s">
        <v>4</v>
      </c>
      <c r="AG21" s="513"/>
      <c r="AH21" s="513"/>
      <c r="AI21" s="513"/>
      <c r="AJ21" s="514"/>
      <c r="AK21" s="514"/>
      <c r="AL21" s="514"/>
      <c r="AM21" s="514"/>
      <c r="AN21" s="514"/>
      <c r="AO21" s="514"/>
    </row>
    <row r="22" spans="1:41" s="492" customFormat="1" ht="33" hidden="1" customHeight="1">
      <c r="A22" s="497"/>
      <c r="B22" s="515" t="str">
        <f>"Schedule 3("&amp;'[1]Basic Data'!C9 &amp;") "</f>
        <v xml:space="preserve">Schedule 3(Pkg-A) </v>
      </c>
      <c r="C22" s="497"/>
      <c r="D22" s="516" t="s">
        <v>285</v>
      </c>
      <c r="E22" s="497"/>
      <c r="H22" s="517" t="e">
        <f>'[1]Names of Bidder'!D6</f>
        <v>#REF!</v>
      </c>
      <c r="X22" s="513"/>
      <c r="Y22" s="513"/>
      <c r="Z22" s="513"/>
      <c r="AA22" s="513"/>
      <c r="AB22" s="513"/>
      <c r="AC22" s="513"/>
      <c r="AD22" s="513"/>
      <c r="AE22" s="513">
        <v>23</v>
      </c>
      <c r="AF22" s="513" t="s">
        <v>4</v>
      </c>
      <c r="AG22" s="513"/>
      <c r="AH22" s="513"/>
      <c r="AI22" s="513"/>
      <c r="AJ22" s="514"/>
      <c r="AK22" s="514"/>
      <c r="AL22" s="514"/>
      <c r="AM22" s="514"/>
      <c r="AN22" s="514"/>
      <c r="AO22" s="514"/>
    </row>
    <row r="23" spans="1:41" s="492" customFormat="1" ht="33" customHeight="1">
      <c r="A23" s="497"/>
      <c r="B23" s="515" t="str">
        <f>"Schedule 3("&amp;'Basic Data'!C9&amp;")"</f>
        <v>Schedule 3()</v>
      </c>
      <c r="C23" s="497"/>
      <c r="D23" s="839" t="s">
        <v>472</v>
      </c>
      <c r="E23" s="840"/>
      <c r="F23" s="840"/>
      <c r="H23" s="517"/>
      <c r="X23" s="513"/>
      <c r="Y23" s="513"/>
      <c r="Z23" s="513"/>
      <c r="AA23" s="513"/>
      <c r="AB23" s="513"/>
      <c r="AC23" s="513"/>
      <c r="AD23" s="513"/>
      <c r="AE23" s="513"/>
      <c r="AF23" s="513"/>
      <c r="AG23" s="513"/>
      <c r="AH23" s="513"/>
      <c r="AI23" s="513"/>
      <c r="AJ23" s="514"/>
      <c r="AK23" s="514"/>
      <c r="AL23" s="514"/>
      <c r="AM23" s="514"/>
      <c r="AN23" s="514"/>
      <c r="AO23" s="514"/>
    </row>
    <row r="24" spans="1:41" s="492" customFormat="1" ht="33" customHeight="1">
      <c r="A24" s="497"/>
      <c r="B24" s="515" t="str">
        <f>"Schedule 4("&amp;'Basic Data'!C9&amp;")"</f>
        <v>Schedule 4()</v>
      </c>
      <c r="C24" s="497"/>
      <c r="D24" s="516" t="s">
        <v>461</v>
      </c>
      <c r="E24" s="497"/>
      <c r="Z24" s="514"/>
      <c r="AE24" s="492">
        <v>24</v>
      </c>
      <c r="AF24" s="514" t="s">
        <v>4</v>
      </c>
      <c r="AG24" s="514"/>
      <c r="AH24" s="514"/>
      <c r="AI24" s="514"/>
      <c r="AJ24" s="514"/>
      <c r="AK24" s="514"/>
      <c r="AL24" s="514"/>
      <c r="AM24" s="514"/>
      <c r="AN24" s="514"/>
      <c r="AO24" s="514"/>
    </row>
    <row r="25" spans="1:41" s="492" customFormat="1" ht="33" customHeight="1">
      <c r="A25" s="497"/>
      <c r="B25" s="515" t="str">
        <f>"Schedule 5("&amp;'Basic Data'!C9&amp;")"</f>
        <v>Schedule 5()</v>
      </c>
      <c r="C25" s="497"/>
      <c r="D25" s="516" t="s">
        <v>462</v>
      </c>
      <c r="E25" s="497"/>
      <c r="Z25" s="514"/>
      <c r="AE25" s="492">
        <v>25</v>
      </c>
      <c r="AF25" s="514" t="s">
        <v>4</v>
      </c>
      <c r="AG25" s="514"/>
      <c r="AH25" s="514"/>
      <c r="AI25" s="514"/>
      <c r="AJ25" s="514"/>
      <c r="AK25" s="514"/>
      <c r="AL25" s="514"/>
      <c r="AM25" s="514"/>
      <c r="AN25" s="514"/>
      <c r="AO25" s="514"/>
    </row>
    <row r="26" spans="1:41" s="492" customFormat="1" ht="33" customHeight="1">
      <c r="A26" s="497"/>
      <c r="B26" s="515" t="str">
        <f>"Schedule 6("&amp;'Basic Data'!C9&amp;")"</f>
        <v>Schedule 6()</v>
      </c>
      <c r="C26" s="497"/>
      <c r="D26" s="516" t="s">
        <v>463</v>
      </c>
      <c r="E26" s="497"/>
      <c r="Z26" s="514"/>
      <c r="AF26" s="514"/>
      <c r="AG26" s="514"/>
      <c r="AH26" s="514"/>
      <c r="AI26" s="514"/>
      <c r="AJ26" s="514"/>
      <c r="AK26" s="514"/>
      <c r="AL26" s="514"/>
      <c r="AM26" s="514"/>
      <c r="AN26" s="514"/>
      <c r="AO26" s="514"/>
    </row>
    <row r="27" spans="1:41" s="492" customFormat="1" ht="33" customHeight="1">
      <c r="A27" s="497"/>
      <c r="B27" s="515" t="str">
        <f>"Schedule 7("&amp;'Basic Data'!C9&amp;")"</f>
        <v>Schedule 7()</v>
      </c>
      <c r="C27" s="497"/>
      <c r="D27" s="516" t="s">
        <v>499</v>
      </c>
      <c r="E27" s="497"/>
      <c r="Z27" s="514"/>
      <c r="AE27" s="492">
        <v>26</v>
      </c>
      <c r="AF27" s="514" t="s">
        <v>4</v>
      </c>
      <c r="AG27" s="514"/>
      <c r="AH27" s="514"/>
      <c r="AI27" s="514"/>
      <c r="AJ27" s="514"/>
      <c r="AK27" s="514"/>
      <c r="AL27" s="514"/>
      <c r="AM27" s="514"/>
      <c r="AN27" s="514"/>
      <c r="AO27" s="514"/>
    </row>
    <row r="28" spans="1:41" ht="74.25" customHeight="1">
      <c r="A28" s="518">
        <v>2.2000000000000002</v>
      </c>
      <c r="B28" s="834" t="s">
        <v>264</v>
      </c>
      <c r="C28" s="834"/>
      <c r="D28" s="834"/>
      <c r="E28" s="834"/>
      <c r="F28" s="834"/>
      <c r="AE28" s="495">
        <v>28</v>
      </c>
      <c r="AF28" s="496" t="s">
        <v>4</v>
      </c>
    </row>
    <row r="29" spans="1:41" ht="57" customHeight="1">
      <c r="A29" s="518">
        <v>2.2999999999999998</v>
      </c>
      <c r="B29" s="834" t="s">
        <v>265</v>
      </c>
      <c r="C29" s="834"/>
      <c r="D29" s="834"/>
      <c r="E29" s="834"/>
      <c r="F29" s="834"/>
      <c r="AE29" s="495">
        <v>29</v>
      </c>
      <c r="AF29" s="496" t="s">
        <v>4</v>
      </c>
    </row>
    <row r="30" spans="1:41" ht="106.5" customHeight="1">
      <c r="A30" s="518">
        <v>2.4</v>
      </c>
      <c r="B30" s="834" t="s">
        <v>266</v>
      </c>
      <c r="C30" s="834"/>
      <c r="D30" s="834"/>
      <c r="E30" s="834"/>
      <c r="F30" s="834"/>
      <c r="AE30" s="495">
        <v>30</v>
      </c>
      <c r="AF30" s="496" t="s">
        <v>4</v>
      </c>
    </row>
    <row r="31" spans="1:41" ht="56.25" customHeight="1">
      <c r="A31" s="518">
        <v>2.5</v>
      </c>
      <c r="B31" s="834" t="s">
        <v>267</v>
      </c>
      <c r="C31" s="834"/>
      <c r="D31" s="834"/>
      <c r="E31" s="834"/>
      <c r="F31" s="834"/>
      <c r="AE31" s="495">
        <v>31</v>
      </c>
      <c r="AF31" s="496" t="s">
        <v>1</v>
      </c>
    </row>
    <row r="32" spans="1:41" ht="54" customHeight="1">
      <c r="A32" s="507">
        <v>3</v>
      </c>
      <c r="B32" s="834" t="s">
        <v>286</v>
      </c>
      <c r="C32" s="834"/>
      <c r="D32" s="834"/>
      <c r="E32" s="834"/>
      <c r="F32" s="834"/>
    </row>
    <row r="33" spans="1:41" ht="57.75" customHeight="1">
      <c r="A33" s="518">
        <v>3.1</v>
      </c>
      <c r="B33" s="834" t="s">
        <v>464</v>
      </c>
      <c r="C33" s="834"/>
      <c r="D33" s="834"/>
      <c r="E33" s="834"/>
      <c r="F33" s="834"/>
    </row>
    <row r="34" spans="1:41" ht="84.75" customHeight="1">
      <c r="A34" s="518">
        <v>3.2</v>
      </c>
      <c r="B34" s="834" t="s">
        <v>465</v>
      </c>
      <c r="C34" s="834"/>
      <c r="D34" s="834"/>
      <c r="E34" s="834"/>
      <c r="F34" s="834"/>
    </row>
    <row r="35" spans="1:41" ht="43.5" customHeight="1">
      <c r="A35" s="518">
        <v>3.3</v>
      </c>
      <c r="B35" s="834" t="s">
        <v>257</v>
      </c>
      <c r="C35" s="834"/>
      <c r="D35" s="834"/>
      <c r="E35" s="834"/>
      <c r="F35" s="834"/>
    </row>
    <row r="36" spans="1:41" ht="35.25" customHeight="1">
      <c r="A36" s="518">
        <v>3.4</v>
      </c>
      <c r="B36" s="850" t="s">
        <v>466</v>
      </c>
      <c r="C36" s="850"/>
      <c r="D36" s="850"/>
      <c r="E36" s="850"/>
      <c r="F36" s="850"/>
    </row>
    <row r="37" spans="1:41" ht="79.5" customHeight="1">
      <c r="A37" s="507">
        <v>4</v>
      </c>
      <c r="B37" s="834" t="s">
        <v>268</v>
      </c>
      <c r="C37" s="834"/>
      <c r="D37" s="834"/>
      <c r="E37" s="834"/>
      <c r="F37" s="834"/>
    </row>
    <row r="38" spans="1:41" ht="21" customHeight="1">
      <c r="B38" s="412"/>
      <c r="C38" s="24"/>
      <c r="D38" s="24"/>
      <c r="E38" s="95"/>
      <c r="F38" s="95"/>
    </row>
    <row r="39" spans="1:41" ht="21" customHeight="1">
      <c r="B39" s="24" t="s">
        <v>258</v>
      </c>
      <c r="C39" s="62"/>
      <c r="D39" s="69"/>
      <c r="E39" s="69"/>
      <c r="F39" s="69"/>
    </row>
    <row r="40" spans="1:41" ht="21" customHeight="1">
      <c r="B40" s="96"/>
      <c r="C40" s="69"/>
      <c r="D40" s="69"/>
      <c r="E40" s="24"/>
      <c r="F40" s="76" t="s">
        <v>259</v>
      </c>
    </row>
    <row r="41" spans="1:41" ht="21" customHeight="1">
      <c r="B41" s="96"/>
      <c r="C41" s="69"/>
      <c r="D41" s="24"/>
      <c r="E41" s="24"/>
      <c r="F41" s="76" t="str">
        <f>"For and on behalf of " &amp; '[1]Sch-1'!B8</f>
        <v xml:space="preserve">For and on behalf of </v>
      </c>
    </row>
    <row r="42" spans="1:41" ht="25.15" customHeight="1">
      <c r="A42" s="493"/>
      <c r="B42" s="493"/>
      <c r="C42" s="519"/>
      <c r="D42" s="493"/>
      <c r="E42" s="520"/>
      <c r="F42" s="501"/>
    </row>
    <row r="43" spans="1:41" ht="25.15" customHeight="1">
      <c r="A43" s="521" t="s">
        <v>120</v>
      </c>
      <c r="B43" s="838">
        <f>'Names of Bidder'!D20</f>
        <v>0</v>
      </c>
      <c r="C43" s="838"/>
      <c r="D43" s="493"/>
      <c r="E43" s="520" t="s">
        <v>260</v>
      </c>
      <c r="F43" s="522">
        <f>'Names of Bidder'!D17</f>
        <v>0</v>
      </c>
    </row>
    <row r="44" spans="1:41" ht="25.15" customHeight="1">
      <c r="A44" s="521" t="s">
        <v>121</v>
      </c>
      <c r="B44" s="522">
        <f>'Names of Bidder'!D21</f>
        <v>0</v>
      </c>
      <c r="C44" s="523"/>
      <c r="D44" s="493"/>
      <c r="E44" s="520" t="s">
        <v>261</v>
      </c>
      <c r="F44" s="522">
        <f>'Names of Bidder'!D18</f>
        <v>0</v>
      </c>
    </row>
    <row r="45" spans="1:41" ht="25.15" customHeight="1">
      <c r="B45" s="497"/>
      <c r="D45" s="493"/>
      <c r="E45" s="520"/>
      <c r="F45" s="497"/>
    </row>
    <row r="46" spans="1:41" s="492" customFormat="1" ht="33" customHeight="1">
      <c r="A46" s="112" t="s">
        <v>119</v>
      </c>
      <c r="B46" s="77"/>
      <c r="C46" s="99"/>
      <c r="D46" s="24"/>
      <c r="E46" s="76"/>
      <c r="F46" s="113"/>
      <c r="H46" s="524"/>
      <c r="Z46" s="514"/>
      <c r="AE46" s="495"/>
      <c r="AF46" s="496"/>
      <c r="AG46" s="514"/>
      <c r="AH46" s="514"/>
      <c r="AI46" s="514"/>
      <c r="AJ46" s="514"/>
      <c r="AK46" s="514"/>
      <c r="AL46" s="514"/>
      <c r="AM46" s="514"/>
      <c r="AN46" s="514"/>
      <c r="AO46" s="514"/>
    </row>
    <row r="47" spans="1:41" s="492" customFormat="1" ht="33" customHeight="1">
      <c r="A47" s="837" t="s">
        <v>144</v>
      </c>
      <c r="B47" s="837"/>
      <c r="C47" s="837"/>
      <c r="D47" s="144"/>
      <c r="E47" s="144"/>
      <c r="F47" s="144"/>
      <c r="H47" s="524"/>
      <c r="Z47" s="514"/>
      <c r="AE47" s="495"/>
      <c r="AF47" s="496"/>
      <c r="AG47" s="514"/>
      <c r="AH47" s="514"/>
      <c r="AI47" s="514"/>
      <c r="AJ47" s="514"/>
      <c r="AK47" s="514"/>
      <c r="AL47" s="514"/>
      <c r="AM47" s="514"/>
      <c r="AN47" s="514"/>
      <c r="AO47" s="514"/>
    </row>
    <row r="48" spans="1:41" s="492" customFormat="1" ht="33" customHeight="1">
      <c r="A48" s="833"/>
      <c r="B48" s="833"/>
      <c r="C48" s="833"/>
      <c r="D48" s="144"/>
      <c r="E48" s="144"/>
      <c r="F48" s="144"/>
      <c r="H48" s="524"/>
      <c r="Z48" s="514"/>
      <c r="AE48" s="495"/>
      <c r="AF48" s="496"/>
      <c r="AG48" s="514"/>
      <c r="AH48" s="514"/>
      <c r="AI48" s="514"/>
      <c r="AJ48" s="514"/>
      <c r="AK48" s="514"/>
      <c r="AL48" s="514"/>
      <c r="AM48" s="514"/>
      <c r="AN48" s="514"/>
      <c r="AO48" s="514"/>
    </row>
    <row r="49" spans="1:41" s="492" customFormat="1" ht="33" customHeight="1">
      <c r="A49" s="836"/>
      <c r="B49" s="836"/>
      <c r="C49" s="836"/>
      <c r="D49" s="144"/>
      <c r="E49" s="144"/>
      <c r="F49" s="144"/>
      <c r="H49" s="524"/>
      <c r="Z49" s="514"/>
      <c r="AE49" s="495"/>
      <c r="AF49" s="496"/>
      <c r="AG49" s="514"/>
      <c r="AH49" s="514"/>
      <c r="AI49" s="514"/>
      <c r="AJ49" s="514"/>
      <c r="AK49" s="514"/>
      <c r="AL49" s="514"/>
      <c r="AM49" s="514"/>
      <c r="AN49" s="514"/>
      <c r="AO49" s="514"/>
    </row>
    <row r="50" spans="1:41" s="492" customFormat="1" ht="33" customHeight="1">
      <c r="A50" s="835" t="s">
        <v>145</v>
      </c>
      <c r="B50" s="835"/>
      <c r="C50" s="835"/>
      <c r="D50" s="144"/>
      <c r="E50" s="144"/>
      <c r="F50" s="144"/>
      <c r="H50" s="524"/>
      <c r="Z50" s="514"/>
      <c r="AE50" s="495"/>
      <c r="AF50" s="496"/>
      <c r="AG50" s="514"/>
      <c r="AH50" s="514"/>
      <c r="AI50" s="514"/>
      <c r="AJ50" s="514"/>
      <c r="AK50" s="514"/>
      <c r="AL50" s="514"/>
      <c r="AM50" s="514"/>
      <c r="AN50" s="514"/>
      <c r="AO50" s="514"/>
    </row>
    <row r="51" spans="1:41" s="492" customFormat="1" ht="33" customHeight="1">
      <c r="A51" s="835" t="s">
        <v>143</v>
      </c>
      <c r="B51" s="835"/>
      <c r="C51" s="835"/>
      <c r="D51" s="144"/>
      <c r="E51" s="144"/>
      <c r="F51" s="144"/>
      <c r="H51" s="524"/>
      <c r="Z51" s="514"/>
      <c r="AE51" s="495"/>
      <c r="AF51" s="496"/>
      <c r="AG51" s="514"/>
      <c r="AH51" s="514"/>
      <c r="AI51" s="514"/>
      <c r="AJ51" s="514"/>
      <c r="AK51" s="514"/>
      <c r="AL51" s="514"/>
      <c r="AM51" s="514"/>
      <c r="AN51" s="514"/>
      <c r="AO51" s="514"/>
    </row>
    <row r="52" spans="1:41" s="492" customFormat="1" ht="33" customHeight="1">
      <c r="A52" s="835" t="s">
        <v>146</v>
      </c>
      <c r="B52" s="835"/>
      <c r="C52" s="835"/>
      <c r="D52" s="144"/>
      <c r="E52" s="144"/>
      <c r="F52" s="144"/>
      <c r="H52" s="524"/>
      <c r="Z52" s="514"/>
      <c r="AE52" s="495"/>
      <c r="AF52" s="496"/>
      <c r="AG52" s="514"/>
      <c r="AH52" s="514"/>
      <c r="AI52" s="514"/>
      <c r="AJ52" s="514"/>
      <c r="AK52" s="514"/>
      <c r="AL52" s="514"/>
      <c r="AM52" s="514"/>
      <c r="AN52" s="514"/>
      <c r="AO52" s="514"/>
    </row>
    <row r="53" spans="1:41" s="492" customFormat="1" ht="33" customHeight="1">
      <c r="A53" s="837" t="s">
        <v>147</v>
      </c>
      <c r="B53" s="837"/>
      <c r="C53" s="837"/>
      <c r="D53" s="144"/>
      <c r="E53" s="144"/>
      <c r="F53" s="144"/>
      <c r="H53" s="524"/>
      <c r="Z53" s="514"/>
      <c r="AE53" s="495"/>
      <c r="AF53" s="496"/>
      <c r="AG53" s="514"/>
      <c r="AH53" s="514"/>
      <c r="AI53" s="514"/>
      <c r="AJ53" s="514"/>
      <c r="AK53" s="514"/>
      <c r="AL53" s="514"/>
      <c r="AM53" s="514"/>
      <c r="AN53" s="514"/>
      <c r="AO53" s="514"/>
    </row>
    <row r="54" spans="1:41" s="492" customFormat="1" ht="33" customHeight="1">
      <c r="A54" s="833"/>
      <c r="B54" s="833"/>
      <c r="C54" s="833"/>
      <c r="D54" s="144"/>
      <c r="E54" s="144"/>
      <c r="F54" s="144"/>
      <c r="H54" s="524"/>
      <c r="Z54" s="514"/>
      <c r="AE54" s="495"/>
      <c r="AF54" s="496"/>
      <c r="AG54" s="514"/>
      <c r="AH54" s="514"/>
      <c r="AI54" s="514"/>
      <c r="AJ54" s="514"/>
      <c r="AK54" s="514"/>
      <c r="AL54" s="514"/>
      <c r="AM54" s="514"/>
      <c r="AN54" s="514"/>
      <c r="AO54" s="514"/>
    </row>
    <row r="55" spans="1:41" s="492" customFormat="1" ht="33" customHeight="1">
      <c r="A55" s="836"/>
      <c r="B55" s="836"/>
      <c r="C55" s="836"/>
      <c r="D55" s="849"/>
      <c r="E55" s="849"/>
      <c r="F55" s="849"/>
      <c r="H55" s="524"/>
      <c r="Z55" s="514"/>
      <c r="AE55" s="495"/>
      <c r="AF55" s="496"/>
      <c r="AG55" s="514"/>
      <c r="AH55" s="514"/>
      <c r="AI55" s="514"/>
      <c r="AJ55" s="514"/>
      <c r="AK55" s="514"/>
      <c r="AL55" s="514"/>
      <c r="AM55" s="514"/>
      <c r="AN55" s="514"/>
      <c r="AO55" s="514"/>
    </row>
    <row r="56" spans="1:41" s="492" customFormat="1" ht="33" customHeight="1">
      <c r="A56" s="112"/>
      <c r="B56" s="112"/>
      <c r="C56" s="112"/>
      <c r="D56" s="114"/>
      <c r="E56" s="114"/>
      <c r="F56" s="114"/>
      <c r="H56" s="524"/>
      <c r="Z56" s="514"/>
      <c r="AE56" s="495"/>
      <c r="AF56" s="496"/>
      <c r="AG56" s="514"/>
      <c r="AH56" s="514"/>
      <c r="AI56" s="514"/>
      <c r="AJ56" s="514"/>
      <c r="AK56" s="514"/>
      <c r="AL56" s="514"/>
      <c r="AM56" s="514"/>
      <c r="AN56" s="514"/>
      <c r="AO56" s="514"/>
    </row>
    <row r="57" spans="1:41" s="492" customFormat="1" ht="33" customHeight="1">
      <c r="A57" s="524"/>
      <c r="B57" s="501"/>
      <c r="C57" s="497"/>
      <c r="D57" s="497"/>
      <c r="E57" s="497"/>
      <c r="H57" s="524"/>
      <c r="Z57" s="514"/>
      <c r="AE57" s="495"/>
      <c r="AF57" s="496"/>
      <c r="AG57" s="514"/>
      <c r="AH57" s="514"/>
      <c r="AI57" s="514"/>
      <c r="AJ57" s="514"/>
      <c r="AK57" s="514"/>
      <c r="AL57" s="514"/>
      <c r="AM57" s="514"/>
      <c r="AN57" s="514"/>
      <c r="AO57" s="514"/>
    </row>
    <row r="58" spans="1:41" s="492" customFormat="1" ht="33" customHeight="1">
      <c r="A58" s="524"/>
      <c r="B58" s="501"/>
      <c r="C58" s="497"/>
      <c r="D58" s="497"/>
      <c r="E58" s="497"/>
      <c r="H58" s="524"/>
      <c r="Z58" s="514"/>
      <c r="AE58" s="495"/>
      <c r="AF58" s="496"/>
      <c r="AG58" s="514"/>
      <c r="AH58" s="514"/>
      <c r="AI58" s="514"/>
      <c r="AJ58" s="514"/>
      <c r="AK58" s="514"/>
      <c r="AL58" s="514"/>
      <c r="AM58" s="514"/>
      <c r="AN58" s="514"/>
      <c r="AO58" s="514"/>
    </row>
    <row r="59" spans="1:41" s="492" customFormat="1" ht="33" customHeight="1">
      <c r="A59" s="524"/>
      <c r="B59" s="501"/>
      <c r="C59" s="497"/>
      <c r="D59" s="497"/>
      <c r="E59" s="497"/>
      <c r="H59" s="524"/>
      <c r="Z59" s="514"/>
      <c r="AE59" s="495"/>
      <c r="AF59" s="496"/>
      <c r="AG59" s="514"/>
      <c r="AH59" s="514"/>
      <c r="AI59" s="514"/>
      <c r="AJ59" s="514"/>
      <c r="AK59" s="514"/>
      <c r="AL59" s="514"/>
      <c r="AM59" s="514"/>
      <c r="AN59" s="514"/>
      <c r="AO59" s="514"/>
    </row>
    <row r="60" spans="1:41">
      <c r="A60" s="501"/>
    </row>
    <row r="61" spans="1:41">
      <c r="A61" s="501"/>
    </row>
    <row r="62" spans="1:41">
      <c r="A62" s="501"/>
    </row>
    <row r="63" spans="1:41">
      <c r="A63" s="501"/>
    </row>
    <row r="64" spans="1:41">
      <c r="A64" s="501"/>
    </row>
    <row r="65" spans="1:1">
      <c r="A65" s="501"/>
    </row>
    <row r="66" spans="1:1">
      <c r="A66" s="501"/>
    </row>
    <row r="67" spans="1:1">
      <c r="A67" s="501"/>
    </row>
    <row r="68" spans="1:1">
      <c r="A68" s="501"/>
    </row>
    <row r="69" spans="1:1">
      <c r="A69" s="501"/>
    </row>
    <row r="70" spans="1:1">
      <c r="A70" s="501"/>
    </row>
    <row r="71" spans="1:1">
      <c r="A71" s="501"/>
    </row>
  </sheetData>
  <sheetProtection algorithmName="SHA-512" hashValue="vSGl95q2IBZktyaux7lrISH179bhy5PGMjqTk/Gujmc6FVh3dlHvjgNeU27ejX8vYYF2s4cRGvznzcO2Y7XPrg==" saltValue="R9VblvUL+sgFfxZ6qfiWxw==" spinCount="100000" sheet="1" formatColumns="0" formatRows="0" selectLockedCells="1"/>
  <customSheetViews>
    <customSheetView guid="{08A645C4-A23F-4400-B0CE-1685BC312A6F}" zeroValues="0" printArea="1" hiddenRows="1">
      <selection activeCell="F45" sqref="F45"/>
      <rowBreaks count="2" manualBreakCount="2">
        <brk id="26" max="5" man="1"/>
        <brk id="33" max="5" man="1"/>
      </rowBreaks>
      <pageMargins left="0.75" right="0.77" top="0.73" bottom="0.75" header="0.52" footer="0.45"/>
      <pageSetup scale="95" orientation="portrait" r:id="rId1"/>
      <headerFooter alignWithMargins="0"/>
    </customSheetView>
    <customSheetView guid="{E95B21C1-D936-4435-AF6F-90CF0B6A7506}" zeroValues="0" hiddenRows="1">
      <selection activeCell="D54" sqref="D54:F54"/>
      <rowBreaks count="2" manualBreakCount="2">
        <brk id="26" max="5" man="1"/>
        <brk id="33" max="5" man="1"/>
      </rowBreaks>
      <pageMargins left="0.75" right="0.77" top="0.73" bottom="0.75" header="0.52" footer="0.45"/>
      <pageSetup scale="95" orientation="portrait" r:id="rId2"/>
      <headerFooter alignWithMargins="0">
        <oddFooter>&amp;L&amp;8Tower Package-P238-TW04, TL associated with Phase-I Generation Project in Orissa (Part-C)&amp;R&amp;"Book Antiqua,Bold"&amp;8Attachment-13 TW04  / Page &amp;P of &amp;N</oddFooter>
      </headerFooter>
    </customSheetView>
    <customSheetView guid="{B0EE7D76-5806-4718-BDAD-3A3EA691E5E4}" showPageBreaks="1" zeroValues="0" printArea="1" hiddenRows="1" view="pageBreakPreview">
      <selection activeCell="C5" sqref="C5:F5"/>
      <rowBreaks count="2" manualBreakCount="2">
        <brk id="25" max="5" man="1"/>
        <brk id="33" max="5" man="1"/>
      </rowBreaks>
      <pageMargins left="0.75" right="0.77" top="0.73" bottom="0.75" header="0.52" footer="0.45"/>
      <pageSetup orientation="portrait" r:id="rId3"/>
      <headerFooter alignWithMargins="0">
        <oddFooter>&amp;L&amp;8Tower Package-P238-TW04, TL associated with Phase-I Generation Project in Orissa (Part-C)&amp;R&amp;"Book Antiqua,Bold"&amp;8Attachment-13 TW04  / Page &amp;P of &amp;N</oddFooter>
      </headerFooter>
    </customSheetView>
    <customSheetView guid="{696D9240-6693-44E8-B9A4-2BFADD101EE2}" zeroValues="0" hiddenRows="1">
      <selection activeCell="C5" sqref="C5:F5"/>
      <pageMargins left="0.75" right="0.77" top="0.73" bottom="0.75" header="0.52" footer="0.45"/>
      <pageSetup orientation="portrait" r:id="rId4"/>
      <headerFooter alignWithMargins="0">
        <oddFooter>&amp;L&amp;8Tower Package-P238-TW04, TL associated with Phase-I Generation Project in Orissa (Part-C)&amp;R&amp;"Book Antiqua,Bold"&amp;8Attachment-13 TW04  / Page &amp;P of &amp;N</oddFooter>
      </headerFooter>
    </customSheetView>
    <customSheetView guid="{58D82F59-8CF6-455F-B9F4-081499FDF243}" showPageBreaks="1" zeroValues="0" printArea="1" hiddenRows="1" view="pageBreakPreview">
      <selection activeCell="C5" sqref="C5:F5"/>
      <rowBreaks count="2" manualBreakCount="2">
        <brk id="25" max="5" man="1"/>
        <brk id="33" max="5" man="1"/>
      </rowBreaks>
      <pageMargins left="0.75" right="0.77" top="0.73" bottom="0.75" header="0.52" footer="0.45"/>
      <pageSetup orientation="portrait" r:id="rId5"/>
      <headerFooter alignWithMargins="0">
        <oddFooter>&amp;L&amp;8Tower Package-P238-TW04, TL associated with Phase-I Generation Project in Orissa (Part-C)&amp;R&amp;"Book Antiqua,Bold"&amp;8Attachment-13 TW04  / Page &amp;P of &amp;N</oddFooter>
      </headerFooter>
    </customSheetView>
    <customSheetView guid="{B1277D53-29D6-4226-81E2-084FB62977B6}" zeroValues="0" hiddenRows="1">
      <selection activeCell="D54" sqref="D54:F54"/>
      <rowBreaks count="2" manualBreakCount="2">
        <brk id="26" max="5" man="1"/>
        <brk id="33" max="5" man="1"/>
      </rowBreaks>
      <pageMargins left="0.75" right="0.77" top="0.73" bottom="0.75" header="0.52" footer="0.45"/>
      <pageSetup scale="95" orientation="portrait" r:id="rId6"/>
      <headerFooter alignWithMargins="0">
        <oddFooter>&amp;L&amp;8Tower Package-P238-TW04, TL associated with Phase-I Generation Project in Orissa (Part-C)&amp;R&amp;"Book Antiqua,Bold"&amp;8Attachment-13 TW04  / Page &amp;P of &amp;N</oddFooter>
      </headerFooter>
    </customSheetView>
    <customSheetView guid="{C39F923C-6CD3-45D8-86F8-6C4D806DDD7E}" zeroValues="0" hiddenRows="1">
      <selection activeCell="F45" sqref="F45"/>
      <rowBreaks count="2" manualBreakCount="2">
        <brk id="26" max="5" man="1"/>
        <brk id="33" max="5" man="1"/>
      </rowBreaks>
      <pageMargins left="0.75" right="0.77" top="0.73" bottom="0.75" header="0.52" footer="0.45"/>
      <pageSetup scale="95" orientation="portrait" r:id="rId7"/>
      <headerFooter alignWithMargins="0"/>
    </customSheetView>
    <customSheetView guid="{9CA44E70-650F-49CD-967F-298619682CA2}" zeroValues="0" hiddenRows="1">
      <selection activeCell="F45" sqref="F45"/>
      <rowBreaks count="2" manualBreakCount="2">
        <brk id="26" max="5" man="1"/>
        <brk id="33" max="5" man="1"/>
      </rowBreaks>
      <pageMargins left="0.75" right="0.77" top="0.73" bottom="0.75" header="0.52" footer="0.45"/>
      <pageSetup scale="95" orientation="portrait" r:id="rId8"/>
      <headerFooter alignWithMargins="0"/>
    </customSheetView>
  </customSheetViews>
  <mergeCells count="33">
    <mergeCell ref="B18:F18"/>
    <mergeCell ref="B19:F19"/>
    <mergeCell ref="D20:F20"/>
    <mergeCell ref="A55:C55"/>
    <mergeCell ref="B32:F32"/>
    <mergeCell ref="B34:F34"/>
    <mergeCell ref="A47:C47"/>
    <mergeCell ref="D55:F55"/>
    <mergeCell ref="A48:C48"/>
    <mergeCell ref="D23:F23"/>
    <mergeCell ref="B30:F30"/>
    <mergeCell ref="B36:F36"/>
    <mergeCell ref="A3:F3"/>
    <mergeCell ref="C5:F5"/>
    <mergeCell ref="B6:C6"/>
    <mergeCell ref="C14:F14"/>
    <mergeCell ref="B16:F16"/>
    <mergeCell ref="B17:F17"/>
    <mergeCell ref="A9:E12"/>
    <mergeCell ref="A54:C54"/>
    <mergeCell ref="B33:F33"/>
    <mergeCell ref="A51:C51"/>
    <mergeCell ref="A49:C49"/>
    <mergeCell ref="A53:C53"/>
    <mergeCell ref="A52:C52"/>
    <mergeCell ref="B35:F35"/>
    <mergeCell ref="B31:F31"/>
    <mergeCell ref="B43:C43"/>
    <mergeCell ref="B37:F37"/>
    <mergeCell ref="D21:F21"/>
    <mergeCell ref="B29:F29"/>
    <mergeCell ref="A50:C50"/>
    <mergeCell ref="B28:F28"/>
  </mergeCells>
  <phoneticPr fontId="34" type="noConversion"/>
  <pageMargins left="0.75" right="0.77" top="0.73" bottom="0.75" header="0.52" footer="0.45"/>
  <pageSetup scale="66" fitToHeight="2" orientation="portrait" r:id="rId9"/>
  <headerFooter alignWithMargins="0"/>
  <rowBreaks count="2" manualBreakCount="2">
    <brk id="27" max="5" man="1"/>
    <brk id="34" max="5" man="1"/>
  </rowBreaks>
  <drawing r:id="rId1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1">
    <tabColor theme="1"/>
  </sheetPr>
  <dimension ref="A1:P28"/>
  <sheetViews>
    <sheetView showZeros="0" zoomScaleNormal="100" zoomScaleSheetLayoutView="100" workbookViewId="0">
      <selection activeCell="G25" sqref="G25"/>
    </sheetView>
  </sheetViews>
  <sheetFormatPr defaultRowHeight="16.5"/>
  <cols>
    <col min="1" max="1" width="11.375" style="55" customWidth="1"/>
    <col min="2" max="2" width="34.375" style="22" customWidth="1"/>
    <col min="3" max="3" width="8.625" style="22" customWidth="1"/>
    <col min="4" max="4" width="7.625" style="22" customWidth="1"/>
    <col min="5" max="5" width="13.625" style="22" customWidth="1"/>
    <col min="6" max="6" width="21.375" style="22" customWidth="1"/>
    <col min="7" max="7" width="17.625" style="80" customWidth="1"/>
    <col min="8" max="12" width="9" style="62"/>
    <col min="13" max="13" width="9" style="189"/>
    <col min="14" max="14" width="13.875" style="189" customWidth="1"/>
    <col min="15" max="15" width="13.625" style="189" customWidth="1"/>
    <col min="16" max="16" width="21.375" style="62" customWidth="1"/>
    <col min="17" max="16384" width="9" style="62"/>
  </cols>
  <sheetData>
    <row r="1" spans="1:16" ht="18" customHeight="1">
      <c r="A1" s="63" t="str">
        <f>Cover!B3</f>
        <v>Specification No.: WR1/NT/W-UFOC/DOM/ZA3/23/11299</v>
      </c>
      <c r="B1" s="64"/>
      <c r="C1" s="64"/>
      <c r="D1" s="65"/>
      <c r="E1" s="65"/>
      <c r="F1" s="67" t="s">
        <v>233</v>
      </c>
    </row>
    <row r="2" spans="1:16" ht="18" customHeight="1">
      <c r="A2" s="54"/>
      <c r="B2" s="69"/>
      <c r="C2" s="69"/>
      <c r="D2" s="70"/>
      <c r="E2" s="70"/>
      <c r="F2" s="24"/>
    </row>
    <row r="3" spans="1:16" ht="55.5" customHeight="1">
      <c r="A3" s="854" t="str">
        <f>Cover!$B$2</f>
        <v>Annual Maintenance Contract (AMC) including Preventive Maintenance of Underground/ Overhead Optical Fibre Cable Links of Nasik &amp; Dhule Backbone/ Intracity Section and Last Mile Contract (LMC) for providing Last Mile Connectivity’s to customers in Nasik &amp; Dhule (Including Jalgaon District) for a period of three years under PKG-C under WRTCC</v>
      </c>
      <c r="B3" s="854"/>
      <c r="C3" s="854"/>
      <c r="D3" s="854"/>
      <c r="E3" s="854"/>
      <c r="F3" s="854"/>
      <c r="M3" s="194" t="s">
        <v>167</v>
      </c>
      <c r="O3" s="195" t="e">
        <f>Discount!G15/('Sch-6'!D15+'Sch-6'!D17+'Sch-6'!D19)</f>
        <v>#VALUE!</v>
      </c>
    </row>
    <row r="4" spans="1:16" ht="22.15" customHeight="1">
      <c r="A4" s="700" t="s">
        <v>225</v>
      </c>
      <c r="B4" s="700"/>
      <c r="C4" s="700"/>
      <c r="D4" s="700"/>
      <c r="E4" s="700"/>
      <c r="F4" s="700"/>
      <c r="M4" s="194" t="s">
        <v>168</v>
      </c>
      <c r="O4" s="195">
        <f>Discount!G16</f>
        <v>0</v>
      </c>
    </row>
    <row r="5" spans="1:16" ht="18" customHeight="1">
      <c r="A5" s="56"/>
      <c r="B5" s="81"/>
      <c r="C5" s="81"/>
      <c r="D5" s="81"/>
      <c r="E5" s="81"/>
      <c r="F5" s="81"/>
      <c r="M5" s="194" t="s">
        <v>172</v>
      </c>
      <c r="O5" s="195" t="e">
        <f>Discount!G22/D21</f>
        <v>#DIV/0!</v>
      </c>
    </row>
    <row r="6" spans="1:16" ht="18" customHeight="1">
      <c r="A6" s="21" t="str">
        <f>'Sch-1'!A6</f>
        <v>Bidder's Name And Address</v>
      </c>
      <c r="B6" s="31"/>
      <c r="C6" s="31"/>
      <c r="D6" s="31"/>
      <c r="E6" s="51" t="s">
        <v>198</v>
      </c>
      <c r="G6" s="24"/>
      <c r="M6" s="194" t="s">
        <v>173</v>
      </c>
      <c r="O6" s="195">
        <f>Discount!G28</f>
        <v>0</v>
      </c>
    </row>
    <row r="7" spans="1:16" ht="18" customHeight="1">
      <c r="A7" s="198" t="str">
        <f>'Sch-1'!A7</f>
        <v>Bidder as Individual Bidder</v>
      </c>
      <c r="B7" s="31"/>
      <c r="C7" s="31"/>
      <c r="D7" s="31"/>
      <c r="E7" s="50" t="s">
        <v>200</v>
      </c>
      <c r="G7" s="24"/>
      <c r="M7" s="194" t="s">
        <v>169</v>
      </c>
      <c r="O7" s="195" t="e">
        <f>Discount!G29/('Sch-6'!D15+'Sch-6'!D17+'Sch-6'!D19)</f>
        <v>#VALUE!</v>
      </c>
    </row>
    <row r="8" spans="1:16" ht="18" customHeight="1">
      <c r="A8" s="32" t="s">
        <v>215</v>
      </c>
      <c r="B8" s="783" t="str">
        <f>IF('Sch-1'!B8=0, "", 'Sch-1'!B8)</f>
        <v/>
      </c>
      <c r="C8" s="783"/>
      <c r="D8" s="783"/>
      <c r="E8" s="50" t="s">
        <v>202</v>
      </c>
      <c r="G8" s="24"/>
      <c r="M8" s="194" t="s">
        <v>170</v>
      </c>
      <c r="O8" s="195">
        <f>Discount!G31</f>
        <v>0</v>
      </c>
    </row>
    <row r="9" spans="1:16" ht="18" customHeight="1">
      <c r="A9" s="32" t="s">
        <v>216</v>
      </c>
      <c r="B9" s="783" t="str">
        <f>IF('Sch-1'!B9=0, "", 'Sch-1'!B9)</f>
        <v/>
      </c>
      <c r="C9" s="783"/>
      <c r="D9" s="783"/>
      <c r="E9" s="50" t="s">
        <v>203</v>
      </c>
      <c r="G9" s="24"/>
      <c r="M9" s="194" t="s">
        <v>171</v>
      </c>
      <c r="O9" s="195" t="e">
        <f>SUM(O3:O8)</f>
        <v>#VALUE!</v>
      </c>
    </row>
    <row r="10" spans="1:16" ht="18" customHeight="1">
      <c r="A10" s="33"/>
      <c r="B10" s="783" t="str">
        <f ca="1">IF('Sch-1'!B12=0, "", 'Sch-1'!B12)</f>
        <v/>
      </c>
      <c r="C10" s="783"/>
      <c r="D10" s="783"/>
      <c r="E10" s="50" t="s">
        <v>204</v>
      </c>
      <c r="G10" s="24"/>
    </row>
    <row r="11" spans="1:16" ht="18" customHeight="1">
      <c r="A11" s="33"/>
      <c r="B11" s="783" t="e">
        <f>IF('Sch-1'!#REF!=0, "", 'Sch-1'!#REF!)</f>
        <v>#REF!</v>
      </c>
      <c r="C11" s="783"/>
      <c r="D11" s="783"/>
      <c r="E11" s="50" t="s">
        <v>205</v>
      </c>
      <c r="G11" s="24"/>
    </row>
    <row r="12" spans="1:16" ht="18" customHeight="1">
      <c r="B12" s="168"/>
      <c r="C12" s="168"/>
      <c r="D12" s="168"/>
      <c r="E12" s="82"/>
      <c r="F12" s="55"/>
      <c r="G12" s="24"/>
    </row>
    <row r="14" spans="1:16" ht="33.75" customHeight="1">
      <c r="A14" s="83" t="s">
        <v>234</v>
      </c>
      <c r="B14" s="84" t="s">
        <v>181</v>
      </c>
      <c r="C14" s="212" t="s">
        <v>174</v>
      </c>
      <c r="D14" s="212" t="s">
        <v>158</v>
      </c>
      <c r="E14" s="212" t="s">
        <v>159</v>
      </c>
      <c r="F14" s="212" t="s">
        <v>160</v>
      </c>
      <c r="N14" s="851" t="s">
        <v>182</v>
      </c>
      <c r="O14" s="851"/>
      <c r="P14" s="143"/>
    </row>
    <row r="15" spans="1:16" s="205" customFormat="1">
      <c r="A15" s="85">
        <v>1</v>
      </c>
      <c r="B15" s="85">
        <v>2</v>
      </c>
      <c r="C15" s="85">
        <v>3</v>
      </c>
      <c r="D15" s="85">
        <v>4</v>
      </c>
      <c r="E15" s="245">
        <v>5</v>
      </c>
      <c r="F15" s="245" t="s">
        <v>207</v>
      </c>
      <c r="M15" s="206"/>
      <c r="N15" s="852">
        <v>3</v>
      </c>
      <c r="O15" s="852"/>
      <c r="P15" s="81"/>
    </row>
    <row r="16" spans="1:16" s="208" customFormat="1">
      <c r="A16" s="210" t="e">
        <f>#REF!</f>
        <v>#REF!</v>
      </c>
      <c r="B16" s="291" t="e">
        <f>#REF!</f>
        <v>#REF!</v>
      </c>
      <c r="C16" s="210" t="e">
        <f>#REF!</f>
        <v>#REF!</v>
      </c>
      <c r="D16" s="210" t="e">
        <f>#REF!</f>
        <v>#REF!</v>
      </c>
      <c r="E16" s="213"/>
      <c r="F16" s="246"/>
      <c r="G16" s="247"/>
      <c r="H16" s="200"/>
      <c r="I16" s="200"/>
      <c r="J16" s="200"/>
      <c r="K16" s="200"/>
      <c r="L16" s="200"/>
      <c r="M16" s="189"/>
      <c r="N16" s="853"/>
      <c r="O16" s="853"/>
      <c r="P16" s="207"/>
    </row>
    <row r="17" spans="1:16" s="208" customFormat="1" ht="35.1" customHeight="1">
      <c r="A17" s="210" t="e">
        <f>#REF!</f>
        <v>#REF!</v>
      </c>
      <c r="B17" s="291" t="e">
        <f>#REF!</f>
        <v>#REF!</v>
      </c>
      <c r="C17" s="210" t="e">
        <f>#REF!</f>
        <v>#REF!</v>
      </c>
      <c r="D17" s="210" t="e">
        <f>#REF!</f>
        <v>#REF!</v>
      </c>
      <c r="E17" s="288" t="e">
        <f>#REF!</f>
        <v>#REF!</v>
      </c>
      <c r="F17" s="276" t="e">
        <f>IF(E17=0, "Included", IF(ISERROR(D17*E17), E17, D17*E17))</f>
        <v>#REF!</v>
      </c>
      <c r="G17" s="125"/>
      <c r="M17" s="189"/>
      <c r="N17" s="855" t="e">
        <f>D17-(D17*$O$9)</f>
        <v>#REF!</v>
      </c>
      <c r="O17" s="855"/>
      <c r="P17" s="207"/>
    </row>
    <row r="18" spans="1:16" s="208" customFormat="1" ht="35.1" customHeight="1">
      <c r="A18" s="210" t="e">
        <f>#REF!</f>
        <v>#REF!</v>
      </c>
      <c r="B18" s="291" t="e">
        <f>#REF!</f>
        <v>#REF!</v>
      </c>
      <c r="C18" s="210" t="e">
        <f>#REF!</f>
        <v>#REF!</v>
      </c>
      <c r="D18" s="210" t="e">
        <f>#REF!</f>
        <v>#REF!</v>
      </c>
      <c r="E18" s="288" t="e">
        <f>#REF!</f>
        <v>#REF!</v>
      </c>
      <c r="F18" s="276" t="e">
        <f>IF(E18=0, "Included", IF(ISERROR(D18*E18), E18, D18*E18))</f>
        <v>#REF!</v>
      </c>
      <c r="G18" s="125"/>
      <c r="M18" s="189"/>
      <c r="N18" s="860"/>
      <c r="O18" s="860"/>
      <c r="P18" s="207"/>
    </row>
    <row r="19" spans="1:16" s="208" customFormat="1" ht="35.1" customHeight="1">
      <c r="A19" s="210" t="e">
        <f>#REF!</f>
        <v>#REF!</v>
      </c>
      <c r="B19" s="291" t="e">
        <f>#REF!</f>
        <v>#REF!</v>
      </c>
      <c r="C19" s="210" t="e">
        <f>#REF!</f>
        <v>#REF!</v>
      </c>
      <c r="D19" s="210" t="e">
        <f>#REF!</f>
        <v>#REF!</v>
      </c>
      <c r="E19" s="288" t="e">
        <f>#REF!</f>
        <v>#REF!</v>
      </c>
      <c r="F19" s="276" t="e">
        <f>IF(E19=0, "Included", IF(ISERROR(D19*E19), E19, D19*E19))</f>
        <v>#REF!</v>
      </c>
      <c r="G19" s="125"/>
      <c r="M19" s="189"/>
      <c r="N19" s="190"/>
      <c r="O19" s="190"/>
      <c r="P19" s="207"/>
    </row>
    <row r="20" spans="1:16" s="208" customFormat="1" ht="35.1" customHeight="1">
      <c r="A20" s="210" t="e">
        <f>#REF!</f>
        <v>#REF!</v>
      </c>
      <c r="B20" s="291" t="e">
        <f>#REF!</f>
        <v>#REF!</v>
      </c>
      <c r="C20" s="210" t="e">
        <f>#REF!</f>
        <v>#REF!</v>
      </c>
      <c r="D20" s="210" t="e">
        <f>#REF!</f>
        <v>#REF!</v>
      </c>
      <c r="E20" s="288" t="e">
        <f>#REF!</f>
        <v>#REF!</v>
      </c>
      <c r="F20" s="276" t="e">
        <f>IF(E20=0, "Included", IF(ISERROR(D20*E20), E20, D20*E20))</f>
        <v>#REF!</v>
      </c>
      <c r="G20" s="125"/>
      <c r="M20" s="189"/>
      <c r="N20" s="190"/>
      <c r="O20" s="190"/>
      <c r="P20" s="207"/>
    </row>
    <row r="21" spans="1:16" ht="19.5" customHeight="1">
      <c r="A21" s="86"/>
      <c r="B21" s="856" t="s">
        <v>235</v>
      </c>
      <c r="C21" s="857"/>
      <c r="D21" s="857"/>
      <c r="E21" s="211"/>
      <c r="F21" s="277" t="e">
        <f>SUM(F17:F20)</f>
        <v>#REF!</v>
      </c>
      <c r="N21" s="855" t="e">
        <f>ROUND((#REF!+#REF!+#REF!),0)</f>
        <v>#REF!</v>
      </c>
      <c r="O21" s="855"/>
      <c r="P21" s="21"/>
    </row>
    <row r="22" spans="1:16">
      <c r="A22" s="87"/>
      <c r="B22" s="88"/>
      <c r="C22" s="88"/>
      <c r="D22" s="81"/>
      <c r="E22" s="81"/>
      <c r="F22" s="81"/>
      <c r="N22" s="191" t="s">
        <v>133</v>
      </c>
      <c r="O22" s="192" t="e">
        <f>D21-N21</f>
        <v>#REF!</v>
      </c>
    </row>
    <row r="23" spans="1:16" ht="33.75" customHeight="1">
      <c r="A23" s="858" t="s">
        <v>161</v>
      </c>
      <c r="B23" s="858"/>
      <c r="C23" s="858"/>
      <c r="D23" s="858"/>
      <c r="E23" s="859"/>
      <c r="F23" s="859"/>
      <c r="N23" s="191"/>
      <c r="O23" s="192"/>
    </row>
    <row r="24" spans="1:16">
      <c r="A24" s="87"/>
      <c r="B24" s="88"/>
      <c r="C24" s="88"/>
      <c r="D24" s="81"/>
      <c r="E24" s="81"/>
      <c r="F24" s="81"/>
      <c r="N24" s="191"/>
      <c r="O24" s="192"/>
    </row>
    <row r="25" spans="1:16" ht="33" customHeight="1">
      <c r="A25" s="73" t="s">
        <v>208</v>
      </c>
      <c r="B25" s="99" t="e">
        <f>'Sch-1'!#REF!</f>
        <v>#REF!</v>
      </c>
      <c r="C25" s="99"/>
      <c r="D25" s="74"/>
      <c r="E25" s="75" t="s">
        <v>210</v>
      </c>
      <c r="F25" s="76"/>
    </row>
    <row r="26" spans="1:16" ht="33" customHeight="1">
      <c r="A26" s="73" t="s">
        <v>209</v>
      </c>
      <c r="B26" s="89" t="e">
        <f>'Sch-1'!#REF!</f>
        <v>#REF!</v>
      </c>
      <c r="C26" s="89"/>
      <c r="D26" s="24"/>
      <c r="E26" s="75" t="s">
        <v>211</v>
      </c>
      <c r="F26" s="89" t="e">
        <f>'Sch-1'!#REF!</f>
        <v>#REF!</v>
      </c>
    </row>
    <row r="27" spans="1:16" ht="33" customHeight="1">
      <c r="A27" s="70"/>
      <c r="B27" s="69"/>
      <c r="C27" s="69"/>
      <c r="D27" s="24"/>
      <c r="E27" s="75" t="s">
        <v>212</v>
      </c>
      <c r="F27" s="89" t="e">
        <f>'Sch-1'!#REF!</f>
        <v>#REF!</v>
      </c>
    </row>
    <row r="28" spans="1:16" ht="33" customHeight="1">
      <c r="A28" s="70"/>
      <c r="B28" s="69"/>
      <c r="C28" s="69"/>
      <c r="D28" s="24"/>
      <c r="E28" s="75" t="s">
        <v>213</v>
      </c>
      <c r="F28" s="76"/>
    </row>
  </sheetData>
  <sheetProtection password="E98F" sheet="1" objects="1" scenarios="1" formatColumns="0" formatRows="0" selectLockedCells="1" selectUnlockedCells="1"/>
  <customSheetViews>
    <customSheetView guid="{08A645C4-A23F-4400-B0CE-1685BC312A6F}"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r:id="rId1"/>
      <headerFooter alignWithMargins="0">
        <oddFooter>&amp;R&amp;"Book Antiqua,Bold"&amp;10Schedule-7/ Page &amp;P of &amp;N</oddFooter>
      </headerFooter>
    </customSheetView>
    <customSheetView guid="{E95B21C1-D936-4435-AF6F-90CF0B6A7506}"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r:id="rId2"/>
      <headerFooter alignWithMargins="0">
        <oddFooter>&amp;R&amp;"Book Antiqua,Bold"&amp;10Schedule-7/ Page &amp;P of &amp;N</oddFooter>
      </headerFooter>
    </customSheetView>
    <customSheetView guid="{B0EE7D76-5806-4718-BDAD-3A3EA691E5E4}"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r:id="rId3"/>
      <headerFooter alignWithMargins="0">
        <oddFooter>&amp;R&amp;"Book Antiqua,Bold"&amp;10Schedule-7/ Page &amp;P of &amp;N</oddFooter>
      </headerFooter>
    </customSheetView>
    <customSheetView guid="{696D9240-6693-44E8-B9A4-2BFADD101EE2}"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r:id="rId4"/>
      <headerFooter alignWithMargins="0">
        <oddFooter>&amp;R&amp;"Book Antiqua,Bold"&amp;10Schedule-7/ Page &amp;P of &amp;N</oddFooter>
      </headerFooter>
    </customSheetView>
    <customSheetView guid="{58D82F59-8CF6-455F-B9F4-081499FDF243}"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r:id="rId5"/>
      <headerFooter alignWithMargins="0">
        <oddFooter>&amp;R&amp;"Book Antiqua,Bold"&amp;10Schedule-7/ Page &amp;P of &amp;N</oddFooter>
      </headerFooter>
    </customSheetView>
    <customSheetView guid="{B1277D53-29D6-4226-81E2-084FB62977B6}"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r:id="rId6"/>
      <headerFooter alignWithMargins="0">
        <oddFooter>&amp;R&amp;"Book Antiqua,Bold"&amp;10Schedule-7/ Page &amp;P of &amp;N</oddFooter>
      </headerFooter>
    </customSheetView>
    <customSheetView guid="{C39F923C-6CD3-45D8-86F8-6C4D806DDD7E}"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r:id="rId7"/>
      <headerFooter alignWithMargins="0">
        <oddFooter>&amp;R&amp;"Book Antiqua,Bold"&amp;10Schedule-7/ Page &amp;P of &amp;N</oddFooter>
      </headerFooter>
    </customSheetView>
    <customSheetView guid="{9CA44E70-650F-49CD-967F-298619682CA2}"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r:id="rId8"/>
      <headerFooter alignWithMargins="0">
        <oddFooter>&amp;R&amp;"Book Antiqua,Bold"&amp;10Schedule-7/ Page &amp;P of &amp;N</oddFooter>
      </headerFooter>
    </customSheetView>
  </customSheetViews>
  <mergeCells count="15">
    <mergeCell ref="N17:O17"/>
    <mergeCell ref="B21:D21"/>
    <mergeCell ref="N21:O21"/>
    <mergeCell ref="A23:D23"/>
    <mergeCell ref="E23:F23"/>
    <mergeCell ref="N18:O18"/>
    <mergeCell ref="N14:O14"/>
    <mergeCell ref="N15:O15"/>
    <mergeCell ref="N16:O16"/>
    <mergeCell ref="A3:F3"/>
    <mergeCell ref="A4:F4"/>
    <mergeCell ref="B8:D8"/>
    <mergeCell ref="B9:D9"/>
    <mergeCell ref="B10:D10"/>
    <mergeCell ref="B11:D11"/>
  </mergeCells>
  <phoneticPr fontId="30" type="noConversion"/>
  <printOptions horizontalCentered="1"/>
  <pageMargins left="0.78740157480314998" right="0.38" top="0.61" bottom="0.57999999999999996" header="0.34" footer="0.36"/>
  <pageSetup paperSize="9" orientation="portrait" horizontalDpi="300" verticalDpi="300" r:id="rId9"/>
  <headerFooter alignWithMargins="0">
    <oddFooter>&amp;R&amp;"Book Antiqua,Bold"&amp;10Schedule-7/ Page &amp;P of &amp;N</oddFooter>
  </headerFooter>
  <colBreaks count="1" manualBreakCount="1">
    <brk id="6" max="1048575" man="1"/>
  </colBreaks>
  <drawing r:id="rId1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tabColor indexed="13"/>
  </sheetPr>
  <dimension ref="A1:H29"/>
  <sheetViews>
    <sheetView topLeftCell="A19" zoomScaleNormal="90" zoomScaleSheetLayoutView="100" workbookViewId="0">
      <selection activeCell="B11" sqref="B11:C11"/>
    </sheetView>
  </sheetViews>
  <sheetFormatPr defaultColWidth="10" defaultRowHeight="16.5"/>
  <cols>
    <col min="1" max="1" width="10.625" style="31" customWidth="1"/>
    <col min="2" max="2" width="27.5" style="31" customWidth="1"/>
    <col min="3" max="3" width="16.75" style="31" customWidth="1"/>
    <col min="4" max="4" width="39.75" style="31" customWidth="1"/>
    <col min="5" max="5" width="10" style="28"/>
    <col min="6" max="6" width="27" style="28" customWidth="1"/>
    <col min="7" max="7" width="10" style="28"/>
    <col min="8" max="8" width="17.5" style="28" customWidth="1"/>
    <col min="9" max="16384" width="10" style="28"/>
  </cols>
  <sheetData>
    <row r="1" spans="1:6" ht="18" customHeight="1">
      <c r="A1" s="47" t="str">
        <f>Cover!B3</f>
        <v>Specification No.: WR1/NT/W-UFOC/DOM/ZA3/23/11299</v>
      </c>
      <c r="B1" s="48"/>
      <c r="C1" s="4"/>
      <c r="D1" s="5" t="s">
        <v>402</v>
      </c>
    </row>
    <row r="2" spans="1:6" ht="18" customHeight="1">
      <c r="A2" s="2"/>
      <c r="B2" s="7"/>
      <c r="C2" s="1"/>
      <c r="D2" s="1"/>
    </row>
    <row r="3" spans="1:6" ht="47.25" customHeight="1">
      <c r="A3" s="750" t="str">
        <f>Cover!$B$2</f>
        <v>Annual Maintenance Contract (AMC) including Preventive Maintenance of Underground/ Overhead Optical Fibre Cable Links of Nasik &amp; Dhule Backbone/ Intracity Section and Last Mile Contract (LMC) for providing Last Mile Connectivity’s to customers in Nasik &amp; Dhule (Including Jalgaon District) for a period of three years under PKG-C under WRTCC</v>
      </c>
      <c r="B3" s="750"/>
      <c r="C3" s="750"/>
      <c r="D3" s="750"/>
      <c r="E3" s="46"/>
      <c r="F3" s="46"/>
    </row>
    <row r="4" spans="1:6" ht="22.15" customHeight="1">
      <c r="A4" s="751" t="s">
        <v>417</v>
      </c>
      <c r="B4" s="751"/>
      <c r="C4" s="751"/>
      <c r="D4" s="751"/>
    </row>
    <row r="5" spans="1:6" ht="18" customHeight="1">
      <c r="A5" s="30"/>
    </row>
    <row r="6" spans="1:6" ht="18" customHeight="1">
      <c r="A6" s="21" t="str">
        <f>'Sch-1'!A6</f>
        <v>Bidder's Name And Address</v>
      </c>
      <c r="D6" s="52" t="s">
        <v>198</v>
      </c>
    </row>
    <row r="7" spans="1:6" ht="18" customHeight="1">
      <c r="A7" s="167" t="str">
        <f>'Sch-1'!A7</f>
        <v>Bidder as Individual Bidder</v>
      </c>
      <c r="D7" s="54" t="s">
        <v>412</v>
      </c>
    </row>
    <row r="8" spans="1:6">
      <c r="A8" s="32" t="s">
        <v>215</v>
      </c>
      <c r="B8" s="829" t="str">
        <f>IF('Sch-1'!B8=0, "", 'Sch-1'!B8)</f>
        <v/>
      </c>
      <c r="C8" s="829"/>
      <c r="D8" s="54" t="s">
        <v>202</v>
      </c>
    </row>
    <row r="9" spans="1:6">
      <c r="A9" s="32" t="s">
        <v>216</v>
      </c>
      <c r="B9" s="829" t="str">
        <f>IF('Sch-1'!B9=0, "", 'Sch-1'!B9)</f>
        <v/>
      </c>
      <c r="C9" s="829"/>
      <c r="D9" s="54" t="s">
        <v>413</v>
      </c>
    </row>
    <row r="10" spans="1:6">
      <c r="A10" s="33"/>
      <c r="B10" s="829" t="str">
        <f ca="1">IF('Sch-1'!B12=0, "", 'Sch-1'!B12)</f>
        <v/>
      </c>
      <c r="C10" s="829"/>
      <c r="D10" s="54" t="s">
        <v>414</v>
      </c>
    </row>
    <row r="11" spans="1:6">
      <c r="A11" s="33"/>
      <c r="B11" s="829"/>
      <c r="C11" s="829"/>
      <c r="D11" s="385"/>
    </row>
    <row r="12" spans="1:6" ht="18" customHeight="1" thickBot="1">
      <c r="A12" s="168"/>
      <c r="B12" s="168"/>
      <c r="C12" s="168"/>
      <c r="D12" s="52"/>
    </row>
    <row r="13" spans="1:6" ht="34.5" customHeight="1" thickBot="1">
      <c r="A13" s="430" t="s">
        <v>184</v>
      </c>
      <c r="B13" s="773" t="s">
        <v>180</v>
      </c>
      <c r="C13" s="781"/>
      <c r="D13" s="444" t="s">
        <v>186</v>
      </c>
    </row>
    <row r="14" spans="1:6" ht="22.15" customHeight="1">
      <c r="A14" s="442" t="s">
        <v>187</v>
      </c>
      <c r="B14" s="812" t="s">
        <v>219</v>
      </c>
      <c r="C14" s="812"/>
      <c r="D14" s="443"/>
    </row>
    <row r="15" spans="1:6" ht="35.1" customHeight="1">
      <c r="A15" s="433"/>
      <c r="B15" s="819" t="s">
        <v>415</v>
      </c>
      <c r="C15" s="810"/>
      <c r="D15" s="434" t="e">
        <f>'Sch-6'!D15-Discount!G15-(Discount!G16*'Sch-6'!D15)</f>
        <v>#VALUE!</v>
      </c>
      <c r="F15" s="382"/>
    </row>
    <row r="16" spans="1:6" ht="22.15" customHeight="1">
      <c r="A16" s="424" t="s">
        <v>189</v>
      </c>
      <c r="B16" s="811" t="s">
        <v>220</v>
      </c>
      <c r="C16" s="811"/>
      <c r="D16" s="435"/>
      <c r="F16" s="382"/>
    </row>
    <row r="17" spans="1:8" ht="50.25" customHeight="1">
      <c r="A17" s="433"/>
      <c r="B17" s="819" t="s">
        <v>194</v>
      </c>
      <c r="C17" s="810"/>
      <c r="D17" s="434" t="e">
        <f>'Sch-2'!#REF!</f>
        <v>#REF!</v>
      </c>
    </row>
    <row r="18" spans="1:8" ht="22.15" customHeight="1">
      <c r="A18" s="424" t="s">
        <v>190</v>
      </c>
      <c r="B18" s="811" t="s">
        <v>221</v>
      </c>
      <c r="C18" s="811"/>
      <c r="D18" s="436"/>
    </row>
    <row r="19" spans="1:8" ht="36" customHeight="1">
      <c r="A19" s="437"/>
      <c r="B19" s="820" t="s">
        <v>416</v>
      </c>
      <c r="C19" s="821"/>
      <c r="D19" s="438" t="s">
        <v>383</v>
      </c>
    </row>
    <row r="20" spans="1:8" ht="22.15" customHeight="1">
      <c r="A20" s="424" t="s">
        <v>191</v>
      </c>
      <c r="B20" s="811" t="s">
        <v>222</v>
      </c>
      <c r="C20" s="811"/>
      <c r="D20" s="439"/>
    </row>
    <row r="21" spans="1:8" ht="43.5" customHeight="1">
      <c r="A21" s="437"/>
      <c r="B21" s="862" t="s">
        <v>384</v>
      </c>
      <c r="C21" s="863"/>
      <c r="D21" s="440">
        <f>'Sch-5'!D32:E32</f>
        <v>0</v>
      </c>
    </row>
    <row r="22" spans="1:8" ht="22.15" customHeight="1">
      <c r="A22" s="424">
        <v>5</v>
      </c>
      <c r="B22" s="811" t="s">
        <v>395</v>
      </c>
      <c r="C22" s="811"/>
      <c r="D22" s="439"/>
      <c r="H22" s="296"/>
    </row>
    <row r="23" spans="1:8" ht="42" customHeight="1" thickBot="1">
      <c r="A23" s="441"/>
      <c r="B23" s="816" t="s">
        <v>392</v>
      </c>
      <c r="C23" s="817"/>
      <c r="D23" s="438" t="s">
        <v>383</v>
      </c>
    </row>
    <row r="24" spans="1:8" ht="66" customHeight="1" thickBot="1">
      <c r="A24" s="426"/>
      <c r="B24" s="861" t="s">
        <v>375</v>
      </c>
      <c r="C24" s="861"/>
      <c r="D24" s="427" t="e">
        <f>D15+D17+D21</f>
        <v>#VALUE!</v>
      </c>
    </row>
    <row r="25" spans="1:8" ht="30" customHeight="1">
      <c r="A25" s="59"/>
      <c r="B25" s="60"/>
      <c r="C25" s="60"/>
      <c r="D25" s="61"/>
    </row>
    <row r="26" spans="1:8" ht="30" customHeight="1">
      <c r="A26" s="25" t="s">
        <v>208</v>
      </c>
      <c r="B26" s="97" t="e">
        <f>IF('Sch-1'!#REF!=0,"", 'Sch-1'!#REF!)</f>
        <v>#REF!</v>
      </c>
      <c r="C26" s="26"/>
      <c r="D26" s="378"/>
      <c r="F26" s="27"/>
    </row>
    <row r="27" spans="1:8" ht="30" customHeight="1">
      <c r="A27" s="25" t="s">
        <v>209</v>
      </c>
      <c r="B27" s="97" t="e">
        <f>IF('Sch-1'!#REF!=0,"", 'Sch-1'!#REF!)</f>
        <v>#REF!</v>
      </c>
      <c r="C27" s="26" t="s">
        <v>211</v>
      </c>
      <c r="D27" s="78" t="e">
        <f>IF('Sch-1'!#REF!=0,"",'Sch-1'!#REF!)</f>
        <v>#REF!</v>
      </c>
      <c r="F27" s="2"/>
    </row>
    <row r="28" spans="1:8" ht="30" customHeight="1">
      <c r="A28" s="3"/>
      <c r="B28" s="377"/>
      <c r="C28" s="26" t="s">
        <v>212</v>
      </c>
      <c r="D28" s="78" t="e">
        <f>IF('Sch-1'!#REF!=0,"",'Sch-1'!#REF!)</f>
        <v>#REF!</v>
      </c>
      <c r="F28" s="2"/>
    </row>
    <row r="29" spans="1:8" ht="30" customHeight="1">
      <c r="A29" s="3"/>
      <c r="B29" s="7"/>
      <c r="C29" s="26"/>
      <c r="D29" s="3"/>
      <c r="F29" s="27"/>
    </row>
  </sheetData>
  <sheetProtection formatColumns="0" formatRows="0" selectLockedCells="1" selectUnlockedCells="1"/>
  <mergeCells count="18">
    <mergeCell ref="B24:C24"/>
    <mergeCell ref="B13:C13"/>
    <mergeCell ref="B14:C14"/>
    <mergeCell ref="B15:C15"/>
    <mergeCell ref="B16:C16"/>
    <mergeCell ref="B17:C17"/>
    <mergeCell ref="B18:C18"/>
    <mergeCell ref="B19:C19"/>
    <mergeCell ref="B20:C20"/>
    <mergeCell ref="B21:C21"/>
    <mergeCell ref="B22:C22"/>
    <mergeCell ref="B23:C23"/>
    <mergeCell ref="B11:C11"/>
    <mergeCell ref="A3:D3"/>
    <mergeCell ref="A4:D4"/>
    <mergeCell ref="B8:C8"/>
    <mergeCell ref="B9:C9"/>
    <mergeCell ref="B10:C10"/>
  </mergeCells>
  <printOptions horizontalCentered="1"/>
  <pageMargins left="0.5" right="0.38" top="0.56999999999999995" bottom="0.48" header="0.38" footer="0.24"/>
  <pageSetup paperSize="9" fitToHeight="0" orientation="portrait" r:id="rId1"/>
  <headerFooter alignWithMargins="0">
    <oddFooter>&amp;R&amp;"Book Antiqua,Bold"&amp;10Schedule-5/ Page &amp;P of &amp;N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1">
    <tabColor indexed="11"/>
  </sheetPr>
  <dimension ref="A1:AR41"/>
  <sheetViews>
    <sheetView showZeros="0" topLeftCell="A16" zoomScale="95" zoomScaleNormal="95" zoomScaleSheetLayoutView="100" workbookViewId="0">
      <selection activeCell="P24" sqref="P24"/>
    </sheetView>
  </sheetViews>
  <sheetFormatPr defaultRowHeight="16.5"/>
  <cols>
    <col min="1" max="2" width="6.625" style="130" customWidth="1"/>
    <col min="3" max="3" width="21.625" style="130" customWidth="1"/>
    <col min="4" max="4" width="13.375" style="130" customWidth="1"/>
    <col min="5" max="5" width="23.625" style="130" customWidth="1"/>
    <col min="6" max="6" width="11.875" style="130" customWidth="1"/>
    <col min="7" max="7" width="14.875" style="130" customWidth="1"/>
    <col min="8" max="8" width="14.25" style="389" hidden="1" customWidth="1"/>
    <col min="9" max="9" width="14.25" style="390" hidden="1" customWidth="1"/>
    <col min="10" max="10" width="17.75" style="391" hidden="1" customWidth="1"/>
    <col min="11" max="13" width="14.25" style="391" hidden="1" customWidth="1"/>
    <col min="14" max="14" width="38.125" style="391" hidden="1" customWidth="1"/>
    <col min="15" max="15" width="21.25" style="391" hidden="1" customWidth="1"/>
    <col min="16" max="16" width="14.25" style="391" customWidth="1"/>
    <col min="17" max="17" width="14.25" style="282" customWidth="1"/>
    <col min="18" max="23" width="9" style="282"/>
    <col min="24" max="16384" width="9" style="68"/>
  </cols>
  <sheetData>
    <row r="1" spans="1:23" s="116" customFormat="1" ht="40.15" customHeight="1">
      <c r="A1" s="864" t="s">
        <v>129</v>
      </c>
      <c r="B1" s="864"/>
      <c r="C1" s="864"/>
      <c r="D1" s="864"/>
      <c r="E1" s="864"/>
      <c r="F1" s="864"/>
      <c r="G1" s="864"/>
      <c r="H1" s="386"/>
      <c r="I1" s="387"/>
      <c r="J1" s="388"/>
      <c r="K1" s="388"/>
      <c r="L1" s="388"/>
      <c r="M1" s="388"/>
      <c r="N1" s="388"/>
      <c r="O1" s="388"/>
      <c r="P1" s="388"/>
      <c r="Q1" s="281"/>
      <c r="R1" s="281"/>
      <c r="S1" s="281"/>
      <c r="T1" s="281"/>
      <c r="U1" s="281"/>
      <c r="V1" s="281"/>
      <c r="W1" s="281"/>
    </row>
    <row r="2" spans="1:23" ht="18" customHeight="1">
      <c r="A2" s="63" t="str">
        <f>Cover!B3</f>
        <v>Specification No.: WR1/NT/W-UFOC/DOM/ZA3/23/11299</v>
      </c>
      <c r="B2" s="63"/>
      <c r="C2" s="64"/>
      <c r="D2" s="65"/>
      <c r="E2" s="65"/>
      <c r="F2" s="65"/>
      <c r="G2" s="67" t="s">
        <v>128</v>
      </c>
    </row>
    <row r="3" spans="1:23" ht="18" customHeight="1">
      <c r="A3" s="122"/>
      <c r="B3" s="122"/>
      <c r="C3" s="123"/>
      <c r="D3" s="124"/>
      <c r="E3" s="124"/>
      <c r="F3" s="124"/>
      <c r="G3" s="125"/>
    </row>
    <row r="4" spans="1:23" ht="19.149999999999999" customHeight="1">
      <c r="A4" s="867" t="s">
        <v>123</v>
      </c>
      <c r="B4" s="867"/>
      <c r="C4" s="867"/>
      <c r="D4" s="867"/>
      <c r="E4" s="867"/>
      <c r="F4" s="867"/>
      <c r="G4" s="867"/>
    </row>
    <row r="5" spans="1:23" ht="21" customHeight="1">
      <c r="A5" s="126" t="s">
        <v>198</v>
      </c>
      <c r="B5" s="126"/>
      <c r="C5" s="117"/>
      <c r="D5" s="117"/>
      <c r="E5" s="117"/>
      <c r="F5" s="117"/>
      <c r="G5" s="117"/>
    </row>
    <row r="6" spans="1:23" ht="21" customHeight="1">
      <c r="A6" s="54" t="s">
        <v>412</v>
      </c>
      <c r="B6" s="127"/>
      <c r="C6" s="117"/>
      <c r="D6" s="117"/>
      <c r="E6" s="117"/>
      <c r="F6" s="117"/>
      <c r="G6" s="117"/>
    </row>
    <row r="7" spans="1:23" ht="21" customHeight="1">
      <c r="A7" s="54" t="s">
        <v>202</v>
      </c>
      <c r="B7" s="127"/>
      <c r="C7" s="117"/>
      <c r="D7" s="117"/>
      <c r="E7" s="117"/>
      <c r="F7" s="117"/>
      <c r="G7" s="117"/>
    </row>
    <row r="8" spans="1:23" ht="21" customHeight="1">
      <c r="A8" s="54" t="s">
        <v>413</v>
      </c>
      <c r="B8" s="127"/>
      <c r="C8" s="117"/>
      <c r="D8" s="117"/>
      <c r="E8" s="117"/>
      <c r="F8" s="117"/>
      <c r="G8" s="117"/>
    </row>
    <row r="9" spans="1:23" ht="21" customHeight="1">
      <c r="A9" s="54" t="s">
        <v>414</v>
      </c>
      <c r="B9" s="127"/>
      <c r="C9" s="117"/>
      <c r="D9" s="117"/>
      <c r="E9" s="117"/>
      <c r="F9" s="117"/>
      <c r="G9" s="117"/>
    </row>
    <row r="10" spans="1:23" ht="1.5" customHeight="1">
      <c r="A10" s="385"/>
      <c r="B10" s="127"/>
      <c r="C10" s="117"/>
      <c r="D10" s="117"/>
      <c r="E10" s="117"/>
      <c r="F10" s="117"/>
      <c r="G10" s="117"/>
    </row>
    <row r="11" spans="1:23" ht="21" customHeight="1">
      <c r="A11" s="117"/>
      <c r="B11" s="117"/>
      <c r="C11" s="117"/>
      <c r="D11" s="117"/>
      <c r="E11" s="117"/>
      <c r="F11" s="117"/>
      <c r="G11" s="117"/>
    </row>
    <row r="12" spans="1:23" ht="53.25" customHeight="1">
      <c r="A12" s="456" t="s">
        <v>124</v>
      </c>
      <c r="B12" s="456"/>
      <c r="C12" s="865" t="str">
        <f>Cover!$B$2</f>
        <v>Annual Maintenance Contract (AMC) including Preventive Maintenance of Underground/ Overhead Optical Fibre Cable Links of Nasik &amp; Dhule Backbone/ Intracity Section and Last Mile Contract (LMC) for providing Last Mile Connectivity’s to customers in Nasik &amp; Dhule (Including Jalgaon District) for a period of three years under PKG-C under WRTCC</v>
      </c>
      <c r="D12" s="865"/>
      <c r="E12" s="865"/>
      <c r="F12" s="865"/>
      <c r="G12" s="865"/>
    </row>
    <row r="13" spans="1:23" ht="21" customHeight="1">
      <c r="A13" s="128" t="s">
        <v>122</v>
      </c>
      <c r="B13" s="128"/>
      <c r="C13" s="129"/>
      <c r="D13" s="128"/>
      <c r="E13" s="128"/>
      <c r="F13" s="128"/>
      <c r="G13" s="128"/>
    </row>
    <row r="14" spans="1:23" ht="55.5" customHeight="1">
      <c r="A14" s="866" t="s">
        <v>125</v>
      </c>
      <c r="B14" s="866"/>
      <c r="C14" s="866"/>
      <c r="D14" s="866"/>
      <c r="E14" s="866"/>
      <c r="F14" s="866"/>
      <c r="G14" s="866"/>
      <c r="J14" s="868" t="s">
        <v>292</v>
      </c>
      <c r="K14" s="868"/>
      <c r="L14" s="868"/>
      <c r="M14" s="868"/>
      <c r="N14" s="392" t="s">
        <v>293</v>
      </c>
    </row>
    <row r="15" spans="1:23" ht="70.150000000000006" customHeight="1">
      <c r="B15" s="136">
        <v>1</v>
      </c>
      <c r="C15" s="870" t="s">
        <v>371</v>
      </c>
      <c r="D15" s="871"/>
      <c r="E15" s="871"/>
      <c r="F15" s="872"/>
      <c r="G15" s="284"/>
      <c r="I15" s="393" t="e">
        <f>'Sch-1'!#REF!+'Sch-2'!#REF!+#REF!+#REF!</f>
        <v>#REF!</v>
      </c>
      <c r="J15" s="394" t="e">
        <f>IF(I15=0,0,G15/I15)</f>
        <v>#REF!</v>
      </c>
      <c r="K15" s="419"/>
      <c r="M15" s="418"/>
    </row>
    <row r="16" spans="1:23" ht="70.150000000000006" customHeight="1">
      <c r="B16" s="136">
        <v>2</v>
      </c>
      <c r="C16" s="870" t="s">
        <v>372</v>
      </c>
      <c r="D16" s="871"/>
      <c r="E16" s="871"/>
      <c r="F16" s="872"/>
      <c r="G16" s="142"/>
      <c r="I16" s="395" t="e">
        <f>'Sch-1'!#REF!+'Sch-2'!#REF!+#REF!+#REF!</f>
        <v>#REF!</v>
      </c>
      <c r="J16" s="396">
        <f>G16</f>
        <v>0</v>
      </c>
    </row>
    <row r="17" spans="1:44" s="119" customFormat="1" ht="55.15" customHeight="1">
      <c r="B17" s="137">
        <v>3</v>
      </c>
      <c r="C17" s="873" t="s">
        <v>148</v>
      </c>
      <c r="D17" s="874"/>
      <c r="E17" s="874"/>
      <c r="F17" s="875"/>
      <c r="G17" s="140"/>
      <c r="H17" s="389"/>
      <c r="I17" s="389"/>
      <c r="J17" s="397"/>
      <c r="K17" s="397"/>
      <c r="L17" s="397"/>
      <c r="M17" s="397"/>
      <c r="N17" s="397"/>
      <c r="O17" s="397"/>
      <c r="P17" s="397"/>
      <c r="Q17" s="283"/>
      <c r="R17" s="283"/>
      <c r="S17" s="283"/>
      <c r="T17" s="283"/>
      <c r="U17" s="283"/>
      <c r="V17" s="283"/>
      <c r="W17" s="283"/>
    </row>
    <row r="18" spans="1:44" s="119" customFormat="1" ht="21" customHeight="1">
      <c r="B18" s="134"/>
      <c r="C18" s="169" t="s">
        <v>139</v>
      </c>
      <c r="D18" s="132"/>
      <c r="E18" s="141"/>
      <c r="F18" s="171" t="s">
        <v>165</v>
      </c>
      <c r="G18" s="411"/>
      <c r="H18" s="389"/>
      <c r="I18" s="398" t="e">
        <f>'Sch-1'!#REF!</f>
        <v>#REF!</v>
      </c>
      <c r="J18" s="399" t="e">
        <f>IF(I18=0,0,G18/I18)</f>
        <v>#REF!</v>
      </c>
      <c r="K18" s="397"/>
      <c r="L18" s="397"/>
      <c r="M18" s="397"/>
      <c r="N18" s="400" t="s">
        <v>298</v>
      </c>
      <c r="O18" s="399" t="e">
        <f>J15+J16+J18+J24</f>
        <v>#REF!</v>
      </c>
      <c r="P18" s="397"/>
      <c r="Q18" s="283"/>
      <c r="R18" s="283"/>
      <c r="S18" s="283"/>
      <c r="T18" s="283"/>
      <c r="U18" s="283"/>
      <c r="V18" s="283"/>
      <c r="W18" s="283"/>
    </row>
    <row r="19" spans="1:44" s="119" customFormat="1">
      <c r="B19" s="414"/>
      <c r="C19" s="169" t="s">
        <v>140</v>
      </c>
      <c r="D19" s="132"/>
      <c r="E19" s="415"/>
      <c r="F19" s="416" t="s">
        <v>165</v>
      </c>
      <c r="G19" s="411"/>
      <c r="H19" s="389"/>
      <c r="I19" s="398" t="e">
        <f>'Sch-1'!#REF!</f>
        <v>#REF!</v>
      </c>
      <c r="J19" s="399" t="e">
        <f>IF(I19=0,0,G19/I19)</f>
        <v>#REF!</v>
      </c>
      <c r="K19" s="397"/>
      <c r="L19" s="397"/>
      <c r="M19" s="397"/>
      <c r="N19" s="400" t="s">
        <v>299</v>
      </c>
      <c r="O19" s="399" t="e">
        <f>J15+J16+J19+J25</f>
        <v>#REF!</v>
      </c>
      <c r="P19" s="397"/>
      <c r="Q19" s="283"/>
      <c r="R19" s="283"/>
      <c r="S19" s="283"/>
      <c r="T19" s="283"/>
      <c r="U19" s="283"/>
      <c r="V19" s="283"/>
      <c r="W19" s="283"/>
    </row>
    <row r="20" spans="1:44" s="413" customFormat="1">
      <c r="B20" s="414"/>
      <c r="C20" s="409" t="s">
        <v>126</v>
      </c>
      <c r="D20" s="132"/>
      <c r="E20" s="415"/>
      <c r="F20" s="416" t="s">
        <v>165</v>
      </c>
      <c r="G20" s="411"/>
      <c r="H20" s="389"/>
      <c r="I20" s="398" t="e">
        <f>'Sch-2'!#REF!</f>
        <v>#REF!</v>
      </c>
      <c r="J20" s="399" t="e">
        <f>IF(I20=0,0,G20/I20)</f>
        <v>#REF!</v>
      </c>
      <c r="K20" s="397"/>
      <c r="L20" s="397"/>
      <c r="M20" s="397"/>
      <c r="N20" s="400" t="s">
        <v>126</v>
      </c>
      <c r="O20" s="399" t="e">
        <f>J15+J16+J20+J26</f>
        <v>#REF!</v>
      </c>
      <c r="P20" s="397"/>
      <c r="Q20" s="283"/>
      <c r="R20" s="283"/>
      <c r="S20" s="283"/>
      <c r="T20" s="283"/>
      <c r="U20" s="283"/>
      <c r="V20" s="283"/>
      <c r="W20" s="283"/>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44" s="119" customFormat="1" ht="21" hidden="1" customHeight="1">
      <c r="B21" s="134"/>
      <c r="C21" s="409" t="s">
        <v>370</v>
      </c>
      <c r="D21" s="132"/>
      <c r="E21" s="141"/>
      <c r="F21" s="171" t="s">
        <v>165</v>
      </c>
      <c r="G21" s="285"/>
      <c r="H21" s="389"/>
      <c r="I21" s="398" t="e">
        <f>#REF!</f>
        <v>#REF!</v>
      </c>
      <c r="J21" s="399" t="e">
        <f>IF(I21=0,0,G21/I21)</f>
        <v>#REF!</v>
      </c>
      <c r="K21" s="397"/>
      <c r="L21" s="397"/>
      <c r="M21" s="397"/>
      <c r="N21" s="410" t="s">
        <v>369</v>
      </c>
      <c r="O21" s="399" t="e">
        <f>J15+J16+J21+J27</f>
        <v>#REF!</v>
      </c>
      <c r="P21" s="397"/>
      <c r="Q21" s="283"/>
      <c r="R21" s="283"/>
      <c r="S21" s="283"/>
      <c r="T21" s="283"/>
      <c r="U21" s="283"/>
      <c r="V21" s="283"/>
      <c r="W21" s="283"/>
    </row>
    <row r="22" spans="1:44" s="119" customFormat="1" ht="21" hidden="1" customHeight="1">
      <c r="B22" s="135"/>
      <c r="C22" s="280" t="s">
        <v>373</v>
      </c>
      <c r="D22" s="133"/>
      <c r="E22" s="141"/>
      <c r="F22" s="172" t="s">
        <v>165</v>
      </c>
      <c r="G22" s="286"/>
      <c r="H22" s="389"/>
      <c r="I22" s="398" t="e">
        <f>#REF!</f>
        <v>#REF!</v>
      </c>
      <c r="J22" s="399" t="e">
        <f>IF(I22=0,0,G22/I22)</f>
        <v>#REF!</v>
      </c>
      <c r="K22" s="397"/>
      <c r="L22" s="397"/>
      <c r="M22" s="397"/>
      <c r="N22" s="417" t="s">
        <v>373</v>
      </c>
      <c r="O22" s="399" t="e">
        <f>J15+J16+J22+J28</f>
        <v>#REF!</v>
      </c>
      <c r="P22" s="397"/>
      <c r="Q22" s="283"/>
      <c r="R22" s="283"/>
      <c r="S22" s="283"/>
      <c r="T22" s="283"/>
      <c r="U22" s="283"/>
      <c r="V22" s="283"/>
      <c r="W22" s="283"/>
    </row>
    <row r="23" spans="1:44" s="119" customFormat="1" ht="55.15" customHeight="1">
      <c r="B23" s="137">
        <v>4</v>
      </c>
      <c r="C23" s="876" t="s">
        <v>374</v>
      </c>
      <c r="D23" s="877"/>
      <c r="E23" s="877"/>
      <c r="F23" s="878"/>
      <c r="G23" s="140"/>
      <c r="H23" s="389"/>
      <c r="I23" s="389"/>
      <c r="J23" s="397"/>
      <c r="K23" s="397"/>
      <c r="L23" s="397"/>
      <c r="M23" s="397"/>
      <c r="N23" s="397"/>
      <c r="O23" s="397"/>
      <c r="P23" s="397"/>
      <c r="Q23" s="283"/>
      <c r="R23" s="283"/>
      <c r="S23" s="283"/>
      <c r="T23" s="283"/>
      <c r="U23" s="283"/>
      <c r="V23" s="283"/>
      <c r="W23" s="283"/>
    </row>
    <row r="24" spans="1:44" s="119" customFormat="1" ht="21" customHeight="1">
      <c r="A24" s="118"/>
      <c r="B24" s="134"/>
      <c r="C24" s="169" t="s">
        <v>139</v>
      </c>
      <c r="D24" s="132"/>
      <c r="E24" s="170"/>
      <c r="F24" s="171" t="s">
        <v>166</v>
      </c>
      <c r="G24" s="177"/>
      <c r="H24" s="389"/>
      <c r="I24" s="398" t="e">
        <f>'Sch-1'!#REF!</f>
        <v>#REF!</v>
      </c>
      <c r="J24" s="401">
        <f>G24</f>
        <v>0</v>
      </c>
      <c r="K24" s="397"/>
      <c r="L24" s="397"/>
      <c r="M24" s="397"/>
      <c r="N24" s="397"/>
      <c r="O24" s="397"/>
      <c r="P24" s="397"/>
      <c r="Q24" s="283"/>
      <c r="R24" s="283"/>
      <c r="S24" s="283"/>
      <c r="T24" s="283"/>
      <c r="U24" s="283"/>
      <c r="V24" s="283"/>
      <c r="W24" s="283"/>
    </row>
    <row r="25" spans="1:44" s="119" customFormat="1" ht="21" customHeight="1">
      <c r="A25" s="118"/>
      <c r="B25" s="134"/>
      <c r="C25" s="169" t="s">
        <v>140</v>
      </c>
      <c r="D25" s="132"/>
      <c r="E25" s="170"/>
      <c r="F25" s="171" t="s">
        <v>166</v>
      </c>
      <c r="G25" s="177"/>
      <c r="H25" s="389"/>
      <c r="I25" s="398" t="e">
        <f>'Sch-1'!#REF!</f>
        <v>#REF!</v>
      </c>
      <c r="J25" s="401">
        <f>G25</f>
        <v>0</v>
      </c>
      <c r="K25" s="397"/>
      <c r="L25" s="397"/>
      <c r="M25" s="397"/>
      <c r="N25" s="397"/>
      <c r="O25" s="397"/>
      <c r="P25" s="397"/>
      <c r="Q25" s="283"/>
      <c r="R25" s="283"/>
      <c r="S25" s="283"/>
      <c r="T25" s="283"/>
      <c r="U25" s="283"/>
      <c r="V25" s="283"/>
      <c r="W25" s="283"/>
    </row>
    <row r="26" spans="1:44" s="119" customFormat="1" ht="21" customHeight="1">
      <c r="A26" s="118"/>
      <c r="B26" s="134"/>
      <c r="C26" s="409" t="s">
        <v>126</v>
      </c>
      <c r="D26" s="132"/>
      <c r="E26" s="170"/>
      <c r="F26" s="171" t="s">
        <v>166</v>
      </c>
      <c r="G26" s="177"/>
      <c r="H26" s="389"/>
      <c r="I26" s="398" t="e">
        <f>'Sch-2'!#REF!</f>
        <v>#REF!</v>
      </c>
      <c r="J26" s="401">
        <f>G26</f>
        <v>0</v>
      </c>
      <c r="K26" s="397"/>
      <c r="L26" s="397"/>
      <c r="M26" s="397"/>
      <c r="N26" s="397"/>
      <c r="O26" s="397"/>
      <c r="P26" s="397"/>
      <c r="Q26" s="283"/>
      <c r="R26" s="283"/>
      <c r="S26" s="283"/>
      <c r="T26" s="283"/>
      <c r="U26" s="283"/>
      <c r="V26" s="283"/>
      <c r="W26" s="283"/>
    </row>
    <row r="27" spans="1:44" s="119" customFormat="1" ht="21" hidden="1" customHeight="1">
      <c r="A27" s="118"/>
      <c r="B27" s="134"/>
      <c r="C27" s="409" t="s">
        <v>370</v>
      </c>
      <c r="D27" s="132"/>
      <c r="E27" s="170"/>
      <c r="F27" s="171" t="s">
        <v>166</v>
      </c>
      <c r="G27" s="177"/>
      <c r="H27" s="389"/>
      <c r="I27" s="398" t="e">
        <f>#REF!</f>
        <v>#REF!</v>
      </c>
      <c r="J27" s="401">
        <f>G27</f>
        <v>0</v>
      </c>
      <c r="K27" s="397"/>
      <c r="L27" s="397"/>
      <c r="M27" s="397"/>
      <c r="N27" s="397"/>
      <c r="O27" s="397"/>
      <c r="P27" s="397"/>
      <c r="Q27" s="283"/>
      <c r="R27" s="283"/>
      <c r="S27" s="283"/>
      <c r="T27" s="283"/>
      <c r="U27" s="283"/>
      <c r="V27" s="283"/>
      <c r="W27" s="283"/>
    </row>
    <row r="28" spans="1:44" s="119" customFormat="1" ht="21" hidden="1" customHeight="1">
      <c r="A28" s="118"/>
      <c r="B28" s="135"/>
      <c r="C28" s="280" t="s">
        <v>373</v>
      </c>
      <c r="D28" s="133"/>
      <c r="E28" s="173"/>
      <c r="F28" s="172" t="s">
        <v>166</v>
      </c>
      <c r="G28" s="178"/>
      <c r="H28" s="389"/>
      <c r="I28" s="398" t="e">
        <f>#REF!</f>
        <v>#REF!</v>
      </c>
      <c r="J28" s="401">
        <f>G28</f>
        <v>0</v>
      </c>
      <c r="K28" s="397"/>
      <c r="L28" s="397"/>
      <c r="M28" s="397"/>
      <c r="N28" s="397"/>
      <c r="O28" s="397"/>
      <c r="P28" s="397"/>
      <c r="Q28" s="283"/>
      <c r="R28" s="283"/>
      <c r="S28" s="283"/>
      <c r="T28" s="283"/>
      <c r="U28" s="283"/>
      <c r="V28" s="283"/>
      <c r="W28" s="283"/>
    </row>
    <row r="29" spans="1:44" s="119" customFormat="1" ht="41.25" customHeight="1">
      <c r="A29" s="118"/>
      <c r="B29" s="881" t="s">
        <v>366</v>
      </c>
      <c r="C29" s="882"/>
      <c r="D29" s="882"/>
      <c r="E29" s="882"/>
      <c r="F29" s="882"/>
      <c r="G29" s="882"/>
      <c r="H29" s="389"/>
      <c r="I29" s="398" t="e">
        <f>'Sch-1'!#REF!+'Sch-2'!#REF!+#REF!</f>
        <v>#REF!</v>
      </c>
      <c r="J29" s="399" t="e">
        <f>IF(I29=0,0,G29/I29)</f>
        <v>#REF!</v>
      </c>
      <c r="K29" s="397"/>
      <c r="L29" s="397"/>
      <c r="M29" s="397"/>
      <c r="N29" s="397"/>
      <c r="O29" s="397"/>
      <c r="P29" s="397"/>
      <c r="Q29" s="283"/>
      <c r="R29" s="283"/>
      <c r="S29" s="283"/>
      <c r="T29" s="283"/>
      <c r="U29" s="283"/>
      <c r="V29" s="283"/>
      <c r="W29" s="283"/>
    </row>
    <row r="30" spans="1:44" s="119" customFormat="1" ht="24.75" hidden="1" customHeight="1">
      <c r="A30" s="118"/>
      <c r="B30" s="380">
        <v>5</v>
      </c>
      <c r="C30" s="883" t="s">
        <v>367</v>
      </c>
      <c r="D30" s="884"/>
      <c r="E30" s="884"/>
      <c r="F30" s="884"/>
      <c r="G30" s="885"/>
      <c r="H30" s="389"/>
      <c r="I30" s="398"/>
      <c r="J30" s="399"/>
      <c r="K30" s="397"/>
      <c r="L30" s="397"/>
      <c r="M30" s="397"/>
      <c r="N30" s="397"/>
      <c r="O30" s="397"/>
      <c r="P30" s="397"/>
      <c r="Q30" s="283"/>
      <c r="R30" s="283"/>
      <c r="S30" s="283"/>
      <c r="T30" s="283"/>
      <c r="U30" s="283"/>
      <c r="V30" s="283"/>
      <c r="W30" s="283"/>
    </row>
    <row r="31" spans="1:44" s="119" customFormat="1" ht="61.5" hidden="1" customHeight="1">
      <c r="A31" s="118"/>
      <c r="B31" s="886"/>
      <c r="C31" s="887"/>
      <c r="D31" s="887"/>
      <c r="E31" s="887"/>
      <c r="F31" s="887"/>
      <c r="G31" s="888"/>
      <c r="H31" s="389"/>
      <c r="I31" s="398" t="e">
        <f>'Sch-1'!#REF!+'Sch-2'!#REF!+#REF!</f>
        <v>#REF!</v>
      </c>
      <c r="J31" s="401">
        <f>G31</f>
        <v>0</v>
      </c>
      <c r="K31" s="397"/>
      <c r="L31" s="397"/>
      <c r="M31" s="397"/>
      <c r="N31" s="397"/>
      <c r="O31" s="397"/>
      <c r="P31" s="397"/>
      <c r="Q31" s="283"/>
      <c r="R31" s="283"/>
      <c r="S31" s="283"/>
      <c r="T31" s="283"/>
      <c r="U31" s="283"/>
      <c r="V31" s="283"/>
      <c r="W31" s="283"/>
    </row>
    <row r="32" spans="1:44" s="119" customFormat="1" ht="7.5" customHeight="1">
      <c r="A32" s="118"/>
      <c r="B32" s="879"/>
      <c r="C32" s="880"/>
      <c r="D32" s="880"/>
      <c r="E32" s="880"/>
      <c r="F32" s="880"/>
      <c r="G32" s="880"/>
      <c r="H32" s="389"/>
      <c r="I32" s="389"/>
      <c r="J32" s="397"/>
      <c r="K32" s="397"/>
      <c r="L32" s="397"/>
      <c r="M32" s="397"/>
      <c r="N32" s="397"/>
      <c r="O32" s="397"/>
      <c r="P32" s="397"/>
      <c r="Q32" s="283"/>
      <c r="R32" s="283"/>
      <c r="S32" s="283"/>
      <c r="T32" s="283"/>
      <c r="U32" s="283"/>
      <c r="V32" s="283"/>
      <c r="W32" s="283"/>
    </row>
    <row r="33" spans="1:23" s="119" customFormat="1" ht="33" customHeight="1">
      <c r="A33" s="121" t="s">
        <v>127</v>
      </c>
      <c r="B33" s="138"/>
      <c r="C33" s="131"/>
      <c r="E33" s="139"/>
      <c r="F33" s="139"/>
      <c r="G33" s="120"/>
      <c r="H33" s="389"/>
      <c r="I33" s="389"/>
      <c r="J33" s="397"/>
      <c r="K33" s="397"/>
      <c r="L33" s="397"/>
      <c r="M33" s="397"/>
      <c r="N33" s="397"/>
      <c r="O33" s="397"/>
      <c r="P33" s="397"/>
      <c r="Q33" s="283"/>
      <c r="R33" s="283"/>
      <c r="S33" s="283"/>
      <c r="T33" s="283"/>
      <c r="U33" s="283"/>
      <c r="V33" s="283"/>
      <c r="W33" s="283"/>
    </row>
    <row r="34" spans="1:23" s="119" customFormat="1" ht="33" customHeight="1">
      <c r="A34" s="24" t="s">
        <v>258</v>
      </c>
      <c r="B34" s="138"/>
      <c r="C34" s="131"/>
      <c r="E34" s="139"/>
      <c r="F34" s="139"/>
      <c r="G34" s="120"/>
      <c r="H34" s="389"/>
      <c r="I34" s="389"/>
      <c r="J34" s="397"/>
      <c r="K34" s="397"/>
      <c r="L34" s="397"/>
      <c r="M34" s="397"/>
      <c r="N34" s="397"/>
      <c r="O34" s="397"/>
      <c r="P34" s="397"/>
      <c r="Q34" s="283"/>
      <c r="R34" s="283"/>
      <c r="S34" s="283"/>
      <c r="T34" s="283"/>
      <c r="U34" s="283"/>
      <c r="V34" s="283"/>
      <c r="W34" s="283"/>
    </row>
    <row r="35" spans="1:23" s="119" customFormat="1" ht="33" customHeight="1">
      <c r="B35" s="24"/>
      <c r="D35" s="62"/>
      <c r="E35" s="69"/>
      <c r="F35" s="69"/>
      <c r="G35" s="69"/>
      <c r="H35" s="402"/>
      <c r="I35" s="389"/>
      <c r="J35" s="397"/>
      <c r="K35" s="397"/>
      <c r="L35" s="397"/>
      <c r="M35" s="397"/>
      <c r="N35" s="397"/>
      <c r="O35" s="397"/>
      <c r="P35" s="397"/>
      <c r="Q35" s="283"/>
      <c r="R35" s="283"/>
      <c r="S35" s="283"/>
      <c r="T35" s="283"/>
      <c r="U35" s="283"/>
      <c r="V35" s="283"/>
      <c r="W35" s="283"/>
    </row>
    <row r="36" spans="1:23" ht="33" customHeight="1">
      <c r="A36" s="91"/>
      <c r="B36" s="91"/>
      <c r="C36" s="96"/>
      <c r="D36" s="69"/>
      <c r="E36" s="24"/>
      <c r="F36" s="24"/>
      <c r="G36" s="76" t="s">
        <v>259</v>
      </c>
      <c r="H36" s="391"/>
    </row>
    <row r="37" spans="1:23" ht="33" customHeight="1">
      <c r="A37" s="91"/>
      <c r="B37" s="91"/>
      <c r="C37" s="96"/>
      <c r="D37" s="69"/>
      <c r="E37" s="24"/>
      <c r="F37" s="24"/>
      <c r="G37" s="76" t="str">
        <f>"For and on behalf of " &amp; 'Sch-1'!B8</f>
        <v>For and on behalf of 0</v>
      </c>
      <c r="H37" s="391"/>
    </row>
    <row r="38" spans="1:23" ht="33" customHeight="1">
      <c r="A38" s="90"/>
      <c r="B38" s="90"/>
      <c r="C38" s="90"/>
      <c r="D38" s="100"/>
      <c r="E38" s="94"/>
      <c r="F38" s="94"/>
      <c r="G38" s="68"/>
      <c r="H38" s="403"/>
    </row>
    <row r="39" spans="1:23" ht="33" customHeight="1">
      <c r="A39" s="115" t="s">
        <v>120</v>
      </c>
      <c r="B39" s="115"/>
      <c r="C39" s="100" t="e">
        <f>'Sch-1'!#REF!</f>
        <v>#REF!</v>
      </c>
      <c r="D39" s="100"/>
      <c r="E39" s="94" t="s">
        <v>260</v>
      </c>
      <c r="F39" s="869" t="e">
        <f>'Sch-1'!#REF!</f>
        <v>#REF!</v>
      </c>
      <c r="G39" s="869"/>
      <c r="H39" s="391"/>
    </row>
    <row r="40" spans="1:23" ht="33" customHeight="1">
      <c r="A40" s="115" t="s">
        <v>121</v>
      </c>
      <c r="B40" s="115"/>
      <c r="C40" s="101" t="e">
        <f>'Sch-1'!#REF!</f>
        <v>#REF!</v>
      </c>
      <c r="D40" s="102"/>
      <c r="E40" s="94" t="s">
        <v>261</v>
      </c>
      <c r="F40" s="869" t="e">
        <f>'Sch-1'!#REF!</f>
        <v>#REF!</v>
      </c>
      <c r="G40" s="869"/>
      <c r="H40" s="391"/>
    </row>
    <row r="41" spans="1:23" ht="33" customHeight="1">
      <c r="A41" s="91"/>
      <c r="B41" s="91"/>
      <c r="C41" s="91"/>
      <c r="D41" s="91"/>
      <c r="E41" s="94"/>
      <c r="F41" s="94"/>
      <c r="G41" s="379"/>
      <c r="H41" s="404"/>
    </row>
  </sheetData>
  <sheetProtection formatColumns="0" formatRows="0" selectLockedCells="1"/>
  <customSheetViews>
    <customSheetView guid="{08A645C4-A23F-4400-B0CE-1685BC312A6F}" scale="95" zeroValues="0" printArea="1" hiddenRows="1" hiddenColumns="1" topLeftCell="A13">
      <selection activeCell="G24" sqref="G24:G26"/>
      <pageMargins left="0.72" right="0.49" top="0.62" bottom="0.52" header="0.32" footer="0.27"/>
      <pageSetup scale="96" orientation="portrait" r:id="rId1"/>
      <headerFooter alignWithMargins="0">
        <oddFooter>&amp;R&amp;"Book Antiqua,Bold"&amp;10Letter of Discount  / Page &amp;P of &amp;N</oddFooter>
      </headerFooter>
    </customSheetView>
    <customSheetView guid="{E95B21C1-D936-4435-AF6F-90CF0B6A7506}" zeroValues="0" hiddenRows="1" hiddenColumns="1" topLeftCell="A15">
      <selection activeCell="G15" sqref="G15"/>
      <pageMargins left="0.72" right="0.49" top="0.62" bottom="0.52" header="0.32" footer="0.27"/>
      <pageSetup scale="96" orientation="portrait" r:id="rId2"/>
      <headerFooter alignWithMargins="0">
        <oddFooter>&amp;R&amp;"Book Antiqua,Bold"&amp;10Letter of Discount  / Page &amp;P of &amp;N</oddFooter>
      </headerFooter>
    </customSheetView>
    <customSheetView guid="{B0EE7D76-5806-4718-BDAD-3A3EA691E5E4}" zeroValues="0" hiddenRows="1" hiddenColumns="1">
      <selection activeCell="G24" sqref="G24"/>
      <pageMargins left="0.72" right="0.49" top="0.62" bottom="0.52" header="0.32" footer="0.27"/>
      <pageSetup scale="96" orientation="portrait" r:id="rId3"/>
      <headerFooter alignWithMargins="0">
        <oddFooter>&amp;R&amp;"Book Antiqua,Bold"&amp;10Letter of Discount  / Page &amp;P of &amp;N</oddFooter>
      </headerFooter>
    </customSheetView>
    <customSheetView guid="{696D9240-6693-44E8-B9A4-2BFADD101EE2}" zeroValues="0" hiddenRows="1" hiddenColumns="1" topLeftCell="A4">
      <selection activeCell="G15" sqref="G15"/>
      <pageMargins left="0.72" right="0.49" top="0.62" bottom="0.52" header="0.32" footer="0.27"/>
      <pageSetup scale="96" orientation="portrait" r:id="rId4"/>
      <headerFooter alignWithMargins="0">
        <oddFooter>&amp;R&amp;"Book Antiqua,Bold"&amp;10Letter of Discount  / Page &amp;P of &amp;N</oddFooter>
      </headerFooter>
    </customSheetView>
    <customSheetView guid="{58D82F59-8CF6-455F-B9F4-081499FDF243}" zeroValues="0" hiddenRows="1" hiddenColumns="1">
      <selection activeCell="G24" sqref="G24"/>
      <pageMargins left="0.72" right="0.49" top="0.62" bottom="0.52" header="0.32" footer="0.27"/>
      <pageSetup scale="96" orientation="portrait" r:id="rId5"/>
      <headerFooter alignWithMargins="0">
        <oddFooter>&amp;R&amp;"Book Antiqua,Bold"&amp;10Letter of Discount  / Page &amp;P of &amp;N</oddFooter>
      </headerFooter>
    </customSheetView>
    <customSheetView guid="{B1277D53-29D6-4226-81E2-084FB62977B6}" zeroValues="0" hiddenRows="1" hiddenColumns="1" topLeftCell="A15">
      <selection activeCell="G15" sqref="G15"/>
      <pageMargins left="0.72" right="0.49" top="0.62" bottom="0.52" header="0.32" footer="0.27"/>
      <pageSetup scale="96" orientation="portrait" r:id="rId6"/>
      <headerFooter alignWithMargins="0">
        <oddFooter>&amp;R&amp;"Book Antiqua,Bold"&amp;10Letter of Discount  / Page &amp;P of &amp;N</oddFooter>
      </headerFooter>
    </customSheetView>
    <customSheetView guid="{C39F923C-6CD3-45D8-86F8-6C4D806DDD7E}" zeroValues="0" hiddenRows="1" hiddenColumns="1" topLeftCell="A13">
      <selection activeCell="G15" sqref="G15"/>
      <pageMargins left="0.72" right="0.49" top="0.62" bottom="0.52" header="0.32" footer="0.27"/>
      <pageSetup scale="96" orientation="portrait" r:id="rId7"/>
      <headerFooter alignWithMargins="0">
        <oddFooter>&amp;R&amp;"Book Antiqua,Bold"&amp;10Letter of Discount  / Page &amp;P of &amp;N</oddFooter>
      </headerFooter>
    </customSheetView>
    <customSheetView guid="{9CA44E70-650F-49CD-967F-298619682CA2}" zeroValues="0" hiddenRows="1" hiddenColumns="1" topLeftCell="A17">
      <selection activeCell="G28" sqref="G28"/>
      <pageMargins left="0.72" right="0.49" top="0.62" bottom="0.52" header="0.32" footer="0.27"/>
      <pageSetup scale="96" orientation="portrait" r:id="rId8"/>
      <headerFooter alignWithMargins="0">
        <oddFooter>&amp;R&amp;"Book Antiqua,Bold"&amp;10Letter of Discount  / Page &amp;P of &amp;N</oddFooter>
      </headerFooter>
    </customSheetView>
  </customSheetViews>
  <mergeCells count="15">
    <mergeCell ref="F40:G40"/>
    <mergeCell ref="C15:F15"/>
    <mergeCell ref="C16:F16"/>
    <mergeCell ref="C17:F17"/>
    <mergeCell ref="C23:F23"/>
    <mergeCell ref="B32:G32"/>
    <mergeCell ref="F39:G39"/>
    <mergeCell ref="B29:G29"/>
    <mergeCell ref="C30:G30"/>
    <mergeCell ref="B31:G31"/>
    <mergeCell ref="A1:G1"/>
    <mergeCell ref="C12:G12"/>
    <mergeCell ref="A14:G14"/>
    <mergeCell ref="A4:G4"/>
    <mergeCell ref="J14:M14"/>
  </mergeCells>
  <phoneticPr fontId="3" type="noConversion"/>
  <dataValidations count="2">
    <dataValidation type="decimal" allowBlank="1" showInputMessage="1" showErrorMessage="1" error="Enter in percent only." sqref="G24:G28" xr:uid="{00000000-0002-0000-1100-000000000000}">
      <formula1>0</formula1>
      <formula2>1</formula2>
    </dataValidation>
    <dataValidation operator="greaterThanOrEqual" allowBlank="1" showInputMessage="1" showErrorMessage="1" error="Enter numeric figures only." sqref="G18:G22" xr:uid="{00000000-0002-0000-1100-000001000000}"/>
  </dataValidations>
  <pageMargins left="0.70866141732283472" right="0.47244094488188981" top="0.62992125984251968" bottom="0.51181102362204722" header="0.31496062992125984" footer="0.27559055118110237"/>
  <pageSetup scale="96" orientation="portrait" r:id="rId9"/>
  <headerFooter alignWithMargins="0">
    <oddFooter>&amp;R&amp;"Book Antiqua,Bold"&amp;10Letter of Discount  / Page &amp;P of &amp;N</oddFooter>
  </headerFooter>
  <drawing r:id="rId1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2">
    <tabColor indexed="35"/>
  </sheetPr>
  <dimension ref="A1:F21"/>
  <sheetViews>
    <sheetView topLeftCell="A10" zoomScaleNormal="100" zoomScaleSheetLayoutView="100" workbookViewId="0">
      <selection activeCell="C6" sqref="C6:D6"/>
    </sheetView>
  </sheetViews>
  <sheetFormatPr defaultRowHeight="16.5"/>
  <cols>
    <col min="1" max="1" width="9" style="268"/>
    <col min="2" max="2" width="26.875" style="80" customWidth="1"/>
    <col min="3" max="3" width="22.875" style="80" customWidth="1"/>
    <col min="4" max="5" width="15.625" style="80" customWidth="1"/>
    <col min="6" max="16384" width="9" style="62"/>
  </cols>
  <sheetData>
    <row r="1" spans="1:6">
      <c r="A1" s="257"/>
      <c r="B1" s="258"/>
      <c r="C1" s="258"/>
      <c r="D1" s="258"/>
      <c r="E1" s="258"/>
    </row>
    <row r="2" spans="1:6" ht="22.15" customHeight="1">
      <c r="A2" s="889" t="s">
        <v>269</v>
      </c>
      <c r="B2" s="889"/>
      <c r="C2" s="889"/>
      <c r="D2" s="889"/>
      <c r="E2" s="62"/>
    </row>
    <row r="3" spans="1:6">
      <c r="A3" s="257"/>
      <c r="B3" s="258"/>
      <c r="C3" s="258"/>
      <c r="D3" s="258"/>
      <c r="E3" s="258"/>
    </row>
    <row r="4" spans="1:6" ht="30">
      <c r="A4" s="84" t="s">
        <v>270</v>
      </c>
      <c r="B4" s="259" t="s">
        <v>271</v>
      </c>
      <c r="C4" s="84" t="s">
        <v>272</v>
      </c>
      <c r="D4" s="84" t="s">
        <v>273</v>
      </c>
      <c r="E4" s="84" t="s">
        <v>274</v>
      </c>
    </row>
    <row r="5" spans="1:6" ht="18" customHeight="1">
      <c r="A5" s="260" t="s">
        <v>275</v>
      </c>
      <c r="B5" s="260" t="s">
        <v>276</v>
      </c>
      <c r="C5" s="260" t="s">
        <v>277</v>
      </c>
      <c r="D5" s="260" t="s">
        <v>278</v>
      </c>
      <c r="E5" s="260" t="s">
        <v>279</v>
      </c>
    </row>
    <row r="6" spans="1:6" ht="45" customHeight="1">
      <c r="A6" s="261">
        <v>1</v>
      </c>
      <c r="B6" s="262"/>
      <c r="C6" s="263"/>
      <c r="D6" s="264"/>
      <c r="E6" s="265">
        <f t="shared" ref="E6:E15" si="0">C6*D6</f>
        <v>0</v>
      </c>
    </row>
    <row r="7" spans="1:6" ht="45" customHeight="1">
      <c r="A7" s="261">
        <v>2</v>
      </c>
      <c r="B7" s="262"/>
      <c r="C7" s="263"/>
      <c r="D7" s="264"/>
      <c r="E7" s="265">
        <f t="shared" si="0"/>
        <v>0</v>
      </c>
    </row>
    <row r="8" spans="1:6" ht="45" customHeight="1">
      <c r="A8" s="261">
        <v>3</v>
      </c>
      <c r="B8" s="262"/>
      <c r="C8" s="263"/>
      <c r="D8" s="264"/>
      <c r="E8" s="265">
        <f t="shared" si="0"/>
        <v>0</v>
      </c>
    </row>
    <row r="9" spans="1:6" ht="45" customHeight="1">
      <c r="A9" s="261">
        <v>4</v>
      </c>
      <c r="B9" s="262"/>
      <c r="C9" s="263"/>
      <c r="D9" s="264"/>
      <c r="E9" s="265">
        <f t="shared" si="0"/>
        <v>0</v>
      </c>
    </row>
    <row r="10" spans="1:6" ht="45" customHeight="1">
      <c r="A10" s="261">
        <v>5</v>
      </c>
      <c r="B10" s="262"/>
      <c r="C10" s="263"/>
      <c r="D10" s="264"/>
      <c r="E10" s="265">
        <f t="shared" si="0"/>
        <v>0</v>
      </c>
    </row>
    <row r="11" spans="1:6" ht="45" customHeight="1">
      <c r="A11" s="261">
        <v>6</v>
      </c>
      <c r="B11" s="262"/>
      <c r="C11" s="263"/>
      <c r="D11" s="264"/>
      <c r="E11" s="265">
        <f t="shared" si="0"/>
        <v>0</v>
      </c>
    </row>
    <row r="12" spans="1:6" ht="45" customHeight="1">
      <c r="A12" s="261">
        <v>7</v>
      </c>
      <c r="B12" s="262"/>
      <c r="C12" s="263"/>
      <c r="D12" s="264"/>
      <c r="E12" s="265">
        <f t="shared" si="0"/>
        <v>0</v>
      </c>
    </row>
    <row r="13" spans="1:6" ht="45" customHeight="1">
      <c r="A13" s="261">
        <v>8</v>
      </c>
      <c r="B13" s="262"/>
      <c r="C13" s="263"/>
      <c r="D13" s="264"/>
      <c r="E13" s="265">
        <f t="shared" si="0"/>
        <v>0</v>
      </c>
    </row>
    <row r="14" spans="1:6" ht="45" customHeight="1">
      <c r="A14" s="261">
        <v>9</v>
      </c>
      <c r="B14" s="262"/>
      <c r="C14" s="263"/>
      <c r="D14" s="264"/>
      <c r="E14" s="265">
        <f t="shared" si="0"/>
        <v>0</v>
      </c>
    </row>
    <row r="15" spans="1:6" ht="45" customHeight="1">
      <c r="A15" s="261">
        <v>10</v>
      </c>
      <c r="B15" s="262"/>
      <c r="C15" s="263"/>
      <c r="D15" s="264"/>
      <c r="E15" s="265">
        <f t="shared" si="0"/>
        <v>0</v>
      </c>
    </row>
    <row r="16" spans="1:6" ht="45" customHeight="1">
      <c r="A16" s="199"/>
      <c r="B16" s="266" t="s">
        <v>280</v>
      </c>
      <c r="C16" s="266"/>
      <c r="D16" s="266"/>
      <c r="E16" s="266">
        <f>SUM(E6:E15)</f>
        <v>0</v>
      </c>
      <c r="F16" s="267"/>
    </row>
    <row r="17" ht="30" customHeight="1"/>
    <row r="18" ht="30" customHeight="1"/>
    <row r="19" ht="30" customHeight="1"/>
    <row r="20" ht="30" customHeight="1"/>
    <row r="21" ht="30" customHeight="1"/>
  </sheetData>
  <sheetProtection password="E98F" sheet="1" formatColumns="0" formatRows="0" selectLockedCells="1"/>
  <customSheetViews>
    <customSheetView guid="{08A645C4-A23F-4400-B0CE-1685BC312A6F}">
      <selection activeCell="B6" sqref="B6"/>
      <pageMargins left="0.75" right="0.75" top="0.65" bottom="1" header="0.5" footer="0.5"/>
      <pageSetup orientation="portrait" r:id="rId1"/>
      <headerFooter alignWithMargins="0"/>
    </customSheetView>
    <customSheetView guid="{E95B21C1-D936-4435-AF6F-90CF0B6A7506}" showPageBreaks="1" printArea="1" view="pageBreakPreview" topLeftCell="A8">
      <selection activeCell="B8" sqref="B8"/>
      <pageMargins left="0.75" right="0.75" top="0.65" bottom="1" header="0.5" footer="0.5"/>
      <pageSetup orientation="portrait" r:id="rId2"/>
      <headerFooter alignWithMargins="0"/>
    </customSheetView>
    <customSheetView guid="{B0EE7D76-5806-4718-BDAD-3A3EA691E5E4}" scale="70">
      <selection activeCell="C6" sqref="C6:D6"/>
      <pageMargins left="0.75" right="0.75" top="0.65" bottom="1" header="0.5" footer="0.5"/>
      <pageSetup orientation="portrait" r:id="rId3"/>
      <headerFooter alignWithMargins="0"/>
    </customSheetView>
    <customSheetView guid="{696D9240-6693-44E8-B9A4-2BFADD101EE2}" scale="70">
      <selection activeCell="C6" sqref="C6:D6"/>
      <pageMargins left="0.75" right="0.75" top="0.65" bottom="1" header="0.5" footer="0.5"/>
      <pageSetup orientation="portrait" r:id="rId4"/>
      <headerFooter alignWithMargins="0"/>
    </customSheetView>
    <customSheetView guid="{58D82F59-8CF6-455F-B9F4-081499FDF243}" scale="70">
      <selection activeCell="C6" sqref="C6:D6"/>
      <pageMargins left="0.75" right="0.75" top="0.65" bottom="1" header="0.5" footer="0.5"/>
      <pageSetup orientation="portrait" r:id="rId5"/>
      <headerFooter alignWithMargins="0"/>
    </customSheetView>
    <customSheetView guid="{B1277D53-29D6-4226-81E2-084FB62977B6}" showPageBreaks="1" printArea="1" view="pageBreakPreview" topLeftCell="A8">
      <selection activeCell="B8" sqref="B8"/>
      <pageMargins left="0.75" right="0.75" top="0.65" bottom="1" header="0.5" footer="0.5"/>
      <pageSetup orientation="portrait" r:id="rId6"/>
      <headerFooter alignWithMargins="0"/>
    </customSheetView>
    <customSheetView guid="{C39F923C-6CD3-45D8-86F8-6C4D806DDD7E}" showPageBreaks="1" printArea="1" view="pageBreakPreview">
      <selection activeCell="F45" sqref="F45"/>
      <pageMargins left="0.75" right="0.75" top="0.65" bottom="1" header="0.5" footer="0.5"/>
      <pageSetup orientation="portrait" r:id="rId7"/>
      <headerFooter alignWithMargins="0"/>
    </customSheetView>
    <customSheetView guid="{9CA44E70-650F-49CD-967F-298619682CA2}" topLeftCell="A4">
      <selection activeCell="B6" sqref="B6"/>
      <pageMargins left="0.75" right="0.75" top="0.65" bottom="1" header="0.5" footer="0.5"/>
      <pageSetup orientation="portrait" r:id="rId8"/>
      <headerFooter alignWithMargins="0"/>
    </customSheetView>
  </customSheetViews>
  <mergeCells count="1">
    <mergeCell ref="A2:D2"/>
  </mergeCells>
  <phoneticPr fontId="30" type="noConversion"/>
  <pageMargins left="0.75" right="0.75" top="0.65" bottom="1" header="0.5" footer="0.5"/>
  <pageSetup orientation="portrait" r:id="rId9"/>
  <headerFooter alignWithMargins="0"/>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7"/>
  </sheetPr>
  <dimension ref="A1:J19"/>
  <sheetViews>
    <sheetView showGridLines="0" zoomScale="112" zoomScaleNormal="112" zoomScaleSheetLayoutView="100" workbookViewId="0">
      <selection activeCell="B3" sqref="B3:E3"/>
    </sheetView>
  </sheetViews>
  <sheetFormatPr defaultColWidth="8" defaultRowHeight="13.5"/>
  <cols>
    <col min="1" max="1" width="8.625" style="8" customWidth="1"/>
    <col min="2" max="2" width="11.125" style="8" customWidth="1"/>
    <col min="3" max="3" width="38.625" style="8" customWidth="1"/>
    <col min="4" max="4" width="36.375" style="8" customWidth="1"/>
    <col min="5" max="5" width="19.5" style="8" customWidth="1"/>
    <col min="6" max="6" width="8.625" style="18" customWidth="1"/>
    <col min="7" max="9" width="8" style="18" customWidth="1"/>
    <col min="10" max="16384" width="8" style="12"/>
  </cols>
  <sheetData>
    <row r="1" spans="1:10" ht="30.75" customHeight="1">
      <c r="B1" s="660" t="s">
        <v>419</v>
      </c>
      <c r="C1" s="661"/>
      <c r="D1" s="661"/>
      <c r="E1" s="662"/>
      <c r="F1" s="9"/>
      <c r="G1" s="10"/>
      <c r="H1" s="10"/>
      <c r="I1" s="10"/>
      <c r="J1" s="11"/>
    </row>
    <row r="2" spans="1:10" ht="87.75" customHeight="1">
      <c r="A2" s="13"/>
      <c r="B2" s="665" t="s">
        <v>668</v>
      </c>
      <c r="C2" s="666"/>
      <c r="D2" s="666"/>
      <c r="E2" s="667"/>
      <c r="F2" s="10"/>
      <c r="G2" s="10"/>
      <c r="H2" s="10"/>
      <c r="I2" s="10"/>
      <c r="J2" s="11"/>
    </row>
    <row r="3" spans="1:10" ht="23.25" customHeight="1">
      <c r="A3" s="13"/>
      <c r="B3" s="668" t="s">
        <v>669</v>
      </c>
      <c r="C3" s="669"/>
      <c r="D3" s="669"/>
      <c r="E3" s="670"/>
      <c r="F3" s="10"/>
      <c r="G3" s="10"/>
      <c r="H3" s="10"/>
      <c r="I3" s="10"/>
      <c r="J3" s="11"/>
    </row>
    <row r="4" spans="1:10" ht="30" customHeight="1">
      <c r="A4" s="13"/>
      <c r="B4" s="174">
        <v>1</v>
      </c>
      <c r="C4" s="663" t="s">
        <v>496</v>
      </c>
      <c r="D4" s="663"/>
      <c r="E4" s="664"/>
      <c r="F4" s="10"/>
      <c r="G4" s="16"/>
      <c r="H4" s="16"/>
      <c r="I4" s="10"/>
      <c r="J4" s="11"/>
    </row>
    <row r="5" spans="1:10" ht="38.25" customHeight="1">
      <c r="A5" s="13"/>
      <c r="B5" s="174">
        <v>2</v>
      </c>
      <c r="C5" s="663" t="s">
        <v>553</v>
      </c>
      <c r="D5" s="663"/>
      <c r="E5" s="664"/>
      <c r="F5" s="10"/>
      <c r="G5" s="10"/>
      <c r="H5" s="10"/>
      <c r="I5" s="10"/>
      <c r="J5" s="11"/>
    </row>
    <row r="6" spans="1:10" ht="28.5" customHeight="1">
      <c r="A6" s="13"/>
      <c r="B6" s="174">
        <v>3</v>
      </c>
      <c r="C6" s="445" t="s">
        <v>492</v>
      </c>
      <c r="D6" s="445"/>
      <c r="E6" s="446"/>
      <c r="F6" s="10"/>
      <c r="G6" s="10"/>
      <c r="H6" s="10"/>
      <c r="I6" s="10"/>
      <c r="J6" s="11"/>
    </row>
    <row r="7" spans="1:10" ht="38.25" hidden="1" customHeight="1">
      <c r="A7" s="13"/>
      <c r="B7" s="174">
        <v>4</v>
      </c>
      <c r="C7" s="445" t="s">
        <v>400</v>
      </c>
      <c r="D7" s="452" t="s">
        <v>399</v>
      </c>
      <c r="E7" s="451" t="s">
        <v>401</v>
      </c>
      <c r="F7" s="10"/>
      <c r="G7" s="10"/>
      <c r="H7" s="10"/>
      <c r="I7" s="10"/>
      <c r="J7" s="11"/>
    </row>
    <row r="8" spans="1:10" s="18" customFormat="1" ht="24.75" customHeight="1">
      <c r="A8" s="13"/>
      <c r="B8" s="174">
        <v>4</v>
      </c>
      <c r="C8" s="663" t="s">
        <v>141</v>
      </c>
      <c r="D8" s="663"/>
      <c r="E8" s="664"/>
      <c r="F8" s="10"/>
      <c r="G8" s="10"/>
      <c r="H8" s="10"/>
      <c r="I8" s="10"/>
      <c r="J8" s="10"/>
    </row>
    <row r="9" spans="1:10" ht="52.5" hidden="1" customHeight="1">
      <c r="A9" s="13"/>
      <c r="B9" s="175">
        <v>4</v>
      </c>
      <c r="C9" s="663" t="s">
        <v>224</v>
      </c>
      <c r="D9" s="663"/>
      <c r="E9" s="664"/>
      <c r="F9" s="10"/>
      <c r="G9" s="10"/>
      <c r="H9" s="10"/>
      <c r="I9" s="10"/>
      <c r="J9" s="11"/>
    </row>
    <row r="10" spans="1:10" ht="12" customHeight="1">
      <c r="A10" s="13"/>
      <c r="B10" s="14"/>
      <c r="C10" s="13"/>
      <c r="D10" s="13"/>
      <c r="E10" s="15"/>
      <c r="F10" s="10"/>
      <c r="G10" s="10"/>
      <c r="H10" s="10"/>
      <c r="I10" s="10"/>
      <c r="J10" s="11"/>
    </row>
    <row r="11" spans="1:10" ht="20.25" customHeight="1">
      <c r="A11" s="13"/>
      <c r="B11" s="671"/>
      <c r="C11" s="672"/>
      <c r="D11" s="672"/>
      <c r="E11" s="673"/>
      <c r="F11" s="10"/>
      <c r="G11" s="10"/>
      <c r="H11" s="10"/>
      <c r="I11" s="10"/>
      <c r="J11" s="11"/>
    </row>
    <row r="12" spans="1:10" ht="1.5" hidden="1" customHeight="1">
      <c r="A12" s="13"/>
      <c r="B12" s="14"/>
      <c r="C12" s="13"/>
      <c r="D12" s="13"/>
      <c r="E12" s="17"/>
      <c r="F12" s="10"/>
      <c r="G12" s="10"/>
      <c r="H12" s="10"/>
      <c r="I12" s="10"/>
      <c r="J12" s="11"/>
    </row>
    <row r="13" spans="1:10" ht="24" customHeight="1">
      <c r="B13" s="607"/>
      <c r="C13" s="608"/>
      <c r="D13" s="652" t="s">
        <v>557</v>
      </c>
      <c r="E13" s="653"/>
    </row>
    <row r="14" spans="1:10" ht="18" customHeight="1">
      <c r="B14" s="609"/>
      <c r="C14" s="610"/>
      <c r="D14" s="654" t="s">
        <v>558</v>
      </c>
      <c r="E14" s="655"/>
      <c r="G14" s="10"/>
      <c r="H14" s="10"/>
      <c r="I14" s="10"/>
      <c r="J14" s="11"/>
    </row>
    <row r="15" spans="1:10" ht="20.25">
      <c r="B15" s="607"/>
      <c r="C15" s="608"/>
      <c r="D15" s="656" t="s">
        <v>559</v>
      </c>
      <c r="E15" s="657"/>
      <c r="F15" s="19"/>
      <c r="G15" s="19"/>
      <c r="H15" s="19"/>
      <c r="I15" s="19"/>
      <c r="J15" s="19"/>
    </row>
    <row r="16" spans="1:10" ht="12.75" customHeight="1">
      <c r="B16" s="611"/>
      <c r="C16" s="612"/>
      <c r="D16" s="658" t="s">
        <v>560</v>
      </c>
      <c r="E16" s="659"/>
      <c r="F16" s="19"/>
      <c r="G16" s="19"/>
      <c r="H16" s="19"/>
      <c r="I16" s="19"/>
      <c r="J16" s="19"/>
    </row>
    <row r="17" spans="1:10" ht="15.75">
      <c r="A17" s="13"/>
      <c r="B17" s="20"/>
      <c r="C17" s="20"/>
      <c r="D17" s="20"/>
      <c r="E17" s="20"/>
      <c r="F17" s="10"/>
      <c r="G17" s="10"/>
      <c r="H17" s="10"/>
      <c r="I17" s="10"/>
      <c r="J17" s="11"/>
    </row>
    <row r="18" spans="1:10" ht="15.75">
      <c r="A18" s="13"/>
      <c r="B18" s="13"/>
      <c r="C18" s="13"/>
      <c r="D18" s="13"/>
      <c r="E18" s="13"/>
      <c r="F18" s="10"/>
      <c r="G18" s="10"/>
      <c r="H18" s="10"/>
      <c r="I18" s="10"/>
      <c r="J18" s="11"/>
    </row>
    <row r="19" spans="1:10" ht="15.75">
      <c r="A19" s="13"/>
      <c r="B19" s="13"/>
      <c r="C19" s="13"/>
      <c r="D19" s="13"/>
      <c r="E19" s="13"/>
      <c r="F19" s="10"/>
      <c r="G19" s="10"/>
      <c r="H19" s="10"/>
      <c r="I19" s="10"/>
      <c r="J19" s="11"/>
    </row>
  </sheetData>
  <sheetProtection algorithmName="SHA-512" hashValue="yrYk8B32y+rQyAHrKg8NtcphbNkajsr583Z76O76vOk/tgqZvEr0QN4TPbnHacs6Hwu+f09jCYZfGM12kksCfQ==" saltValue="sbHSd/tdXVoo3E9Ks813oQ==" spinCount="100000" sheet="1" formatColumns="0" formatRows="0" selectLockedCells="1"/>
  <customSheetViews>
    <customSheetView guid="{08A645C4-A23F-4400-B0CE-1685BC312A6F}" showGridLines="0" hiddenRows="1">
      <selection activeCell="B14" sqref="B14:D14"/>
      <pageMargins left="0.15748031496062992" right="0.23622047244094491" top="0.78740157480314965" bottom="0.98425196850393704" header="0.35433070866141736" footer="0.51181102362204722"/>
      <printOptions horizontalCentered="1"/>
      <pageSetup paperSize="9" orientation="landscape" r:id="rId1"/>
      <headerFooter alignWithMargins="0"/>
    </customSheetView>
    <customSheetView guid="{E95B21C1-D936-4435-AF6F-90CF0B6A7506}" showPageBreaks="1" showGridLines="0" printArea="1" hiddenRows="1">
      <selection activeCell="F4" sqref="F4"/>
      <pageMargins left="0.15748031496062992" right="0.23622047244094491" top="0.78740157480314965" bottom="0.98425196850393704" header="0.35433070866141736" footer="0.51181102362204722"/>
      <printOptions horizontalCentered="1"/>
      <pageSetup paperSize="9" orientation="landscape" r:id="rId2"/>
      <headerFooter alignWithMargins="0"/>
    </customSheetView>
    <customSheetView guid="{B0EE7D76-5806-4718-BDAD-3A3EA691E5E4}" showGridLines="0" hiddenRows="1">
      <selection activeCell="F4" sqref="F4"/>
      <pageMargins left="0.15748031496062992" right="0.23622047244094491" top="0.78740157480314965" bottom="0.98425196850393704" header="0.35433070866141736" footer="0.51181102362204722"/>
      <printOptions horizontalCentered="1"/>
      <pageSetup paperSize="9" orientation="landscape" r:id="rId3"/>
      <headerFooter alignWithMargins="0"/>
    </customSheetView>
    <customSheetView guid="{696D9240-6693-44E8-B9A4-2BFADD101EE2}" showGridLines="0" hiddenRows="1">
      <selection activeCell="F4" sqref="F4"/>
      <pageMargins left="0.15748031496062992" right="0.23622047244094491" top="0.78740157480314965" bottom="0.98425196850393704" header="0.35433070866141736" footer="0.51181102362204722"/>
      <printOptions horizontalCentered="1"/>
      <pageSetup paperSize="9" orientation="landscape" r:id="rId4"/>
      <headerFooter alignWithMargins="0"/>
    </customSheetView>
    <customSheetView guid="{4F65FF32-EC61-4022-A399-2986D7B6B8B3}" showGridLines="0" showRuler="0">
      <selection activeCell="B2" sqref="B2:E2"/>
      <pageMargins left="0.15748031496062992" right="0.23622047244094491" top="0.51181102362204722" bottom="0.98425196850393704" header="0.35433070866141736" footer="0.51181102362204722"/>
      <pageSetup paperSize="9" orientation="landscape" r:id="rId5"/>
      <headerFooter alignWithMargins="0"/>
    </customSheetView>
    <customSheetView guid="{58D82F59-8CF6-455F-B9F4-081499FDF243}" showGridLines="0" hiddenRows="1">
      <selection activeCell="F4" sqref="F4"/>
      <pageMargins left="0.15748031496062992" right="0.23622047244094491" top="0.78740157480314965" bottom="0.98425196850393704" header="0.35433070866141736" footer="0.51181102362204722"/>
      <printOptions horizontalCentered="1"/>
      <pageSetup paperSize="9" orientation="landscape" r:id="rId6"/>
      <headerFooter alignWithMargins="0"/>
    </customSheetView>
    <customSheetView guid="{B1277D53-29D6-4226-81E2-084FB62977B6}" showGridLines="0" hiddenRows="1">
      <selection activeCell="F4" sqref="F4"/>
      <pageMargins left="0.15748031496062992" right="0.23622047244094491" top="0.78740157480314965" bottom="0.98425196850393704" header="0.35433070866141736" footer="0.51181102362204722"/>
      <printOptions horizontalCentered="1"/>
      <pageSetup paperSize="9" orientation="landscape" r:id="rId7"/>
      <headerFooter alignWithMargins="0"/>
    </customSheetView>
    <customSheetView guid="{C39F923C-6CD3-45D8-86F8-6C4D806DDD7E}" showGridLines="0" hiddenRows="1">
      <selection activeCell="F45" sqref="F45"/>
      <pageMargins left="0.15748031496062992" right="0.23622047244094491" top="0.78740157480314965" bottom="0.98425196850393704" header="0.35433070866141736" footer="0.51181102362204722"/>
      <printOptions horizontalCentered="1"/>
      <pageSetup paperSize="9" orientation="landscape" r:id="rId8"/>
      <headerFooter alignWithMargins="0"/>
    </customSheetView>
    <customSheetView guid="{9CA44E70-650F-49CD-967F-298619682CA2}" showPageBreaks="1" showGridLines="0" printArea="1" hiddenRows="1">
      <selection activeCell="F45" sqref="F45"/>
      <pageMargins left="0.15748031496062992" right="0.23622047244094491" top="0.78740157480314965" bottom="0.98425196850393704" header="0.35433070866141736" footer="0.51181102362204722"/>
      <printOptions horizontalCentered="1"/>
      <pageSetup paperSize="9" orientation="landscape" r:id="rId9"/>
      <headerFooter alignWithMargins="0"/>
    </customSheetView>
  </customSheetViews>
  <mergeCells count="12">
    <mergeCell ref="D13:E13"/>
    <mergeCell ref="D14:E14"/>
    <mergeCell ref="D15:E15"/>
    <mergeCell ref="D16:E16"/>
    <mergeCell ref="B1:E1"/>
    <mergeCell ref="C4:E4"/>
    <mergeCell ref="C5:E5"/>
    <mergeCell ref="B2:E2"/>
    <mergeCell ref="B3:E3"/>
    <mergeCell ref="C8:E8"/>
    <mergeCell ref="B11:E11"/>
    <mergeCell ref="C9:E9"/>
  </mergeCells>
  <phoneticPr fontId="3" type="noConversion"/>
  <hyperlinks>
    <hyperlink ref="D7" location="'BOQ_Kolkata '!A1" display="'BOQ_Kolkata '!A1" xr:uid="{00000000-0004-0000-0100-000000000000}"/>
    <hyperlink ref="E7" location="'BOQ_Guwahati '!A1" display="'BOQ_Guwahati '!A1" xr:uid="{00000000-0004-0000-0100-000001000000}"/>
  </hyperlinks>
  <printOptions horizontalCentered="1"/>
  <pageMargins left="0.15748031496062992" right="0.23622047244094491" top="0.78740157480314965" bottom="0.98425196850393704" header="0.35433070866141736" footer="0.51181102362204722"/>
  <pageSetup paperSize="9" orientation="landscape" r:id="rId10"/>
  <headerFooter alignWithMargins="0"/>
  <drawing r:id="rId1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0">
    <tabColor indexed="47"/>
  </sheetPr>
  <dimension ref="A1:F21"/>
  <sheetViews>
    <sheetView zoomScaleNormal="100" workbookViewId="0">
      <selection activeCell="C6" sqref="C6:D6"/>
    </sheetView>
  </sheetViews>
  <sheetFormatPr defaultRowHeight="16.5"/>
  <cols>
    <col min="1" max="1" width="9" style="268"/>
    <col min="2" max="2" width="26.875" style="80" customWidth="1"/>
    <col min="3" max="3" width="22.875" style="80" customWidth="1"/>
    <col min="4" max="5" width="15.625" style="80" customWidth="1"/>
    <col min="6" max="16384" width="9" style="62"/>
  </cols>
  <sheetData>
    <row r="1" spans="1:6">
      <c r="A1" s="257"/>
      <c r="B1" s="258"/>
      <c r="C1" s="258"/>
      <c r="D1" s="258"/>
      <c r="E1" s="258"/>
    </row>
    <row r="2" spans="1:6" ht="22.15" customHeight="1">
      <c r="A2" s="889" t="s">
        <v>281</v>
      </c>
      <c r="B2" s="889"/>
      <c r="C2" s="889"/>
      <c r="D2" s="890"/>
      <c r="E2"/>
    </row>
    <row r="3" spans="1:6">
      <c r="A3" s="257"/>
      <c r="B3" s="258"/>
      <c r="C3" s="258"/>
      <c r="D3" s="258"/>
      <c r="E3" s="258"/>
    </row>
    <row r="4" spans="1:6" ht="30">
      <c r="A4" s="84" t="s">
        <v>270</v>
      </c>
      <c r="B4" s="259" t="s">
        <v>271</v>
      </c>
      <c r="C4" s="84" t="s">
        <v>282</v>
      </c>
      <c r="D4" s="84" t="s">
        <v>283</v>
      </c>
      <c r="E4" s="84" t="s">
        <v>240</v>
      </c>
    </row>
    <row r="5" spans="1:6" ht="18" customHeight="1">
      <c r="A5" s="260" t="s">
        <v>275</v>
      </c>
      <c r="B5" s="260" t="s">
        <v>276</v>
      </c>
      <c r="C5" s="260" t="s">
        <v>277</v>
      </c>
      <c r="D5" s="260" t="s">
        <v>278</v>
      </c>
      <c r="E5" s="260" t="s">
        <v>279</v>
      </c>
    </row>
    <row r="6" spans="1:6" ht="45" customHeight="1">
      <c r="A6" s="261">
        <v>1</v>
      </c>
      <c r="B6" s="262"/>
      <c r="C6" s="263"/>
      <c r="D6" s="264"/>
      <c r="E6" s="265">
        <f>C6*D6</f>
        <v>0</v>
      </c>
    </row>
    <row r="7" spans="1:6" ht="45" customHeight="1">
      <c r="A7" s="261">
        <v>2</v>
      </c>
      <c r="B7" s="262"/>
      <c r="C7" s="263"/>
      <c r="D7" s="264"/>
      <c r="E7" s="265">
        <f t="shared" ref="E7:E15" si="0">C7*D7</f>
        <v>0</v>
      </c>
    </row>
    <row r="8" spans="1:6" ht="45" customHeight="1">
      <c r="A8" s="261">
        <v>3</v>
      </c>
      <c r="B8" s="262"/>
      <c r="C8" s="263"/>
      <c r="D8" s="264"/>
      <c r="E8" s="265">
        <f t="shared" si="0"/>
        <v>0</v>
      </c>
    </row>
    <row r="9" spans="1:6" ht="45" customHeight="1">
      <c r="A9" s="261">
        <v>4</v>
      </c>
      <c r="B9" s="262"/>
      <c r="C9" s="263"/>
      <c r="D9" s="264"/>
      <c r="E9" s="265">
        <f t="shared" si="0"/>
        <v>0</v>
      </c>
    </row>
    <row r="10" spans="1:6" ht="45" customHeight="1">
      <c r="A10" s="261">
        <v>5</v>
      </c>
      <c r="B10" s="262"/>
      <c r="C10" s="263"/>
      <c r="D10" s="264"/>
      <c r="E10" s="265">
        <f t="shared" si="0"/>
        <v>0</v>
      </c>
    </row>
    <row r="11" spans="1:6" ht="45" customHeight="1">
      <c r="A11" s="261">
        <v>6</v>
      </c>
      <c r="B11" s="262"/>
      <c r="C11" s="263"/>
      <c r="D11" s="264"/>
      <c r="E11" s="265">
        <f t="shared" si="0"/>
        <v>0</v>
      </c>
    </row>
    <row r="12" spans="1:6" ht="45" customHeight="1">
      <c r="A12" s="261">
        <v>7</v>
      </c>
      <c r="B12" s="262"/>
      <c r="C12" s="263"/>
      <c r="D12" s="264"/>
      <c r="E12" s="265">
        <f t="shared" si="0"/>
        <v>0</v>
      </c>
    </row>
    <row r="13" spans="1:6" ht="45" customHeight="1">
      <c r="A13" s="261">
        <v>8</v>
      </c>
      <c r="B13" s="262"/>
      <c r="C13" s="263"/>
      <c r="D13" s="264"/>
      <c r="E13" s="265">
        <f t="shared" si="0"/>
        <v>0</v>
      </c>
    </row>
    <row r="14" spans="1:6" ht="45" customHeight="1">
      <c r="A14" s="261">
        <v>9</v>
      </c>
      <c r="B14" s="262"/>
      <c r="C14" s="263"/>
      <c r="D14" s="264"/>
      <c r="E14" s="265">
        <f t="shared" si="0"/>
        <v>0</v>
      </c>
    </row>
    <row r="15" spans="1:6" ht="45" customHeight="1">
      <c r="A15" s="261">
        <v>10</v>
      </c>
      <c r="B15" s="262"/>
      <c r="C15" s="263"/>
      <c r="D15" s="264"/>
      <c r="E15" s="265">
        <f t="shared" si="0"/>
        <v>0</v>
      </c>
    </row>
    <row r="16" spans="1:6" ht="45" customHeight="1">
      <c r="A16" s="199"/>
      <c r="B16" s="266" t="s">
        <v>280</v>
      </c>
      <c r="C16" s="266"/>
      <c r="D16" s="266"/>
      <c r="E16" s="266">
        <f>SUM(E6:E15)</f>
        <v>0</v>
      </c>
      <c r="F16" s="267"/>
    </row>
    <row r="17" ht="30" customHeight="1"/>
    <row r="18" ht="30" customHeight="1"/>
    <row r="19" ht="30" customHeight="1"/>
    <row r="20" ht="30" customHeight="1"/>
    <row r="21" ht="30" customHeight="1"/>
  </sheetData>
  <sheetProtection password="E98F" sheet="1" formatColumns="0" formatRows="0" selectLockedCells="1"/>
  <customSheetViews>
    <customSheetView guid="{08A645C4-A23F-4400-B0CE-1685BC312A6F}">
      <selection activeCell="B6" sqref="B6"/>
      <pageMargins left="0.75" right="0.75" top="0.65" bottom="1" header="0.5" footer="0.5"/>
      <pageSetup orientation="portrait" r:id="rId1"/>
      <headerFooter alignWithMargins="0"/>
    </customSheetView>
    <customSheetView guid="{E95B21C1-D936-4435-AF6F-90CF0B6A7506}" scale="60" showPageBreaks="1" printArea="1" view="pageBreakPreview" topLeftCell="A7">
      <selection activeCell="C8" sqref="C8"/>
      <pageMargins left="0.75" right="0.75" top="0.65" bottom="1" header="0.5" footer="0.5"/>
      <pageSetup orientation="portrait" r:id="rId2"/>
      <headerFooter alignWithMargins="0"/>
    </customSheetView>
    <customSheetView guid="{B0EE7D76-5806-4718-BDAD-3A3EA691E5E4}" scale="90">
      <selection activeCell="C8" sqref="C8"/>
      <pageMargins left="0.75" right="0.75" top="0.65" bottom="1" header="0.5" footer="0.5"/>
      <pageSetup orientation="portrait" r:id="rId3"/>
      <headerFooter alignWithMargins="0"/>
    </customSheetView>
    <customSheetView guid="{696D9240-6693-44E8-B9A4-2BFADD101EE2}" scale="90">
      <selection activeCell="C8" sqref="C8"/>
      <pageMargins left="0.75" right="0.75" top="0.65" bottom="1" header="0.5" footer="0.5"/>
      <pageSetup orientation="portrait" r:id="rId4"/>
      <headerFooter alignWithMargins="0"/>
    </customSheetView>
    <customSheetView guid="{58D82F59-8CF6-455F-B9F4-081499FDF243}" scale="90">
      <selection activeCell="C8" sqref="C8"/>
      <pageMargins left="0.75" right="0.75" top="0.65" bottom="1" header="0.5" footer="0.5"/>
      <pageSetup orientation="portrait" r:id="rId5"/>
      <headerFooter alignWithMargins="0"/>
    </customSheetView>
    <customSheetView guid="{B1277D53-29D6-4226-81E2-084FB62977B6}" scale="60" showPageBreaks="1" printArea="1" view="pageBreakPreview" topLeftCell="A7">
      <selection activeCell="C8" sqref="C8"/>
      <pageMargins left="0.75" right="0.75" top="0.65" bottom="1" header="0.5" footer="0.5"/>
      <pageSetup orientation="portrait" r:id="rId6"/>
      <headerFooter alignWithMargins="0"/>
    </customSheetView>
    <customSheetView guid="{C39F923C-6CD3-45D8-86F8-6C4D806DDD7E}" scale="60" showPageBreaks="1" printArea="1" view="pageBreakPreview">
      <selection activeCell="F45" sqref="F45"/>
      <pageMargins left="0.75" right="0.75" top="0.65" bottom="1" header="0.5" footer="0.5"/>
      <pageSetup orientation="portrait" r:id="rId7"/>
      <headerFooter alignWithMargins="0"/>
    </customSheetView>
    <customSheetView guid="{9CA44E70-650F-49CD-967F-298619682CA2}" topLeftCell="A6">
      <selection activeCell="B6" sqref="B6"/>
      <pageMargins left="0.75" right="0.75" top="0.65" bottom="1" header="0.5" footer="0.5"/>
      <pageSetup orientation="portrait" r:id="rId8"/>
      <headerFooter alignWithMargins="0"/>
    </customSheetView>
  </customSheetViews>
  <mergeCells count="1">
    <mergeCell ref="A2:D2"/>
  </mergeCells>
  <phoneticPr fontId="30" type="noConversion"/>
  <pageMargins left="0.75" right="0.75" top="0.65" bottom="1" header="0.5" footer="0.5"/>
  <pageSetup orientation="portrait" r:id="rId9"/>
  <headerFooter alignWithMargins="0"/>
  <drawing r:id="rId1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4">
    <tabColor theme="6" tint="-0.249977111117893"/>
  </sheetPr>
  <dimension ref="A1:F21"/>
  <sheetViews>
    <sheetView zoomScaleNormal="100" workbookViewId="0">
      <selection activeCell="C6" sqref="C6:D6"/>
    </sheetView>
  </sheetViews>
  <sheetFormatPr defaultRowHeight="16.5"/>
  <cols>
    <col min="1" max="1" width="9" style="268"/>
    <col min="2" max="2" width="26.875" style="80" customWidth="1"/>
    <col min="3" max="3" width="22.875" style="80" customWidth="1"/>
    <col min="4" max="5" width="15.625" style="80" customWidth="1"/>
    <col min="6" max="16384" width="9" style="62"/>
  </cols>
  <sheetData>
    <row r="1" spans="1:6">
      <c r="A1" s="257"/>
      <c r="B1" s="258"/>
      <c r="C1" s="258"/>
      <c r="D1" s="258"/>
      <c r="E1" s="258"/>
    </row>
    <row r="2" spans="1:6" ht="22.15" customHeight="1">
      <c r="A2" s="889" t="s">
        <v>281</v>
      </c>
      <c r="B2" s="889"/>
      <c r="C2" s="889"/>
      <c r="D2" s="890"/>
      <c r="E2"/>
    </row>
    <row r="3" spans="1:6">
      <c r="A3" s="257"/>
      <c r="B3" s="258"/>
      <c r="C3" s="258"/>
      <c r="D3" s="258"/>
      <c r="E3" s="258"/>
    </row>
    <row r="4" spans="1:6" ht="30">
      <c r="A4" s="84" t="s">
        <v>270</v>
      </c>
      <c r="B4" s="259" t="s">
        <v>271</v>
      </c>
      <c r="C4" s="84" t="s">
        <v>282</v>
      </c>
      <c r="D4" s="84" t="s">
        <v>283</v>
      </c>
      <c r="E4" s="84" t="s">
        <v>240</v>
      </c>
    </row>
    <row r="5" spans="1:6" ht="18" customHeight="1">
      <c r="A5" s="260" t="s">
        <v>275</v>
      </c>
      <c r="B5" s="260" t="s">
        <v>276</v>
      </c>
      <c r="C5" s="260" t="s">
        <v>277</v>
      </c>
      <c r="D5" s="260" t="s">
        <v>278</v>
      </c>
      <c r="E5" s="260" t="s">
        <v>279</v>
      </c>
    </row>
    <row r="6" spans="1:6" ht="45" customHeight="1">
      <c r="A6" s="261">
        <v>1</v>
      </c>
      <c r="B6" s="262"/>
      <c r="C6" s="263"/>
      <c r="D6" s="264"/>
      <c r="E6" s="265">
        <f>C6*D6</f>
        <v>0</v>
      </c>
    </row>
    <row r="7" spans="1:6" ht="45" customHeight="1">
      <c r="A7" s="261">
        <v>2</v>
      </c>
      <c r="B7" s="262"/>
      <c r="C7" s="263"/>
      <c r="D7" s="264"/>
      <c r="E7" s="265">
        <f t="shared" ref="E7:E15" si="0">C7*D7</f>
        <v>0</v>
      </c>
    </row>
    <row r="8" spans="1:6" ht="45" customHeight="1">
      <c r="A8" s="261">
        <v>3</v>
      </c>
      <c r="B8" s="262"/>
      <c r="C8" s="263"/>
      <c r="D8" s="264"/>
      <c r="E8" s="265">
        <f t="shared" si="0"/>
        <v>0</v>
      </c>
    </row>
    <row r="9" spans="1:6" ht="45" customHeight="1">
      <c r="A9" s="261">
        <v>4</v>
      </c>
      <c r="B9" s="262"/>
      <c r="C9" s="263"/>
      <c r="D9" s="264"/>
      <c r="E9" s="265">
        <f t="shared" si="0"/>
        <v>0</v>
      </c>
    </row>
    <row r="10" spans="1:6" ht="45" customHeight="1">
      <c r="A10" s="261">
        <v>5</v>
      </c>
      <c r="B10" s="262"/>
      <c r="C10" s="263"/>
      <c r="D10" s="264"/>
      <c r="E10" s="265">
        <f t="shared" si="0"/>
        <v>0</v>
      </c>
    </row>
    <row r="11" spans="1:6" ht="45" customHeight="1">
      <c r="A11" s="261">
        <v>6</v>
      </c>
      <c r="B11" s="262"/>
      <c r="C11" s="263"/>
      <c r="D11" s="264"/>
      <c r="E11" s="265">
        <f t="shared" si="0"/>
        <v>0</v>
      </c>
    </row>
    <row r="12" spans="1:6" ht="45" customHeight="1">
      <c r="A12" s="261">
        <v>7</v>
      </c>
      <c r="B12" s="262"/>
      <c r="C12" s="263"/>
      <c r="D12" s="264"/>
      <c r="E12" s="265">
        <f t="shared" si="0"/>
        <v>0</v>
      </c>
    </row>
    <row r="13" spans="1:6" ht="45" customHeight="1">
      <c r="A13" s="261">
        <v>8</v>
      </c>
      <c r="B13" s="262"/>
      <c r="C13" s="263"/>
      <c r="D13" s="264"/>
      <c r="E13" s="265">
        <f t="shared" si="0"/>
        <v>0</v>
      </c>
    </row>
    <row r="14" spans="1:6" ht="45" customHeight="1">
      <c r="A14" s="261">
        <v>9</v>
      </c>
      <c r="B14" s="262"/>
      <c r="C14" s="263"/>
      <c r="D14" s="264"/>
      <c r="E14" s="265">
        <f t="shared" si="0"/>
        <v>0</v>
      </c>
    </row>
    <row r="15" spans="1:6" ht="45" customHeight="1">
      <c r="A15" s="261">
        <v>10</v>
      </c>
      <c r="B15" s="262"/>
      <c r="C15" s="263"/>
      <c r="D15" s="264"/>
      <c r="E15" s="265">
        <f t="shared" si="0"/>
        <v>0</v>
      </c>
    </row>
    <row r="16" spans="1:6" ht="45" customHeight="1">
      <c r="A16" s="199"/>
      <c r="B16" s="266" t="s">
        <v>280</v>
      </c>
      <c r="C16" s="266"/>
      <c r="D16" s="266"/>
      <c r="E16" s="266">
        <f>SUM(E6:E15)</f>
        <v>0</v>
      </c>
      <c r="F16" s="267"/>
    </row>
    <row r="17" ht="30" customHeight="1"/>
    <row r="18" ht="30" customHeight="1"/>
    <row r="19" ht="30" customHeight="1"/>
    <row r="20" ht="30" customHeight="1"/>
    <row r="21" ht="30" customHeight="1"/>
  </sheetData>
  <sheetProtection password="E98F" sheet="1" formatColumns="0" formatRows="0" selectLockedCells="1"/>
  <mergeCells count="1">
    <mergeCell ref="A2:D2"/>
  </mergeCells>
  <pageMargins left="0.75" right="0.75" top="0.65" bottom="1" header="0.5" footer="0.5"/>
  <pageSetup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8"/>
  <dimension ref="A1:L46"/>
  <sheetViews>
    <sheetView view="pageBreakPreview" topLeftCell="A28" zoomScaleNormal="100" zoomScaleSheetLayoutView="100" workbookViewId="0">
      <selection activeCell="D33" sqref="D33"/>
    </sheetView>
  </sheetViews>
  <sheetFormatPr defaultColWidth="8" defaultRowHeight="16.5"/>
  <cols>
    <col min="1" max="1" width="7.5" style="298" customWidth="1"/>
    <col min="2" max="2" width="46.875" style="298" customWidth="1"/>
    <col min="3" max="3" width="2.25" style="298" customWidth="1"/>
    <col min="4" max="4" width="17.625" style="358" customWidth="1"/>
    <col min="5" max="5" width="4.125" style="358" customWidth="1"/>
    <col min="6" max="6" width="17.625" style="358" customWidth="1"/>
    <col min="7" max="7" width="29.625" style="301" customWidth="1"/>
    <col min="8" max="8" width="15.25" style="301" customWidth="1"/>
    <col min="9" max="9" width="8.875" style="301" bestFit="1" customWidth="1"/>
    <col min="10" max="11" width="8" style="301"/>
    <col min="12" max="12" width="14" style="301" customWidth="1"/>
    <col min="13" max="16384" width="8" style="301"/>
  </cols>
  <sheetData>
    <row r="1" spans="1:8" ht="16.149999999999999" customHeight="1">
      <c r="B1" s="891" t="s">
        <v>301</v>
      </c>
      <c r="C1" s="892"/>
      <c r="D1" s="892"/>
      <c r="E1" s="892"/>
      <c r="F1" s="892"/>
    </row>
    <row r="2" spans="1:8" ht="16.149999999999999" customHeight="1">
      <c r="B2" s="299"/>
      <c r="C2" s="300"/>
      <c r="D2" s="302"/>
      <c r="E2" s="302"/>
      <c r="F2" s="302"/>
    </row>
    <row r="3" spans="1:8" s="303" customFormat="1" ht="16.149999999999999" customHeight="1">
      <c r="A3" s="298"/>
      <c r="B3" s="298"/>
      <c r="C3" s="298"/>
      <c r="D3" s="893" t="s">
        <v>302</v>
      </c>
      <c r="E3" s="893"/>
      <c r="F3" s="893"/>
    </row>
    <row r="4" spans="1:8" s="303" customFormat="1" ht="20.25" customHeight="1">
      <c r="A4" s="894" t="s">
        <v>303</v>
      </c>
      <c r="B4" s="894"/>
      <c r="C4" s="894"/>
      <c r="D4" s="895">
        <f>'Sch-1'!B8</f>
        <v>0</v>
      </c>
      <c r="E4" s="895"/>
      <c r="F4" s="895"/>
    </row>
    <row r="5" spans="1:8" s="309" customFormat="1" ht="21" customHeight="1">
      <c r="A5" s="305" t="s">
        <v>184</v>
      </c>
      <c r="B5" s="899" t="s">
        <v>304</v>
      </c>
      <c r="C5" s="900"/>
      <c r="D5" s="306" t="s">
        <v>305</v>
      </c>
      <c r="E5" s="901" t="s">
        <v>306</v>
      </c>
      <c r="F5" s="902"/>
    </row>
    <row r="6" spans="1:8" s="303" customFormat="1" ht="36" customHeight="1">
      <c r="A6" s="310">
        <v>1</v>
      </c>
      <c r="B6" s="311" t="s">
        <v>307</v>
      </c>
      <c r="C6" s="312"/>
      <c r="D6" s="313" t="str">
        <f>'Sch-6'!D15</f>
        <v>NOT APPLICABLE</v>
      </c>
      <c r="E6" s="314" t="s">
        <v>308</v>
      </c>
      <c r="F6" s="315" t="str">
        <f>D6</f>
        <v>NOT APPLICABLE</v>
      </c>
      <c r="G6" s="316"/>
    </row>
    <row r="7" spans="1:8" s="303" customFormat="1" ht="34.5" customHeight="1">
      <c r="A7" s="310">
        <v>2</v>
      </c>
      <c r="B7" s="311" t="s">
        <v>309</v>
      </c>
      <c r="C7" s="312"/>
      <c r="D7" s="313" t="str">
        <f>'Sch-6'!D17</f>
        <v>NOT APPLICABLE</v>
      </c>
      <c r="E7" s="314"/>
      <c r="F7" s="315" t="str">
        <f>D7</f>
        <v>NOT APPLICABLE</v>
      </c>
      <c r="G7" s="316"/>
    </row>
    <row r="8" spans="1:8" s="303" customFormat="1" ht="39" customHeight="1">
      <c r="A8" s="310">
        <v>3</v>
      </c>
      <c r="B8" s="311" t="s">
        <v>368</v>
      </c>
      <c r="C8" s="312"/>
      <c r="D8" s="317">
        <f>'Sch-6'!D19</f>
        <v>0</v>
      </c>
      <c r="E8" s="307"/>
      <c r="F8" s="308">
        <f>D8</f>
        <v>0</v>
      </c>
      <c r="G8" s="316"/>
    </row>
    <row r="9" spans="1:8" s="303" customFormat="1" ht="21" customHeight="1">
      <c r="A9" s="310">
        <v>4</v>
      </c>
      <c r="B9" s="311" t="s">
        <v>310</v>
      </c>
      <c r="C9" s="312"/>
      <c r="D9" s="317" t="s">
        <v>236</v>
      </c>
      <c r="E9" s="314"/>
      <c r="F9" s="308" t="str">
        <f>D9</f>
        <v>Not Applicable</v>
      </c>
    </row>
    <row r="10" spans="1:8" s="303" customFormat="1" ht="21" customHeight="1">
      <c r="A10" s="310">
        <v>5</v>
      </c>
      <c r="B10" s="311" t="s">
        <v>311</v>
      </c>
      <c r="C10" s="312"/>
      <c r="D10" s="318">
        <f>SUM(D6,D7,D8)</f>
        <v>0</v>
      </c>
      <c r="E10" s="314"/>
      <c r="F10" s="319">
        <f>SUM(F6,F7,F8)</f>
        <v>0</v>
      </c>
    </row>
    <row r="11" spans="1:8" s="303" customFormat="1" ht="21" customHeight="1">
      <c r="A11" s="310">
        <v>6</v>
      </c>
      <c r="B11" s="320" t="s">
        <v>312</v>
      </c>
      <c r="C11" s="321" t="s">
        <v>308</v>
      </c>
      <c r="D11" s="313" t="e">
        <f>H11</f>
        <v>#REF!</v>
      </c>
      <c r="E11" s="322" t="s">
        <v>308</v>
      </c>
      <c r="F11" s="315" t="e">
        <f>D11</f>
        <v>#REF!</v>
      </c>
      <c r="H11" s="323" t="e">
        <f>ROUND(('Sch-1'!#REF!-'Sch-1 Dis'!G23)+('Sch-2'!#REF!-'Sch-2 Dis'!G17),0)</f>
        <v>#REF!</v>
      </c>
    </row>
    <row r="12" spans="1:8" s="303" customFormat="1" ht="22.15" customHeight="1">
      <c r="A12" s="310">
        <v>7</v>
      </c>
      <c r="B12" s="320" t="s">
        <v>313</v>
      </c>
      <c r="C12" s="312"/>
      <c r="D12" s="306" t="e">
        <f>D10-D11</f>
        <v>#REF!</v>
      </c>
      <c r="E12" s="314"/>
      <c r="F12" s="319" t="e">
        <f>F10-F11</f>
        <v>#REF!</v>
      </c>
      <c r="G12" s="324"/>
    </row>
    <row r="13" spans="1:8" s="303" customFormat="1" ht="22.15" customHeight="1">
      <c r="A13" s="310">
        <v>8</v>
      </c>
      <c r="B13" s="311" t="s">
        <v>314</v>
      </c>
      <c r="C13" s="312"/>
      <c r="D13" s="313"/>
      <c r="E13" s="314"/>
      <c r="F13" s="315"/>
    </row>
    <row r="14" spans="1:8" s="303" customFormat="1" ht="22.15" customHeight="1">
      <c r="A14" s="310" t="s">
        <v>308</v>
      </c>
      <c r="B14" s="311" t="s">
        <v>315</v>
      </c>
      <c r="C14" s="325"/>
      <c r="D14" s="326" t="e">
        <f>'Sch-4 Dis'!D14:E14</f>
        <v>#REF!</v>
      </c>
      <c r="E14" s="327"/>
      <c r="F14" s="308" t="e">
        <f>F32</f>
        <v>#REF!</v>
      </c>
      <c r="G14" s="316"/>
    </row>
    <row r="15" spans="1:8" s="303" customFormat="1" ht="22.15" customHeight="1">
      <c r="A15" s="310"/>
      <c r="B15" s="311" t="s">
        <v>316</v>
      </c>
      <c r="C15" s="312"/>
      <c r="D15" s="326" t="e">
        <f>'Sch-4 Dis'!D17:E17</f>
        <v>#REF!</v>
      </c>
      <c r="E15" s="328"/>
      <c r="F15" s="308" t="e">
        <f>F34</f>
        <v>#REF!</v>
      </c>
      <c r="G15" s="316"/>
    </row>
    <row r="16" spans="1:8" s="303" customFormat="1" ht="22.15" customHeight="1">
      <c r="A16" s="310"/>
      <c r="B16" s="311" t="s">
        <v>317</v>
      </c>
      <c r="C16" s="312"/>
      <c r="D16" s="326" t="e">
        <f>'Sch-4 Dis'!D22:E22</f>
        <v>#REF!</v>
      </c>
      <c r="E16" s="328"/>
      <c r="F16" s="308" t="e">
        <f>F35</f>
        <v>#REF!</v>
      </c>
      <c r="G16" s="316"/>
    </row>
    <row r="17" spans="1:12" s="303" customFormat="1" ht="22.15" customHeight="1">
      <c r="A17" s="310"/>
      <c r="B17" s="311" t="s">
        <v>318</v>
      </c>
      <c r="C17" s="312"/>
      <c r="D17" s="326">
        <f>SUM('Sch-4 Dis'!D27:E27,'Sch-4 Dis'!D30:E30)</f>
        <v>0</v>
      </c>
      <c r="E17" s="328"/>
      <c r="F17" s="308" t="e">
        <f>F38</f>
        <v>#REF!</v>
      </c>
      <c r="G17" s="316"/>
    </row>
    <row r="18" spans="1:12" s="303" customFormat="1" ht="22.15" customHeight="1">
      <c r="A18" s="310"/>
      <c r="B18" s="311" t="s">
        <v>319</v>
      </c>
      <c r="C18" s="312"/>
      <c r="D18" s="317">
        <f>'Sch-5'!D27</f>
        <v>0</v>
      </c>
      <c r="E18" s="307"/>
      <c r="F18" s="308" t="str">
        <f>F36</f>
        <v/>
      </c>
    </row>
    <row r="19" spans="1:12" s="303" customFormat="1" ht="27" customHeight="1">
      <c r="A19" s="310"/>
      <c r="B19" s="311" t="s">
        <v>320</v>
      </c>
      <c r="C19" s="329"/>
      <c r="D19" s="330" t="e">
        <f>SUM(D14,D15,D16,D17,D18)</f>
        <v>#REF!</v>
      </c>
      <c r="E19" s="331"/>
      <c r="F19" s="329" t="e">
        <f>SUM(F14:F18)</f>
        <v>#REF!</v>
      </c>
      <c r="G19" s="316"/>
    </row>
    <row r="20" spans="1:12" s="303" customFormat="1" ht="33.75" customHeight="1">
      <c r="A20" s="310">
        <v>8</v>
      </c>
      <c r="B20" s="311" t="s">
        <v>321</v>
      </c>
      <c r="C20" s="312"/>
      <c r="D20" s="306" t="e">
        <f>D10+D19</f>
        <v>#REF!</v>
      </c>
      <c r="E20" s="332" t="s">
        <v>308</v>
      </c>
      <c r="F20" s="333" t="e">
        <f>F10+F19</f>
        <v>#REF!</v>
      </c>
      <c r="G20" s="316"/>
    </row>
    <row r="21" spans="1:12" s="303" customFormat="1" ht="51" customHeight="1">
      <c r="A21" s="310">
        <v>9</v>
      </c>
      <c r="B21" s="311" t="s">
        <v>322</v>
      </c>
      <c r="C21" s="312"/>
      <c r="D21" s="313" t="e">
        <f>'Sch-1'!#REF!</f>
        <v>#REF!</v>
      </c>
      <c r="E21" s="314"/>
      <c r="F21" s="315" t="e">
        <f>D21</f>
        <v>#REF!</v>
      </c>
    </row>
    <row r="22" spans="1:12" s="303" customFormat="1" ht="23.25" customHeight="1">
      <c r="A22" s="334" t="s">
        <v>308</v>
      </c>
      <c r="B22" s="335" t="s">
        <v>308</v>
      </c>
      <c r="C22" s="335"/>
      <c r="D22" s="336"/>
      <c r="E22" s="337"/>
      <c r="F22" s="338"/>
    </row>
    <row r="23" spans="1:12" s="303" customFormat="1" ht="18.75" customHeight="1">
      <c r="A23" s="339" t="s">
        <v>323</v>
      </c>
      <c r="B23" s="896" t="s">
        <v>324</v>
      </c>
      <c r="C23" s="896"/>
      <c r="D23" s="896"/>
      <c r="E23" s="896"/>
      <c r="F23" s="903"/>
    </row>
    <row r="24" spans="1:12" s="303" customFormat="1" ht="18.75" customHeight="1">
      <c r="A24" s="339"/>
      <c r="B24" s="904" t="e">
        <f>H24&amp;" "&amp;G24&amp;" "&amp;I24&amp;" "&amp;J24&amp;"%"&amp; " as"&amp;" "&amp;K24&amp; " "&amp;L24</f>
        <v>#REF!</v>
      </c>
      <c r="C24" s="905"/>
      <c r="D24" s="905"/>
      <c r="E24" s="905"/>
      <c r="F24" s="906"/>
      <c r="G24" s="341" t="str">
        <f>IF('Sch-5'!D15=0,"",'Sch-5'!D15)</f>
        <v/>
      </c>
      <c r="H24" s="342" t="s">
        <v>325</v>
      </c>
      <c r="I24" s="342" t="e">
        <f>IF(J24="","","@")</f>
        <v>#REF!</v>
      </c>
      <c r="J24" s="343" t="e">
        <f>IF('Sch-5'!#REF!*100=0,"",'Sch-5'!#REF!*100)</f>
        <v>#REF!</v>
      </c>
      <c r="K24" s="344" t="e">
        <f>IF(OR(L24=0,L24=""),"","Rs.")</f>
        <v>#REF!</v>
      </c>
      <c r="L24" s="345" t="e">
        <f>IF(D14=0,"",D14)</f>
        <v>#REF!</v>
      </c>
    </row>
    <row r="25" spans="1:12" s="303" customFormat="1" ht="19.5" customHeight="1">
      <c r="B25" s="904" t="e">
        <f>H25&amp;" "&amp;G25&amp;" "&amp;I25&amp;" "&amp;J25&amp;"%"&amp; " as"&amp;" "&amp;K25&amp; " "&amp;L25</f>
        <v>#REF!</v>
      </c>
      <c r="C25" s="905"/>
      <c r="D25" s="905"/>
      <c r="E25" s="905"/>
      <c r="F25" s="906"/>
      <c r="G25" s="341" t="str">
        <f>IF('Sch-5'!D18=0,"",'Sch-5'!D18)</f>
        <v/>
      </c>
      <c r="H25" s="342" t="s">
        <v>326</v>
      </c>
      <c r="I25" s="342" t="e">
        <f>IF(J25="","","@")</f>
        <v>#REF!</v>
      </c>
      <c r="J25" s="343" t="e">
        <f>IF('Sch-5'!#REF!*100=0,"",'Sch-5'!#REF!*100)</f>
        <v>#REF!</v>
      </c>
      <c r="K25" s="344" t="e">
        <f>IF(OR(L25=0,L25=""),"","Rs.")</f>
        <v>#REF!</v>
      </c>
      <c r="L25" s="345" t="e">
        <f>IF(D15=0,"",D15)</f>
        <v>#REF!</v>
      </c>
    </row>
    <row r="26" spans="1:12" s="303" customFormat="1" ht="19.5" customHeight="1">
      <c r="B26" s="904" t="e">
        <f>H26&amp;" "&amp;G26&amp;" "&amp;I26&amp;" "&amp;J26&amp;"%"&amp; " as"&amp;" "&amp;K26&amp; " "&amp;L26</f>
        <v>#REF!</v>
      </c>
      <c r="C26" s="905"/>
      <c r="D26" s="905"/>
      <c r="E26" s="905"/>
      <c r="F26" s="906"/>
      <c r="G26" s="341" t="str">
        <f>IF('Sch-5'!D20=0,"",'Sch-5'!D20)</f>
        <v/>
      </c>
      <c r="H26" s="342" t="s">
        <v>327</v>
      </c>
      <c r="I26" s="342" t="e">
        <f>IF(J26="","","@")</f>
        <v>#REF!</v>
      </c>
      <c r="J26" s="343" t="e">
        <f>IF('Sch-5'!#REF!*100=0,"",'Sch-5'!#REF!*100)</f>
        <v>#REF!</v>
      </c>
      <c r="K26" s="344" t="e">
        <f>IF(OR(L26=0,L26=""),"","Rs.")</f>
        <v>#REF!</v>
      </c>
      <c r="L26" s="345" t="e">
        <f>IF(D16=0,"",D16)</f>
        <v>#REF!</v>
      </c>
    </row>
    <row r="27" spans="1:12" s="303" customFormat="1" ht="19.5" customHeight="1">
      <c r="B27" s="904" t="str">
        <f>H27&amp;" "&amp;G27&amp;" "&amp;I27&amp;" "&amp;J27&amp; " as"&amp;" "&amp;K27&amp; " "&amp;L27</f>
        <v xml:space="preserve">Entry Tax/ Octroi    as  </v>
      </c>
      <c r="C27" s="905"/>
      <c r="D27" s="905"/>
      <c r="E27" s="905"/>
      <c r="F27" s="906"/>
      <c r="G27" s="341" t="str">
        <f>IF('Sch-5'!D24=0,"",'Sch-5'!D24)</f>
        <v/>
      </c>
      <c r="H27" s="342" t="s">
        <v>328</v>
      </c>
      <c r="I27" s="342"/>
      <c r="J27" s="346"/>
      <c r="K27" s="344" t="str">
        <f>IF(OR(L27=0,L27=""),"","Rs.")</f>
        <v/>
      </c>
      <c r="L27" s="345" t="str">
        <f>IF(D17=0,"",D17)</f>
        <v/>
      </c>
    </row>
    <row r="28" spans="1:12" s="303" customFormat="1" ht="19.5" customHeight="1">
      <c r="B28" s="904" t="str">
        <f>H28&amp;" "&amp;G28&amp;" "&amp;I28&amp;" "&amp;J28&amp; " as"&amp;" "&amp;K28&amp; " "&amp;L28</f>
        <v xml:space="preserve">Others     as  </v>
      </c>
      <c r="C28" s="905"/>
      <c r="D28" s="905"/>
      <c r="E28" s="905"/>
      <c r="F28" s="906"/>
      <c r="G28" s="341" t="str">
        <f>IF('Sch-5'!D28=0,"",'Sch-5'!D28)</f>
        <v/>
      </c>
      <c r="H28" s="340" t="s">
        <v>329</v>
      </c>
      <c r="I28" s="340"/>
      <c r="J28" s="340"/>
      <c r="K28" s="340" t="str">
        <f>IF(OR(L28=0,L28=""),"","Rs.")</f>
        <v/>
      </c>
      <c r="L28" s="347" t="str">
        <f>IF(D18=0,"",D18)</f>
        <v/>
      </c>
    </row>
    <row r="29" spans="1:12" s="303" customFormat="1" ht="19.5" customHeight="1">
      <c r="B29" s="897"/>
      <c r="C29" s="897"/>
      <c r="D29" s="897"/>
      <c r="E29" s="897"/>
      <c r="F29" s="898"/>
    </row>
    <row r="30" spans="1:12" ht="59.25" customHeight="1">
      <c r="A30" s="348" t="s">
        <v>330</v>
      </c>
      <c r="B30" s="910" t="s">
        <v>331</v>
      </c>
      <c r="C30" s="911"/>
      <c r="D30" s="911"/>
      <c r="E30" s="911"/>
      <c r="F30" s="912"/>
    </row>
    <row r="31" spans="1:12" s="303" customFormat="1" ht="19.5" customHeight="1">
      <c r="A31" s="349" t="s">
        <v>332</v>
      </c>
      <c r="B31" s="896" t="s">
        <v>333</v>
      </c>
      <c r="C31" s="896"/>
      <c r="D31" s="896"/>
      <c r="E31" s="340" t="s">
        <v>334</v>
      </c>
      <c r="F31" s="345" t="e">
        <f>'Sch-1'!#REF!</f>
        <v>#REF!</v>
      </c>
    </row>
    <row r="32" spans="1:12" s="303" customFormat="1" ht="19.5" customHeight="1">
      <c r="A32" s="349" t="s">
        <v>335</v>
      </c>
      <c r="B32" s="342" t="s">
        <v>336</v>
      </c>
      <c r="C32" s="350"/>
      <c r="D32" s="351">
        <v>0.1236</v>
      </c>
      <c r="E32" s="340" t="s">
        <v>334</v>
      </c>
      <c r="F32" s="345" t="e">
        <f>ROUND(D32*F31,0)</f>
        <v>#REF!</v>
      </c>
      <c r="H32" s="896"/>
      <c r="I32" s="896"/>
      <c r="J32" s="896"/>
    </row>
    <row r="33" spans="1:10" s="303" customFormat="1" ht="19.5" customHeight="1">
      <c r="A33" s="352" t="s">
        <v>337</v>
      </c>
      <c r="B33" s="342" t="s">
        <v>296</v>
      </c>
      <c r="C33" s="350"/>
      <c r="D33" s="353" t="e">
        <f>'Sch-4 Dis'!C19</f>
        <v>#REF!</v>
      </c>
      <c r="E33" s="340"/>
      <c r="F33" s="345" t="e">
        <f>D33</f>
        <v>#REF!</v>
      </c>
      <c r="H33" s="340"/>
      <c r="I33" s="340"/>
      <c r="J33" s="340"/>
    </row>
    <row r="34" spans="1:10" s="303" customFormat="1" ht="19.5" customHeight="1">
      <c r="A34" s="352" t="s">
        <v>338</v>
      </c>
      <c r="B34" s="342" t="s">
        <v>339</v>
      </c>
      <c r="D34" s="351">
        <v>0</v>
      </c>
      <c r="E34" s="340" t="s">
        <v>334</v>
      </c>
      <c r="F34" s="345" t="e">
        <f>ROUND((F33+(F33*D32))*D34,0)</f>
        <v>#REF!</v>
      </c>
    </row>
    <row r="35" spans="1:10" s="303" customFormat="1" ht="19.5" customHeight="1">
      <c r="A35" s="352" t="s">
        <v>340</v>
      </c>
      <c r="B35" s="342" t="s">
        <v>341</v>
      </c>
      <c r="C35" s="340"/>
      <c r="D35" s="351">
        <v>0</v>
      </c>
      <c r="E35" s="340"/>
      <c r="F35" s="345" t="e">
        <f>ROUND(((F31-F33)+((F31-F33)*D32))*D35,0)</f>
        <v>#REF!</v>
      </c>
    </row>
    <row r="36" spans="1:10" s="303" customFormat="1" ht="19.5" customHeight="1">
      <c r="A36" s="352" t="s">
        <v>342</v>
      </c>
      <c r="B36" s="344" t="s">
        <v>343</v>
      </c>
      <c r="C36" s="340"/>
      <c r="D36" s="340"/>
      <c r="E36" s="340" t="s">
        <v>334</v>
      </c>
      <c r="F36" s="354" t="str">
        <f>L28</f>
        <v/>
      </c>
    </row>
    <row r="37" spans="1:10" s="303" customFormat="1" ht="19.5" customHeight="1">
      <c r="A37" s="352" t="s">
        <v>344</v>
      </c>
      <c r="B37" s="896" t="s">
        <v>345</v>
      </c>
      <c r="C37" s="896"/>
      <c r="D37" s="896"/>
      <c r="E37" s="340" t="s">
        <v>334</v>
      </c>
      <c r="F37" s="355" t="e">
        <f>SUM(F31,F32,F34,F35,F36)</f>
        <v>#REF!</v>
      </c>
    </row>
    <row r="38" spans="1:10" s="303" customFormat="1" ht="19.5" customHeight="1">
      <c r="A38" s="352" t="s">
        <v>346</v>
      </c>
      <c r="B38" s="344" t="s">
        <v>347</v>
      </c>
      <c r="C38" s="340"/>
      <c r="D38" s="351"/>
      <c r="E38" s="340" t="s">
        <v>334</v>
      </c>
      <c r="F38" s="354" t="e">
        <f>ROUND(D38*F37,0)</f>
        <v>#REF!</v>
      </c>
    </row>
    <row r="39" spans="1:10" s="303" customFormat="1" ht="19.5" customHeight="1">
      <c r="A39" s="349"/>
      <c r="B39" s="340"/>
      <c r="C39" s="340"/>
      <c r="D39" s="340"/>
      <c r="E39" s="340"/>
      <c r="F39" s="356"/>
    </row>
    <row r="40" spans="1:10" s="303" customFormat="1" ht="15" customHeight="1">
      <c r="A40" s="349"/>
      <c r="B40" s="340"/>
      <c r="C40" s="340"/>
      <c r="D40" s="340"/>
      <c r="E40" s="340"/>
      <c r="F40" s="356"/>
    </row>
    <row r="41" spans="1:10" s="303" customFormat="1" ht="15" customHeight="1">
      <c r="A41" s="349"/>
      <c r="B41" s="340"/>
      <c r="C41" s="340"/>
      <c r="D41" s="340"/>
      <c r="E41" s="340"/>
      <c r="F41" s="356"/>
    </row>
    <row r="42" spans="1:10" s="303" customFormat="1" ht="19.5" customHeight="1">
      <c r="A42" s="349"/>
      <c r="B42" s="340"/>
      <c r="C42" s="340"/>
      <c r="D42" s="340"/>
      <c r="E42" s="340"/>
      <c r="F42" s="356"/>
    </row>
    <row r="43" spans="1:10" ht="49.5" customHeight="1">
      <c r="A43" s="907" t="str">
        <f>Cover!B2</f>
        <v>Annual Maintenance Contract (AMC) including Preventive Maintenance of Underground/ Overhead Optical Fibre Cable Links of Nasik &amp; Dhule Backbone/ Intracity Section and Last Mile Contract (LMC) for providing Last Mile Connectivity’s to customers in Nasik &amp; Dhule (Including Jalgaon District) for a period of three years under PKG-C under WRTCC</v>
      </c>
      <c r="B43" s="907"/>
      <c r="C43" s="907"/>
      <c r="D43" s="908" t="s">
        <v>348</v>
      </c>
      <c r="E43" s="909"/>
      <c r="F43" s="304" t="s">
        <v>349</v>
      </c>
    </row>
    <row r="46" spans="1:10">
      <c r="A46" s="357"/>
    </row>
  </sheetData>
  <sheetProtection selectLockedCells="1" selectUnlockedCells="1"/>
  <customSheetViews>
    <customSheetView guid="{08A645C4-A23F-4400-B0CE-1685BC312A6F}" showPageBreaks="1" printArea="1" state="hidden" view="pageBreakPreview" topLeftCell="A25">
      <selection activeCell="F21" sqref="F21"/>
      <pageMargins left="0.79" right="0.37" top="0.65" bottom="0.45" header="0.38" footer="0"/>
      <printOptions horizontalCentered="1"/>
      <pageSetup paperSize="9" scale="87" fitToHeight="0" orientation="portrait" horizontalDpi="1200" verticalDpi="1200" r:id="rId1"/>
      <headerFooter alignWithMargins="0">
        <oddFooter xml:space="preserve">&amp;R
</oddFooter>
      </headerFooter>
    </customSheetView>
    <customSheetView guid="{E95B21C1-D936-4435-AF6F-90CF0B6A7506}" showPageBreaks="1" printArea="1" state="hidden" view="pageBreakPreview" topLeftCell="A25">
      <selection activeCell="F21" sqref="F21"/>
      <pageMargins left="0.79" right="0.37" top="0.65" bottom="0.45" header="0.38" footer="0"/>
      <printOptions horizontalCentered="1"/>
      <pageSetup paperSize="9" scale="87" fitToHeight="0" orientation="portrait" horizontalDpi="1200" verticalDpi="1200" r:id="rId2"/>
      <headerFooter alignWithMargins="0">
        <oddFooter xml:space="preserve">&amp;R
</oddFooter>
      </headerFooter>
    </customSheetView>
    <customSheetView guid="{B1277D53-29D6-4226-81E2-084FB62977B6}" showPageBreaks="1" printArea="1" state="hidden" view="pageBreakPreview" topLeftCell="A25">
      <selection activeCell="F21" sqref="F21"/>
      <pageMargins left="0.79" right="0.37" top="0.65" bottom="0.45" header="0.38" footer="0"/>
      <printOptions horizontalCentered="1"/>
      <pageSetup paperSize="9" scale="87" fitToHeight="0" orientation="portrait" horizontalDpi="1200" verticalDpi="1200" r:id="rId3"/>
      <headerFooter alignWithMargins="0">
        <oddFooter xml:space="preserve">&amp;R
</oddFooter>
      </headerFooter>
    </customSheetView>
    <customSheetView guid="{C39F923C-6CD3-45D8-86F8-6C4D806DDD7E}" showPageBreaks="1" printArea="1" state="hidden" view="pageBreakPreview" topLeftCell="A25">
      <selection activeCell="F21" sqref="F21"/>
      <pageMargins left="0.79" right="0.37" top="0.65" bottom="0.45" header="0.38" footer="0"/>
      <printOptions horizontalCentered="1"/>
      <pageSetup paperSize="9" scale="87" fitToHeight="0" orientation="portrait" horizontalDpi="1200" verticalDpi="1200" r:id="rId4"/>
      <headerFooter alignWithMargins="0">
        <oddFooter xml:space="preserve">&amp;R
</oddFooter>
      </headerFooter>
    </customSheetView>
    <customSheetView guid="{9CA44E70-650F-49CD-967F-298619682CA2}" showPageBreaks="1" printArea="1" state="hidden" view="pageBreakPreview" topLeftCell="A25">
      <selection activeCell="F21" sqref="F21"/>
      <pageMargins left="0.79" right="0.37" top="0.65" bottom="0.45" header="0.38" footer="0"/>
      <printOptions horizontalCentered="1"/>
      <pageSetup paperSize="9" scale="87" fitToHeight="0" orientation="portrait" horizontalDpi="1200" verticalDpi="1200" r:id="rId5"/>
      <headerFooter alignWithMargins="0">
        <oddFooter xml:space="preserve">&amp;R
</oddFooter>
      </headerFooter>
    </customSheetView>
  </customSheetViews>
  <mergeCells count="19">
    <mergeCell ref="B37:D37"/>
    <mergeCell ref="A43:C43"/>
    <mergeCell ref="D43:E43"/>
    <mergeCell ref="B26:F26"/>
    <mergeCell ref="B27:F27"/>
    <mergeCell ref="B28:F28"/>
    <mergeCell ref="B30:F30"/>
    <mergeCell ref="B31:D31"/>
    <mergeCell ref="B1:F1"/>
    <mergeCell ref="D3:F3"/>
    <mergeCell ref="A4:C4"/>
    <mergeCell ref="D4:F4"/>
    <mergeCell ref="H32:J32"/>
    <mergeCell ref="B29:F29"/>
    <mergeCell ref="B5:C5"/>
    <mergeCell ref="E5:F5"/>
    <mergeCell ref="B23:F23"/>
    <mergeCell ref="B24:F24"/>
    <mergeCell ref="B25:F25"/>
  </mergeCells>
  <phoneticPr fontId="30" type="noConversion"/>
  <printOptions horizontalCentered="1"/>
  <pageMargins left="0.79" right="0.37" top="0.65" bottom="0.45" header="0.38" footer="0"/>
  <pageSetup paperSize="9" scale="87" fitToHeight="0" orientation="portrait" horizontalDpi="1200" verticalDpi="1200" r:id="rId6"/>
  <headerFooter alignWithMargins="0">
    <oddFooter xml:space="preserve">&amp;R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dimension ref="A1:L26"/>
  <sheetViews>
    <sheetView view="pageBreakPreview" topLeftCell="B1" zoomScale="80" zoomScaleNormal="100" zoomScaleSheetLayoutView="80" workbookViewId="0">
      <selection activeCell="C10" sqref="C10"/>
    </sheetView>
  </sheetViews>
  <sheetFormatPr defaultRowHeight="16.5"/>
  <cols>
    <col min="1" max="1" width="7.5" customWidth="1"/>
    <col min="2" max="2" width="13" customWidth="1"/>
    <col min="3" max="3" width="44.625" style="359" customWidth="1"/>
    <col min="4" max="4" width="34.625" customWidth="1"/>
    <col min="5" max="5" width="26.5" customWidth="1"/>
    <col min="7" max="7" width="15.25" customWidth="1"/>
    <col min="12" max="12" width="18.25" customWidth="1"/>
  </cols>
  <sheetData>
    <row r="1" spans="1:12" ht="33">
      <c r="G1" s="360" t="str">
        <f>'Q &amp; C'!G24</f>
        <v/>
      </c>
      <c r="H1" s="342" t="str">
        <f>'Q &amp; C'!H24</f>
        <v xml:space="preserve">Excise Duty </v>
      </c>
      <c r="I1" s="342" t="e">
        <f>'Q &amp; C'!I24</f>
        <v>#REF!</v>
      </c>
      <c r="J1" s="346" t="e">
        <f>'Q &amp; C'!J24</f>
        <v>#REF!</v>
      </c>
      <c r="K1" s="340" t="e">
        <f>'Q &amp; C'!K24</f>
        <v>#REF!</v>
      </c>
      <c r="L1" s="345" t="e">
        <f>'Q &amp; C'!L24</f>
        <v>#REF!</v>
      </c>
    </row>
    <row r="2" spans="1:12">
      <c r="A2" s="361" t="s">
        <v>184</v>
      </c>
      <c r="B2" s="361" t="s">
        <v>350</v>
      </c>
      <c r="C2" s="362" t="s">
        <v>351</v>
      </c>
      <c r="D2" s="361" t="s">
        <v>352</v>
      </c>
      <c r="E2" s="361" t="s">
        <v>353</v>
      </c>
      <c r="G2" s="363" t="str">
        <f>'Q &amp; C'!G25</f>
        <v/>
      </c>
      <c r="H2" s="363" t="str">
        <f>'Q &amp; C'!H25</f>
        <v xml:space="preserve">CST </v>
      </c>
      <c r="I2" s="363" t="e">
        <f>'Q &amp; C'!I25</f>
        <v>#REF!</v>
      </c>
      <c r="J2" s="363" t="e">
        <f>'Q &amp; C'!J25</f>
        <v>#REF!</v>
      </c>
      <c r="K2" s="363" t="e">
        <f>'Q &amp; C'!K25</f>
        <v>#REF!</v>
      </c>
      <c r="L2" s="363" t="e">
        <f>'Q &amp; C'!L25</f>
        <v>#REF!</v>
      </c>
    </row>
    <row r="3" spans="1:12" ht="23.25" customHeight="1">
      <c r="A3" s="364">
        <v>1</v>
      </c>
      <c r="B3" s="365" t="s">
        <v>354</v>
      </c>
      <c r="C3" s="366" t="s">
        <v>355</v>
      </c>
      <c r="D3" s="367"/>
      <c r="E3" s="367"/>
      <c r="G3" s="363" t="str">
        <f>'Q &amp; C'!G26</f>
        <v/>
      </c>
      <c r="H3" s="363" t="str">
        <f>'Q &amp; C'!H26</f>
        <v xml:space="preserve">VAT </v>
      </c>
      <c r="I3" s="363" t="e">
        <f>'Q &amp; C'!I26</f>
        <v>#REF!</v>
      </c>
      <c r="J3" s="363" t="e">
        <f>'Q &amp; C'!J26</f>
        <v>#REF!</v>
      </c>
      <c r="K3" s="363" t="e">
        <f>'Q &amp; C'!K26</f>
        <v>#REF!</v>
      </c>
      <c r="L3" s="363" t="e">
        <f>'Q &amp; C'!L26</f>
        <v>#REF!</v>
      </c>
    </row>
    <row r="4" spans="1:12" ht="30" customHeight="1">
      <c r="A4" s="367"/>
      <c r="B4" s="367"/>
      <c r="C4" s="368" t="s">
        <v>356</v>
      </c>
      <c r="D4" s="365" t="e">
        <f>H1&amp;" "&amp;G1&amp;" "&amp;I1&amp;" "&amp;J1&amp;"%"&amp; " as"&amp;" "&amp;K1&amp; " "&amp;L1</f>
        <v>#REF!</v>
      </c>
      <c r="E4" s="365"/>
      <c r="G4" s="363" t="str">
        <f>'Q &amp; C'!G27</f>
        <v/>
      </c>
      <c r="H4" s="363" t="str">
        <f>'Q &amp; C'!H27</f>
        <v>Entry Tax/ Octroi</v>
      </c>
      <c r="K4" s="363" t="str">
        <f>'Q &amp; C'!K27</f>
        <v/>
      </c>
      <c r="L4" s="363" t="str">
        <f>'Q &amp; C'!L27</f>
        <v/>
      </c>
    </row>
    <row r="5" spans="1:12" ht="40.5" customHeight="1">
      <c r="A5" s="367"/>
      <c r="B5" s="367"/>
      <c r="C5" s="368" t="s">
        <v>357</v>
      </c>
      <c r="D5" s="365" t="e">
        <f>H2&amp;" "&amp;G2&amp;" "&amp;I2&amp;" "&amp;J2&amp;"%"&amp; " as"&amp;" "&amp;K2&amp; " "&amp;L2</f>
        <v>#REF!</v>
      </c>
      <c r="E5" s="365"/>
      <c r="G5" s="363" t="str">
        <f>'Q &amp; C'!G28</f>
        <v/>
      </c>
      <c r="H5" s="363" t="str">
        <f>'Q &amp; C'!H28</f>
        <v xml:space="preserve">Others </v>
      </c>
      <c r="K5" s="363" t="str">
        <f>'Q &amp; C'!K28</f>
        <v/>
      </c>
      <c r="L5" s="363" t="str">
        <f>'Q &amp; C'!L28</f>
        <v/>
      </c>
    </row>
    <row r="6" spans="1:12" ht="42" customHeight="1">
      <c r="A6" s="367"/>
      <c r="B6" s="367"/>
      <c r="C6" s="368" t="s">
        <v>358</v>
      </c>
      <c r="D6" s="365" t="e">
        <f>H3&amp;" "&amp;G3&amp;" "&amp;I3&amp;" "&amp;J3&amp;"%"&amp; " as"&amp;" "&amp;K3&amp; " "&amp;L3</f>
        <v>#REF!</v>
      </c>
      <c r="E6" s="365"/>
      <c r="G6" s="363"/>
      <c r="H6" s="363"/>
      <c r="I6" s="363"/>
      <c r="J6" s="363"/>
      <c r="K6" s="363"/>
      <c r="L6" s="363"/>
    </row>
    <row r="7" spans="1:12" ht="59.25" customHeight="1">
      <c r="A7" s="367"/>
      <c r="B7" s="367"/>
      <c r="C7" s="368" t="s">
        <v>359</v>
      </c>
      <c r="D7" s="365" t="str">
        <f>H4&amp;" "&amp;G4&amp;" "&amp;I4&amp;" "&amp;J4&amp; " as"&amp;" "&amp;K4&amp; " "&amp;L4</f>
        <v xml:space="preserve">Entry Tax/ Octroi    as  </v>
      </c>
      <c r="E7" s="365"/>
    </row>
    <row r="8" spans="1:12" ht="27">
      <c r="A8" s="367"/>
      <c r="B8" s="367"/>
      <c r="C8" s="368" t="s">
        <v>360</v>
      </c>
      <c r="D8" s="365" t="str">
        <f>H5&amp;" "&amp;G5&amp;" "&amp;I5&amp;" "&amp;J5&amp; " as"&amp;" "&amp;K5&amp; " "&amp;L5</f>
        <v xml:space="preserve">Others     as  </v>
      </c>
      <c r="E8" s="365"/>
    </row>
    <row r="9" spans="1:12" ht="40.5">
      <c r="A9" s="367"/>
      <c r="B9" s="367"/>
      <c r="C9" s="368" t="s">
        <v>361</v>
      </c>
      <c r="D9" s="365"/>
      <c r="E9" s="365"/>
    </row>
    <row r="10" spans="1:12" ht="94.5">
      <c r="A10" s="367"/>
      <c r="B10" s="367"/>
      <c r="C10" s="368" t="s">
        <v>362</v>
      </c>
      <c r="D10" s="365"/>
      <c r="E10" s="365"/>
    </row>
    <row r="11" spans="1:12" ht="67.5">
      <c r="A11" s="367"/>
      <c r="B11" s="367"/>
      <c r="C11" s="368" t="s">
        <v>363</v>
      </c>
      <c r="D11" s="365"/>
      <c r="E11" s="365"/>
    </row>
    <row r="12" spans="1:12" ht="99">
      <c r="A12" s="369">
        <v>2</v>
      </c>
      <c r="B12" s="370" t="s">
        <v>364</v>
      </c>
      <c r="C12" s="371" t="s">
        <v>365</v>
      </c>
      <c r="D12" s="370"/>
      <c r="E12" s="370"/>
    </row>
    <row r="13" spans="1:12">
      <c r="C13" s="372"/>
      <c r="D13" s="372"/>
      <c r="E13" s="372"/>
    </row>
    <row r="14" spans="1:12">
      <c r="C14" s="372"/>
      <c r="D14" s="372"/>
      <c r="E14" s="372"/>
    </row>
    <row r="15" spans="1:12">
      <c r="C15" s="372"/>
      <c r="D15" s="372"/>
      <c r="E15" s="372"/>
    </row>
    <row r="16" spans="1:12">
      <c r="C16" s="372"/>
      <c r="D16" s="372"/>
      <c r="E16" s="372"/>
    </row>
    <row r="17" spans="3:5">
      <c r="C17" s="372"/>
      <c r="D17" s="372"/>
      <c r="E17" s="373"/>
    </row>
    <row r="18" spans="3:5">
      <c r="C18" s="372"/>
      <c r="D18" s="372"/>
      <c r="E18" s="372"/>
    </row>
    <row r="19" spans="3:5">
      <c r="C19" s="372"/>
      <c r="D19" s="372"/>
      <c r="E19" s="372"/>
    </row>
    <row r="20" spans="3:5">
      <c r="C20" s="372"/>
      <c r="D20" s="372"/>
      <c r="E20" s="372"/>
    </row>
    <row r="21" spans="3:5">
      <c r="C21" s="372"/>
      <c r="D21" s="372"/>
      <c r="E21" s="372"/>
    </row>
    <row r="22" spans="3:5">
      <c r="C22" s="372"/>
      <c r="D22" s="372"/>
      <c r="E22" s="372"/>
    </row>
    <row r="23" spans="3:5">
      <c r="C23" s="372"/>
      <c r="D23" s="372"/>
      <c r="E23" s="372"/>
    </row>
    <row r="24" spans="3:5">
      <c r="C24" s="372"/>
      <c r="D24" s="372"/>
      <c r="E24" s="372"/>
    </row>
    <row r="25" spans="3:5">
      <c r="C25" s="372"/>
      <c r="D25" s="372"/>
      <c r="E25" s="372"/>
    </row>
    <row r="26" spans="3:5">
      <c r="C26" s="372"/>
      <c r="D26" s="372"/>
      <c r="E26" s="372"/>
    </row>
  </sheetData>
  <customSheetViews>
    <customSheetView guid="{08A645C4-A23F-4400-B0CE-1685BC312A6F}" scale="80" showPageBreaks="1" printArea="1" state="hidden" view="pageBreakPreview" topLeftCell="B7">
      <selection activeCell="I10" sqref="I10"/>
      <pageMargins left="0.7" right="0.7" top="0.75" bottom="0.75" header="0.3" footer="0.3"/>
      <pageSetup scale="99" orientation="landscape" r:id="rId1"/>
    </customSheetView>
    <customSheetView guid="{E95B21C1-D936-4435-AF6F-90CF0B6A7506}" scale="80" showPageBreaks="1" printArea="1" state="hidden" view="pageBreakPreview" topLeftCell="B7">
      <selection activeCell="I10" sqref="I10"/>
      <pageMargins left="0.7" right="0.7" top="0.75" bottom="0.75" header="0.3" footer="0.3"/>
      <pageSetup scale="99" orientation="landscape" r:id="rId2"/>
    </customSheetView>
    <customSheetView guid="{B1277D53-29D6-4226-81E2-084FB62977B6}" scale="80" showPageBreaks="1" printArea="1" state="hidden" view="pageBreakPreview" topLeftCell="B7">
      <selection activeCell="I10" sqref="I10"/>
      <pageMargins left="0.7" right="0.7" top="0.75" bottom="0.75" header="0.3" footer="0.3"/>
      <pageSetup scale="99" orientation="landscape" r:id="rId3"/>
    </customSheetView>
    <customSheetView guid="{C39F923C-6CD3-45D8-86F8-6C4D806DDD7E}" scale="80" showPageBreaks="1" printArea="1" state="hidden" view="pageBreakPreview" topLeftCell="B7">
      <selection activeCell="I10" sqref="I10"/>
      <pageMargins left="0.7" right="0.7" top="0.75" bottom="0.75" header="0.3" footer="0.3"/>
      <pageSetup scale="99" orientation="landscape" r:id="rId4"/>
    </customSheetView>
    <customSheetView guid="{9CA44E70-650F-49CD-967F-298619682CA2}" scale="80" showPageBreaks="1" printArea="1" state="hidden" view="pageBreakPreview" topLeftCell="B7">
      <selection activeCell="I10" sqref="I10"/>
      <pageMargins left="0.7" right="0.7" top="0.75" bottom="0.75" header="0.3" footer="0.3"/>
      <pageSetup scale="99" orientation="landscape" r:id="rId5"/>
    </customSheetView>
  </customSheetViews>
  <phoneticPr fontId="30" type="noConversion"/>
  <pageMargins left="0.7" right="0.7" top="0.75" bottom="0.75" header="0.3" footer="0.3"/>
  <pageSetup scale="99" orientation="landscape" r:id="rId6"/>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7">
    <tabColor indexed="8"/>
  </sheetPr>
  <dimension ref="A1:D112"/>
  <sheetViews>
    <sheetView workbookViewId="0">
      <selection activeCell="E8" sqref="E8"/>
    </sheetView>
  </sheetViews>
  <sheetFormatPr defaultColWidth="8" defaultRowHeight="12.75"/>
  <cols>
    <col min="1" max="1" width="11.625" style="107" customWidth="1"/>
    <col min="2" max="2" width="10.375" style="107" customWidth="1"/>
    <col min="3" max="16384" width="8" style="107"/>
  </cols>
  <sheetData>
    <row r="1" spans="1:4" s="105" customFormat="1" ht="30" customHeight="1">
      <c r="A1" s="913">
        <f>'Bid Form 2nd Envelope'!AB16</f>
        <v>0</v>
      </c>
      <c r="B1" s="913"/>
    </row>
    <row r="2" spans="1:4" s="105" customFormat="1" ht="30" customHeight="1">
      <c r="A2" s="106"/>
    </row>
    <row r="3" spans="1:4">
      <c r="A3" s="106"/>
    </row>
    <row r="4" spans="1:4">
      <c r="A4" s="104" t="str">
        <f>IF(OR((A1&gt;9999999999),(A1&lt;0)),"Invalid Entry - More than 1000 crore OR -ve value",IF(A1=0, "Rs. Zero Only ",+CONCATENATE("Rs. ", B11,D11,B10,D10,B9,D9,B8,D8,B7,D7,B6," Only")))</f>
        <v xml:space="preserve">Rs. Zero Only </v>
      </c>
    </row>
    <row r="5" spans="1:4">
      <c r="A5" s="106"/>
    </row>
    <row r="6" spans="1:4">
      <c r="A6" s="103">
        <f>-INT(A1/100)*100+ROUND(A1,0)</f>
        <v>0</v>
      </c>
      <c r="B6" s="107" t="str">
        <f t="shared" ref="B6:B11" si="0">IF(A6=0,"",LOOKUP(A6,$A$13:$A$112,$B$13:$B$112))</f>
        <v/>
      </c>
      <c r="D6" s="104"/>
    </row>
    <row r="7" spans="1:4">
      <c r="A7" s="103">
        <f>-INT(A1/1000)*10+INT(A1/100)</f>
        <v>0</v>
      </c>
      <c r="B7" s="107" t="str">
        <f t="shared" si="0"/>
        <v/>
      </c>
      <c r="D7" s="104" t="str">
        <f>+IF(B7="",""," Hundred ")</f>
        <v/>
      </c>
    </row>
    <row r="8" spans="1:4">
      <c r="A8" s="103">
        <f>-INT(A1/100000)*100+INT(A1/1000)</f>
        <v>0</v>
      </c>
      <c r="B8" s="107" t="str">
        <f t="shared" si="0"/>
        <v/>
      </c>
      <c r="D8" s="104" t="str">
        <f>IF((B8=""),IF(C8="",""," Thousand ")," Thousand ")</f>
        <v/>
      </c>
    </row>
    <row r="9" spans="1:4">
      <c r="A9" s="103">
        <f>-INT(A1/10000000)*100+INT(A1/100000)</f>
        <v>0</v>
      </c>
      <c r="B9" s="107" t="str">
        <f t="shared" si="0"/>
        <v/>
      </c>
      <c r="D9" s="104" t="str">
        <f>IF((B9=""),IF(C9="",""," Lac ")," Lac ")</f>
        <v/>
      </c>
    </row>
    <row r="10" spans="1:4">
      <c r="A10" s="103">
        <f>-INT(A1/1000000000)*100+INT(A1/10000000)</f>
        <v>0</v>
      </c>
      <c r="B10" s="108" t="str">
        <f t="shared" si="0"/>
        <v/>
      </c>
      <c r="D10" s="104" t="str">
        <f>IF((B10=""),IF(C10="",""," Crore ")," Crore ")</f>
        <v/>
      </c>
    </row>
    <row r="11" spans="1:4">
      <c r="A11" s="109">
        <f>-INT(A1/10000000000)*1000+INT(A1/1000000000)</f>
        <v>0</v>
      </c>
      <c r="B11" s="108" t="str">
        <f t="shared" si="0"/>
        <v/>
      </c>
      <c r="D11" s="104" t="str">
        <f>IF((B11=""),IF(C11="",""," Hundred ")," Hundred ")</f>
        <v/>
      </c>
    </row>
    <row r="13" spans="1:4">
      <c r="A13" s="110">
        <v>1</v>
      </c>
      <c r="B13" s="111" t="s">
        <v>17</v>
      </c>
    </row>
    <row r="14" spans="1:4">
      <c r="A14" s="110">
        <v>2</v>
      </c>
      <c r="B14" s="111" t="s">
        <v>18</v>
      </c>
    </row>
    <row r="15" spans="1:4">
      <c r="A15" s="110">
        <v>3</v>
      </c>
      <c r="B15" s="111" t="s">
        <v>19</v>
      </c>
    </row>
    <row r="16" spans="1:4">
      <c r="A16" s="110">
        <v>4</v>
      </c>
      <c r="B16" s="111" t="s">
        <v>20</v>
      </c>
    </row>
    <row r="17" spans="1:2">
      <c r="A17" s="110">
        <v>5</v>
      </c>
      <c r="B17" s="111" t="s">
        <v>21</v>
      </c>
    </row>
    <row r="18" spans="1:2">
      <c r="A18" s="110">
        <v>6</v>
      </c>
      <c r="B18" s="111" t="s">
        <v>22</v>
      </c>
    </row>
    <row r="19" spans="1:2">
      <c r="A19" s="110">
        <v>7</v>
      </c>
      <c r="B19" s="111" t="s">
        <v>23</v>
      </c>
    </row>
    <row r="20" spans="1:2">
      <c r="A20" s="110">
        <v>8</v>
      </c>
      <c r="B20" s="111" t="s">
        <v>24</v>
      </c>
    </row>
    <row r="21" spans="1:2">
      <c r="A21" s="110">
        <v>9</v>
      </c>
      <c r="B21" s="111" t="s">
        <v>25</v>
      </c>
    </row>
    <row r="22" spans="1:2">
      <c r="A22" s="110">
        <v>10</v>
      </c>
      <c r="B22" s="111" t="s">
        <v>26</v>
      </c>
    </row>
    <row r="23" spans="1:2">
      <c r="A23" s="110">
        <v>11</v>
      </c>
      <c r="B23" s="111" t="s">
        <v>27</v>
      </c>
    </row>
    <row r="24" spans="1:2">
      <c r="A24" s="110">
        <v>12</v>
      </c>
      <c r="B24" s="111" t="s">
        <v>28</v>
      </c>
    </row>
    <row r="25" spans="1:2">
      <c r="A25" s="110">
        <v>13</v>
      </c>
      <c r="B25" s="111" t="s">
        <v>29</v>
      </c>
    </row>
    <row r="26" spans="1:2">
      <c r="A26" s="110">
        <v>14</v>
      </c>
      <c r="B26" s="111" t="s">
        <v>30</v>
      </c>
    </row>
    <row r="27" spans="1:2">
      <c r="A27" s="110">
        <v>15</v>
      </c>
      <c r="B27" s="111" t="s">
        <v>31</v>
      </c>
    </row>
    <row r="28" spans="1:2">
      <c r="A28" s="110">
        <v>16</v>
      </c>
      <c r="B28" s="111" t="s">
        <v>32</v>
      </c>
    </row>
    <row r="29" spans="1:2">
      <c r="A29" s="110">
        <v>17</v>
      </c>
      <c r="B29" s="111" t="s">
        <v>33</v>
      </c>
    </row>
    <row r="30" spans="1:2">
      <c r="A30" s="110">
        <v>18</v>
      </c>
      <c r="B30" s="111" t="s">
        <v>34</v>
      </c>
    </row>
    <row r="31" spans="1:2">
      <c r="A31" s="110">
        <v>19</v>
      </c>
      <c r="B31" s="111" t="s">
        <v>35</v>
      </c>
    </row>
    <row r="32" spans="1:2">
      <c r="A32" s="110">
        <v>20</v>
      </c>
      <c r="B32" s="111" t="s">
        <v>36</v>
      </c>
    </row>
    <row r="33" spans="1:2">
      <c r="A33" s="110">
        <v>21</v>
      </c>
      <c r="B33" s="111" t="s">
        <v>38</v>
      </c>
    </row>
    <row r="34" spans="1:2">
      <c r="A34" s="110">
        <v>22</v>
      </c>
      <c r="B34" s="111" t="s">
        <v>37</v>
      </c>
    </row>
    <row r="35" spans="1:2">
      <c r="A35" s="110">
        <v>23</v>
      </c>
      <c r="B35" s="111" t="s">
        <v>39</v>
      </c>
    </row>
    <row r="36" spans="1:2">
      <c r="A36" s="110">
        <v>24</v>
      </c>
      <c r="B36" s="111" t="s">
        <v>40</v>
      </c>
    </row>
    <row r="37" spans="1:2">
      <c r="A37" s="110">
        <v>25</v>
      </c>
      <c r="B37" s="111" t="s">
        <v>42</v>
      </c>
    </row>
    <row r="38" spans="1:2">
      <c r="A38" s="110">
        <v>26</v>
      </c>
      <c r="B38" s="111" t="s">
        <v>41</v>
      </c>
    </row>
    <row r="39" spans="1:2">
      <c r="A39" s="110">
        <v>27</v>
      </c>
      <c r="B39" s="111" t="s">
        <v>43</v>
      </c>
    </row>
    <row r="40" spans="1:2">
      <c r="A40" s="110">
        <v>28</v>
      </c>
      <c r="B40" s="111" t="s">
        <v>44</v>
      </c>
    </row>
    <row r="41" spans="1:2">
      <c r="A41" s="110">
        <v>29</v>
      </c>
      <c r="B41" s="111" t="s">
        <v>45</v>
      </c>
    </row>
    <row r="42" spans="1:2">
      <c r="A42" s="110">
        <v>30</v>
      </c>
      <c r="B42" s="111" t="s">
        <v>46</v>
      </c>
    </row>
    <row r="43" spans="1:2">
      <c r="A43" s="110">
        <v>31</v>
      </c>
      <c r="B43" s="111" t="s">
        <v>47</v>
      </c>
    </row>
    <row r="44" spans="1:2">
      <c r="A44" s="110">
        <v>32</v>
      </c>
      <c r="B44" s="111" t="s">
        <v>48</v>
      </c>
    </row>
    <row r="45" spans="1:2">
      <c r="A45" s="110">
        <v>33</v>
      </c>
      <c r="B45" s="111" t="s">
        <v>49</v>
      </c>
    </row>
    <row r="46" spans="1:2">
      <c r="A46" s="110">
        <v>34</v>
      </c>
      <c r="B46" s="111" t="s">
        <v>50</v>
      </c>
    </row>
    <row r="47" spans="1:2">
      <c r="A47" s="110">
        <v>35</v>
      </c>
      <c r="B47" s="111" t="s">
        <v>51</v>
      </c>
    </row>
    <row r="48" spans="1:2">
      <c r="A48" s="110">
        <v>36</v>
      </c>
      <c r="B48" s="111" t="s">
        <v>52</v>
      </c>
    </row>
    <row r="49" spans="1:2">
      <c r="A49" s="110">
        <v>37</v>
      </c>
      <c r="B49" s="111" t="s">
        <v>53</v>
      </c>
    </row>
    <row r="50" spans="1:2">
      <c r="A50" s="110">
        <v>38</v>
      </c>
      <c r="B50" s="111" t="s">
        <v>54</v>
      </c>
    </row>
    <row r="51" spans="1:2">
      <c r="A51" s="110">
        <v>39</v>
      </c>
      <c r="B51" s="111" t="s">
        <v>55</v>
      </c>
    </row>
    <row r="52" spans="1:2">
      <c r="A52" s="110">
        <v>40</v>
      </c>
      <c r="B52" s="111" t="s">
        <v>56</v>
      </c>
    </row>
    <row r="53" spans="1:2">
      <c r="A53" s="110">
        <v>41</v>
      </c>
      <c r="B53" s="111" t="s">
        <v>57</v>
      </c>
    </row>
    <row r="54" spans="1:2">
      <c r="A54" s="110">
        <v>42</v>
      </c>
      <c r="B54" s="111" t="s">
        <v>58</v>
      </c>
    </row>
    <row r="55" spans="1:2">
      <c r="A55" s="110">
        <v>43</v>
      </c>
      <c r="B55" s="111" t="s">
        <v>59</v>
      </c>
    </row>
    <row r="56" spans="1:2">
      <c r="A56" s="110">
        <v>44</v>
      </c>
      <c r="B56" s="111" t="s">
        <v>60</v>
      </c>
    </row>
    <row r="57" spans="1:2">
      <c r="A57" s="110">
        <v>45</v>
      </c>
      <c r="B57" s="111" t="s">
        <v>61</v>
      </c>
    </row>
    <row r="58" spans="1:2">
      <c r="A58" s="110">
        <v>46</v>
      </c>
      <c r="B58" s="111" t="s">
        <v>62</v>
      </c>
    </row>
    <row r="59" spans="1:2">
      <c r="A59" s="110">
        <v>47</v>
      </c>
      <c r="B59" s="111" t="s">
        <v>63</v>
      </c>
    </row>
    <row r="60" spans="1:2">
      <c r="A60" s="110">
        <v>48</v>
      </c>
      <c r="B60" s="111" t="s">
        <v>64</v>
      </c>
    </row>
    <row r="61" spans="1:2">
      <c r="A61" s="110">
        <v>49</v>
      </c>
      <c r="B61" s="111" t="s">
        <v>65</v>
      </c>
    </row>
    <row r="62" spans="1:2">
      <c r="A62" s="110">
        <v>50</v>
      </c>
      <c r="B62" s="111" t="s">
        <v>66</v>
      </c>
    </row>
    <row r="63" spans="1:2">
      <c r="A63" s="110">
        <v>51</v>
      </c>
      <c r="B63" s="111" t="s">
        <v>67</v>
      </c>
    </row>
    <row r="64" spans="1:2">
      <c r="A64" s="110">
        <v>52</v>
      </c>
      <c r="B64" s="111" t="s">
        <v>68</v>
      </c>
    </row>
    <row r="65" spans="1:2">
      <c r="A65" s="110">
        <v>53</v>
      </c>
      <c r="B65" s="111" t="s">
        <v>69</v>
      </c>
    </row>
    <row r="66" spans="1:2">
      <c r="A66" s="110">
        <v>54</v>
      </c>
      <c r="B66" s="111" t="s">
        <v>70</v>
      </c>
    </row>
    <row r="67" spans="1:2">
      <c r="A67" s="110">
        <v>55</v>
      </c>
      <c r="B67" s="111" t="s">
        <v>71</v>
      </c>
    </row>
    <row r="68" spans="1:2">
      <c r="A68" s="110">
        <v>56</v>
      </c>
      <c r="B68" s="111" t="s">
        <v>72</v>
      </c>
    </row>
    <row r="69" spans="1:2">
      <c r="A69" s="110">
        <v>57</v>
      </c>
      <c r="B69" s="111" t="s">
        <v>73</v>
      </c>
    </row>
    <row r="70" spans="1:2">
      <c r="A70" s="110">
        <v>58</v>
      </c>
      <c r="B70" s="111" t="s">
        <v>74</v>
      </c>
    </row>
    <row r="71" spans="1:2">
      <c r="A71" s="110">
        <v>59</v>
      </c>
      <c r="B71" s="111" t="s">
        <v>75</v>
      </c>
    </row>
    <row r="72" spans="1:2">
      <c r="A72" s="110">
        <v>60</v>
      </c>
      <c r="B72" s="111" t="s">
        <v>76</v>
      </c>
    </row>
    <row r="73" spans="1:2">
      <c r="A73" s="110">
        <v>61</v>
      </c>
      <c r="B73" s="111" t="s">
        <v>77</v>
      </c>
    </row>
    <row r="74" spans="1:2">
      <c r="A74" s="110">
        <v>62</v>
      </c>
      <c r="B74" s="111" t="s">
        <v>78</v>
      </c>
    </row>
    <row r="75" spans="1:2">
      <c r="A75" s="110">
        <v>63</v>
      </c>
      <c r="B75" s="111" t="s">
        <v>79</v>
      </c>
    </row>
    <row r="76" spans="1:2">
      <c r="A76" s="110">
        <v>64</v>
      </c>
      <c r="B76" s="111" t="s">
        <v>80</v>
      </c>
    </row>
    <row r="77" spans="1:2">
      <c r="A77" s="110">
        <v>65</v>
      </c>
      <c r="B77" s="111" t="s">
        <v>81</v>
      </c>
    </row>
    <row r="78" spans="1:2">
      <c r="A78" s="110">
        <v>66</v>
      </c>
      <c r="B78" s="111" t="s">
        <v>82</v>
      </c>
    </row>
    <row r="79" spans="1:2">
      <c r="A79" s="110">
        <v>67</v>
      </c>
      <c r="B79" s="111" t="s">
        <v>83</v>
      </c>
    </row>
    <row r="80" spans="1:2">
      <c r="A80" s="110">
        <v>68</v>
      </c>
      <c r="B80" s="111" t="s">
        <v>84</v>
      </c>
    </row>
    <row r="81" spans="1:2">
      <c r="A81" s="110">
        <v>69</v>
      </c>
      <c r="B81" s="111" t="s">
        <v>85</v>
      </c>
    </row>
    <row r="82" spans="1:2">
      <c r="A82" s="110">
        <v>70</v>
      </c>
      <c r="B82" s="111" t="s">
        <v>86</v>
      </c>
    </row>
    <row r="83" spans="1:2">
      <c r="A83" s="110">
        <v>71</v>
      </c>
      <c r="B83" s="111" t="s">
        <v>87</v>
      </c>
    </row>
    <row r="84" spans="1:2">
      <c r="A84" s="110">
        <v>72</v>
      </c>
      <c r="B84" s="111" t="s">
        <v>88</v>
      </c>
    </row>
    <row r="85" spans="1:2">
      <c r="A85" s="110">
        <v>73</v>
      </c>
      <c r="B85" s="111" t="s">
        <v>89</v>
      </c>
    </row>
    <row r="86" spans="1:2">
      <c r="A86" s="110">
        <v>74</v>
      </c>
      <c r="B86" s="111" t="s">
        <v>90</v>
      </c>
    </row>
    <row r="87" spans="1:2">
      <c r="A87" s="110">
        <v>75</v>
      </c>
      <c r="B87" s="111" t="s">
        <v>91</v>
      </c>
    </row>
    <row r="88" spans="1:2">
      <c r="A88" s="110">
        <v>76</v>
      </c>
      <c r="B88" s="111" t="s">
        <v>92</v>
      </c>
    </row>
    <row r="89" spans="1:2">
      <c r="A89" s="110">
        <v>77</v>
      </c>
      <c r="B89" s="111" t="s">
        <v>93</v>
      </c>
    </row>
    <row r="90" spans="1:2">
      <c r="A90" s="110">
        <v>78</v>
      </c>
      <c r="B90" s="111" t="s">
        <v>94</v>
      </c>
    </row>
    <row r="91" spans="1:2">
      <c r="A91" s="110">
        <v>79</v>
      </c>
      <c r="B91" s="111" t="s">
        <v>95</v>
      </c>
    </row>
    <row r="92" spans="1:2">
      <c r="A92" s="110">
        <v>80</v>
      </c>
      <c r="B92" s="111" t="s">
        <v>96</v>
      </c>
    </row>
    <row r="93" spans="1:2">
      <c r="A93" s="110">
        <v>81</v>
      </c>
      <c r="B93" s="111" t="s">
        <v>97</v>
      </c>
    </row>
    <row r="94" spans="1:2">
      <c r="A94" s="110">
        <v>82</v>
      </c>
      <c r="B94" s="111" t="s">
        <v>98</v>
      </c>
    </row>
    <row r="95" spans="1:2">
      <c r="A95" s="110">
        <v>83</v>
      </c>
      <c r="B95" s="111" t="s">
        <v>99</v>
      </c>
    </row>
    <row r="96" spans="1:2">
      <c r="A96" s="110">
        <v>84</v>
      </c>
      <c r="B96" s="111" t="s">
        <v>100</v>
      </c>
    </row>
    <row r="97" spans="1:2">
      <c r="A97" s="110">
        <v>85</v>
      </c>
      <c r="B97" s="111" t="s">
        <v>101</v>
      </c>
    </row>
    <row r="98" spans="1:2">
      <c r="A98" s="110">
        <v>86</v>
      </c>
      <c r="B98" s="111" t="s">
        <v>102</v>
      </c>
    </row>
    <row r="99" spans="1:2">
      <c r="A99" s="110">
        <v>87</v>
      </c>
      <c r="B99" s="111" t="s">
        <v>103</v>
      </c>
    </row>
    <row r="100" spans="1:2">
      <c r="A100" s="110">
        <v>88</v>
      </c>
      <c r="B100" s="111" t="s">
        <v>104</v>
      </c>
    </row>
    <row r="101" spans="1:2">
      <c r="A101" s="110">
        <v>89</v>
      </c>
      <c r="B101" s="111" t="s">
        <v>105</v>
      </c>
    </row>
    <row r="102" spans="1:2">
      <c r="A102" s="110">
        <v>90</v>
      </c>
      <c r="B102" s="111" t="s">
        <v>106</v>
      </c>
    </row>
    <row r="103" spans="1:2">
      <c r="A103" s="110">
        <v>91</v>
      </c>
      <c r="B103" s="111" t="s">
        <v>107</v>
      </c>
    </row>
    <row r="104" spans="1:2">
      <c r="A104" s="110">
        <v>92</v>
      </c>
      <c r="B104" s="111" t="s">
        <v>108</v>
      </c>
    </row>
    <row r="105" spans="1:2">
      <c r="A105" s="110">
        <v>93</v>
      </c>
      <c r="B105" s="111" t="s">
        <v>109</v>
      </c>
    </row>
    <row r="106" spans="1:2">
      <c r="A106" s="110">
        <v>94</v>
      </c>
      <c r="B106" s="111" t="s">
        <v>110</v>
      </c>
    </row>
    <row r="107" spans="1:2">
      <c r="A107" s="110">
        <v>95</v>
      </c>
      <c r="B107" s="111" t="s">
        <v>111</v>
      </c>
    </row>
    <row r="108" spans="1:2">
      <c r="A108" s="110">
        <v>96</v>
      </c>
      <c r="B108" s="111" t="s">
        <v>112</v>
      </c>
    </row>
    <row r="109" spans="1:2">
      <c r="A109" s="110">
        <v>97</v>
      </c>
      <c r="B109" s="111" t="s">
        <v>113</v>
      </c>
    </row>
    <row r="110" spans="1:2">
      <c r="A110" s="110">
        <v>98</v>
      </c>
      <c r="B110" s="111" t="s">
        <v>114</v>
      </c>
    </row>
    <row r="111" spans="1:2">
      <c r="A111" s="110">
        <v>99</v>
      </c>
      <c r="B111" s="111" t="s">
        <v>115</v>
      </c>
    </row>
    <row r="112" spans="1:2">
      <c r="A112" s="110">
        <v>100</v>
      </c>
      <c r="B112" s="111" t="s">
        <v>116</v>
      </c>
    </row>
  </sheetData>
  <sheetProtection password="E98F" sheet="1" objects="1" selectLockedCells="1" selectUnlockedCells="1"/>
  <customSheetViews>
    <customSheetView guid="{08A645C4-A23F-4400-B0CE-1685BC312A6F}" state="hidden">
      <selection activeCell="E8" sqref="E8"/>
      <pageMargins left="0.75" right="0.75" top="1" bottom="1" header="0.5" footer="0.5"/>
      <pageSetup orientation="portrait" r:id="rId1"/>
      <headerFooter alignWithMargins="0"/>
    </customSheetView>
    <customSheetView guid="{E95B21C1-D936-4435-AF6F-90CF0B6A7506}" state="hidden">
      <selection activeCell="E8" sqref="E8"/>
      <pageMargins left="0.75" right="0.75" top="1" bottom="1" header="0.5" footer="0.5"/>
      <pageSetup orientation="portrait" r:id="rId2"/>
      <headerFooter alignWithMargins="0"/>
    </customSheetView>
    <customSheetView guid="{B0EE7D76-5806-4718-BDAD-3A3EA691E5E4}" state="hidden">
      <selection activeCell="E8" sqref="E8"/>
      <pageMargins left="0.75" right="0.75" top="1" bottom="1" header="0.5" footer="0.5"/>
      <pageSetup orientation="portrait" r:id="rId3"/>
      <headerFooter alignWithMargins="0"/>
    </customSheetView>
    <customSheetView guid="{696D9240-6693-44E8-B9A4-2BFADD101EE2}" state="hidden">
      <selection activeCell="E8" sqref="E8"/>
      <pageMargins left="0.75" right="0.75" top="1" bottom="1" header="0.5" footer="0.5"/>
      <pageSetup orientation="portrait" r:id="rId4"/>
      <headerFooter alignWithMargins="0"/>
    </customSheetView>
    <customSheetView guid="{58D82F59-8CF6-455F-B9F4-081499FDF243}" state="hidden">
      <selection activeCell="E8" sqref="E8"/>
      <pageMargins left="0.75" right="0.75" top="1" bottom="1" header="0.5" footer="0.5"/>
      <pageSetup orientation="portrait" r:id="rId5"/>
      <headerFooter alignWithMargins="0"/>
    </customSheetView>
    <customSheetView guid="{B1277D53-29D6-4226-81E2-084FB62977B6}" state="hidden">
      <selection activeCell="E8" sqref="E8"/>
      <pageMargins left="0.75" right="0.75" top="1" bottom="1" header="0.5" footer="0.5"/>
      <pageSetup orientation="portrait" r:id="rId6"/>
      <headerFooter alignWithMargins="0"/>
    </customSheetView>
    <customSheetView guid="{C39F923C-6CD3-45D8-86F8-6C4D806DDD7E}" state="hidden">
      <selection activeCell="E8" sqref="E8"/>
      <pageMargins left="0.75" right="0.75" top="1" bottom="1" header="0.5" footer="0.5"/>
      <pageSetup orientation="portrait" r:id="rId7"/>
      <headerFooter alignWithMargins="0"/>
    </customSheetView>
    <customSheetView guid="{9CA44E70-650F-49CD-967F-298619682CA2}" state="hidden">
      <selection activeCell="E8" sqref="E8"/>
      <pageMargins left="0.75" right="0.75" top="1" bottom="1" header="0.5" footer="0.5"/>
      <pageSetup orientation="portrait" r:id="rId8"/>
      <headerFooter alignWithMargins="0"/>
    </customSheetView>
  </customSheetViews>
  <mergeCells count="1">
    <mergeCell ref="A1:B1"/>
  </mergeCells>
  <phoneticPr fontId="3" type="noConversion"/>
  <pageMargins left="0.75" right="0.75" top="1" bottom="1" header="0.5" footer="0.5"/>
  <pageSetup orientation="portrait" r:id="rId9"/>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dimension ref="A1"/>
  <sheetViews>
    <sheetView workbookViewId="0"/>
  </sheetViews>
  <sheetFormatPr defaultRowHeight="16.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349B4-1ED1-43A8-8B94-7A6041388198}">
  <sheetPr>
    <pageSetUpPr fitToPage="1"/>
  </sheetPr>
  <dimension ref="A1:K130"/>
  <sheetViews>
    <sheetView workbookViewId="0">
      <selection activeCell="B21" sqref="B21:C21"/>
    </sheetView>
  </sheetViews>
  <sheetFormatPr defaultRowHeight="16.5"/>
  <cols>
    <col min="1" max="1" width="9.375" style="613" customWidth="1"/>
    <col min="2" max="2" width="9" style="614"/>
    <col min="3" max="3" width="93.125" style="614" customWidth="1"/>
    <col min="4" max="4" width="30.875" style="630" customWidth="1"/>
    <col min="5" max="16384" width="9" style="62"/>
  </cols>
  <sheetData>
    <row r="1" spans="1:11" ht="44.25" customHeight="1">
      <c r="A1" s="675" t="s">
        <v>562</v>
      </c>
      <c r="B1" s="675"/>
      <c r="C1" s="675"/>
      <c r="D1" s="623"/>
      <c r="E1" s="624"/>
      <c r="F1" s="624"/>
      <c r="G1" s="624"/>
      <c r="H1" s="624"/>
      <c r="I1" s="624"/>
      <c r="J1" s="624"/>
      <c r="K1" s="624"/>
    </row>
    <row r="2" spans="1:11" ht="18" customHeight="1">
      <c r="D2" s="625"/>
      <c r="E2" s="626"/>
      <c r="F2" s="626"/>
      <c r="G2" s="626"/>
      <c r="H2" s="626"/>
      <c r="I2" s="626"/>
      <c r="J2" s="626"/>
      <c r="K2" s="626"/>
    </row>
    <row r="3" spans="1:11" ht="18" customHeight="1">
      <c r="A3" s="615" t="s">
        <v>563</v>
      </c>
      <c r="B3" s="614" t="s">
        <v>564</v>
      </c>
      <c r="D3" s="621"/>
      <c r="E3" s="627"/>
      <c r="F3" s="627"/>
      <c r="G3" s="627"/>
      <c r="H3" s="627"/>
      <c r="I3" s="627"/>
      <c r="J3" s="627"/>
      <c r="K3" s="627"/>
    </row>
    <row r="4" spans="1:11" ht="18" customHeight="1">
      <c r="B4" s="616" t="s">
        <v>565</v>
      </c>
      <c r="C4" s="617" t="s">
        <v>566</v>
      </c>
      <c r="D4" s="621"/>
      <c r="E4" s="627"/>
      <c r="F4" s="627"/>
      <c r="G4" s="627"/>
      <c r="H4" s="627"/>
      <c r="I4" s="627"/>
      <c r="J4" s="627"/>
      <c r="K4" s="627"/>
    </row>
    <row r="5" spans="1:11" ht="34.15" customHeight="1">
      <c r="B5" s="616" t="s">
        <v>567</v>
      </c>
      <c r="C5" s="617" t="s">
        <v>568</v>
      </c>
      <c r="D5" s="621"/>
      <c r="E5" s="627"/>
      <c r="F5" s="627"/>
      <c r="G5" s="627"/>
      <c r="H5" s="627"/>
      <c r="I5" s="627"/>
      <c r="J5" s="627"/>
      <c r="K5" s="627"/>
    </row>
    <row r="6" spans="1:11" ht="18" customHeight="1">
      <c r="B6" s="616" t="s">
        <v>569</v>
      </c>
      <c r="C6" s="617" t="s">
        <v>570</v>
      </c>
      <c r="D6" s="621"/>
      <c r="E6" s="627"/>
      <c r="F6" s="627"/>
      <c r="G6" s="627"/>
      <c r="H6" s="627"/>
      <c r="I6" s="627"/>
      <c r="J6" s="627"/>
      <c r="K6" s="627"/>
    </row>
    <row r="7" spans="1:11" ht="18" customHeight="1">
      <c r="B7" s="616" t="s">
        <v>571</v>
      </c>
      <c r="C7" s="617" t="s">
        <v>572</v>
      </c>
      <c r="D7" s="621"/>
      <c r="E7" s="627"/>
      <c r="F7" s="627"/>
      <c r="G7" s="627"/>
      <c r="H7" s="627"/>
      <c r="I7" s="627"/>
      <c r="J7" s="627"/>
      <c r="K7" s="627"/>
    </row>
    <row r="8" spans="1:11" ht="18" customHeight="1">
      <c r="B8" s="616" t="s">
        <v>573</v>
      </c>
      <c r="C8" s="617" t="s">
        <v>574</v>
      </c>
      <c r="D8" s="621"/>
      <c r="E8" s="627"/>
      <c r="F8" s="627"/>
      <c r="G8" s="627"/>
      <c r="H8" s="627"/>
      <c r="I8" s="627"/>
      <c r="J8" s="627"/>
      <c r="K8" s="627"/>
    </row>
    <row r="9" spans="1:11" ht="18" customHeight="1">
      <c r="B9" s="616" t="s">
        <v>575</v>
      </c>
      <c r="C9" s="617" t="s">
        <v>576</v>
      </c>
      <c r="D9" s="621"/>
      <c r="E9" s="627"/>
      <c r="F9" s="627"/>
      <c r="G9" s="627"/>
      <c r="H9" s="627"/>
      <c r="I9" s="627"/>
      <c r="J9" s="627"/>
      <c r="K9" s="627"/>
    </row>
    <row r="10" spans="1:11" ht="18" customHeight="1">
      <c r="B10" s="616"/>
      <c r="C10" s="617"/>
      <c r="D10" s="621"/>
      <c r="E10" s="627"/>
      <c r="F10" s="627"/>
      <c r="G10" s="627"/>
      <c r="H10" s="627"/>
      <c r="I10" s="627"/>
      <c r="J10" s="627"/>
      <c r="K10" s="627"/>
    </row>
    <row r="11" spans="1:11" ht="18" customHeight="1">
      <c r="A11" s="615" t="s">
        <v>577</v>
      </c>
      <c r="B11" s="614" t="s">
        <v>578</v>
      </c>
      <c r="D11" s="621"/>
      <c r="E11" s="627"/>
      <c r="F11" s="627"/>
      <c r="G11" s="627"/>
      <c r="H11" s="627"/>
      <c r="I11" s="627"/>
      <c r="J11" s="627"/>
      <c r="K11" s="627"/>
    </row>
    <row r="12" spans="1:11" ht="18" customHeight="1">
      <c r="B12" s="676" t="s">
        <v>579</v>
      </c>
      <c r="C12" s="676"/>
      <c r="D12" s="628"/>
      <c r="E12" s="627"/>
      <c r="F12" s="627"/>
      <c r="G12" s="627"/>
      <c r="H12" s="627"/>
      <c r="I12" s="627"/>
      <c r="J12" s="627"/>
      <c r="K12" s="627"/>
    </row>
    <row r="13" spans="1:11" ht="18" customHeight="1">
      <c r="B13" s="618"/>
      <c r="C13" s="617" t="s">
        <v>580</v>
      </c>
      <c r="D13" s="621"/>
      <c r="E13" s="627"/>
      <c r="F13" s="627"/>
      <c r="G13" s="627"/>
      <c r="H13" s="627"/>
      <c r="I13" s="627"/>
      <c r="J13" s="627"/>
      <c r="K13" s="627"/>
    </row>
    <row r="14" spans="1:11" ht="18" customHeight="1">
      <c r="B14" s="676" t="s">
        <v>581</v>
      </c>
      <c r="C14" s="676"/>
      <c r="D14" s="628"/>
      <c r="E14" s="627"/>
      <c r="F14" s="627"/>
      <c r="G14" s="627"/>
      <c r="H14" s="627"/>
      <c r="I14" s="627"/>
      <c r="J14" s="627"/>
      <c r="K14" s="627"/>
    </row>
    <row r="15" spans="1:11" ht="22.5" customHeight="1">
      <c r="B15" s="405" t="s">
        <v>582</v>
      </c>
      <c r="C15" s="617" t="s">
        <v>583</v>
      </c>
      <c r="D15" s="621"/>
      <c r="E15" s="627"/>
      <c r="F15" s="627"/>
      <c r="G15" s="627"/>
      <c r="H15" s="627"/>
      <c r="I15" s="627"/>
      <c r="J15" s="627"/>
      <c r="K15" s="627"/>
    </row>
    <row r="16" spans="1:11" ht="18" customHeight="1">
      <c r="B16" s="405" t="s">
        <v>582</v>
      </c>
      <c r="C16" s="617" t="s">
        <v>584</v>
      </c>
      <c r="D16" s="621"/>
      <c r="E16" s="627"/>
      <c r="F16" s="627"/>
      <c r="G16" s="627"/>
      <c r="H16" s="627"/>
      <c r="I16" s="627"/>
      <c r="J16" s="627"/>
      <c r="K16" s="627"/>
    </row>
    <row r="17" spans="2:11" ht="18" customHeight="1">
      <c r="B17" s="405" t="s">
        <v>582</v>
      </c>
      <c r="C17" s="617" t="s">
        <v>585</v>
      </c>
      <c r="D17" s="621"/>
      <c r="E17" s="627"/>
      <c r="F17" s="627"/>
      <c r="G17" s="627"/>
      <c r="H17" s="627"/>
      <c r="I17" s="627"/>
      <c r="J17" s="627"/>
      <c r="K17" s="627"/>
    </row>
    <row r="18" spans="2:11" ht="18" customHeight="1">
      <c r="B18" s="676" t="s">
        <v>586</v>
      </c>
      <c r="C18" s="676"/>
      <c r="D18" s="628"/>
      <c r="E18" s="627"/>
      <c r="F18" s="627"/>
      <c r="G18" s="627"/>
      <c r="H18" s="627"/>
      <c r="I18" s="627"/>
      <c r="J18" s="627"/>
      <c r="K18" s="627"/>
    </row>
    <row r="19" spans="2:11" ht="49.15" customHeight="1">
      <c r="B19" s="405" t="s">
        <v>582</v>
      </c>
      <c r="C19" s="617" t="s">
        <v>587</v>
      </c>
      <c r="D19" s="621"/>
      <c r="E19" s="627"/>
      <c r="F19" s="627"/>
      <c r="G19" s="627"/>
      <c r="H19" s="627"/>
      <c r="I19" s="627"/>
      <c r="J19" s="627"/>
      <c r="K19" s="627"/>
    </row>
    <row r="20" spans="2:11" ht="51" customHeight="1">
      <c r="B20" s="405" t="s">
        <v>582</v>
      </c>
      <c r="C20" s="619" t="s">
        <v>588</v>
      </c>
      <c r="D20" s="628"/>
    </row>
    <row r="21" spans="2:11" ht="39" customHeight="1">
      <c r="B21" s="674" t="s">
        <v>589</v>
      </c>
      <c r="C21" s="674"/>
      <c r="D21" s="629"/>
      <c r="E21" s="627"/>
      <c r="F21" s="627"/>
      <c r="G21" s="627"/>
      <c r="H21" s="627"/>
      <c r="I21" s="627"/>
      <c r="J21" s="627"/>
      <c r="K21" s="627"/>
    </row>
    <row r="22" spans="2:11" ht="21.75" customHeight="1">
      <c r="B22" s="405"/>
      <c r="C22" s="617" t="s">
        <v>590</v>
      </c>
      <c r="D22" s="621"/>
      <c r="E22" s="627"/>
      <c r="F22" s="627"/>
      <c r="G22" s="627"/>
      <c r="H22" s="627"/>
      <c r="I22" s="627"/>
      <c r="J22" s="627"/>
      <c r="K22" s="627"/>
    </row>
    <row r="23" spans="2:11" ht="37.5" customHeight="1">
      <c r="B23" s="674" t="s">
        <v>591</v>
      </c>
      <c r="C23" s="674"/>
      <c r="D23" s="628"/>
    </row>
    <row r="24" spans="2:11" ht="51.6" customHeight="1">
      <c r="B24" s="405" t="s">
        <v>582</v>
      </c>
      <c r="C24" s="617" t="s">
        <v>587</v>
      </c>
      <c r="D24" s="628"/>
    </row>
    <row r="25" spans="2:11" ht="51" customHeight="1">
      <c r="B25" s="405" t="s">
        <v>582</v>
      </c>
      <c r="C25" s="619" t="s">
        <v>592</v>
      </c>
      <c r="D25" s="628"/>
    </row>
    <row r="26" spans="2:11" ht="36" customHeight="1">
      <c r="B26" s="405" t="s">
        <v>582</v>
      </c>
      <c r="C26" s="617" t="s">
        <v>593</v>
      </c>
      <c r="D26" s="621"/>
      <c r="E26" s="627"/>
      <c r="F26" s="627"/>
      <c r="G26" s="627"/>
      <c r="H26" s="627"/>
      <c r="I26" s="627"/>
      <c r="J26" s="627"/>
      <c r="K26" s="627"/>
    </row>
    <row r="27" spans="2:11" ht="18" customHeight="1">
      <c r="B27" s="676" t="s">
        <v>594</v>
      </c>
      <c r="C27" s="676"/>
      <c r="D27" s="628"/>
    </row>
    <row r="28" spans="2:11" ht="42" customHeight="1">
      <c r="B28" s="405" t="s">
        <v>582</v>
      </c>
      <c r="C28" s="617" t="s">
        <v>595</v>
      </c>
      <c r="D28" s="621"/>
      <c r="E28" s="627"/>
      <c r="F28" s="627"/>
      <c r="G28" s="627"/>
      <c r="H28" s="627"/>
      <c r="I28" s="627"/>
      <c r="J28" s="627"/>
      <c r="K28" s="627"/>
    </row>
    <row r="29" spans="2:11">
      <c r="B29" s="676" t="s">
        <v>596</v>
      </c>
      <c r="C29" s="676"/>
      <c r="D29" s="621"/>
      <c r="E29" s="627"/>
      <c r="F29" s="627"/>
      <c r="G29" s="627"/>
      <c r="H29" s="627"/>
      <c r="I29" s="627"/>
      <c r="J29" s="627"/>
      <c r="K29" s="627"/>
    </row>
    <row r="30" spans="2:11" ht="25.15" customHeight="1">
      <c r="B30" s="405" t="s">
        <v>582</v>
      </c>
      <c r="C30" s="617" t="s">
        <v>597</v>
      </c>
      <c r="D30" s="621"/>
      <c r="E30" s="627"/>
      <c r="F30" s="627"/>
      <c r="G30" s="627"/>
      <c r="H30" s="627"/>
      <c r="I30" s="627"/>
      <c r="J30" s="627"/>
      <c r="K30" s="627"/>
    </row>
    <row r="31" spans="2:11" ht="25.15" customHeight="1">
      <c r="B31" s="405" t="s">
        <v>582</v>
      </c>
      <c r="C31" s="617" t="s">
        <v>598</v>
      </c>
      <c r="D31" s="621"/>
      <c r="E31" s="627"/>
      <c r="F31" s="627"/>
      <c r="G31" s="627"/>
      <c r="H31" s="627"/>
      <c r="I31" s="627"/>
      <c r="J31" s="627"/>
      <c r="K31" s="627"/>
    </row>
    <row r="32" spans="2:11" ht="18" customHeight="1">
      <c r="B32" s="676" t="s">
        <v>599</v>
      </c>
      <c r="C32" s="676"/>
    </row>
    <row r="33" spans="1:11" ht="24" customHeight="1">
      <c r="B33" s="405" t="s">
        <v>582</v>
      </c>
      <c r="C33" s="617" t="s">
        <v>593</v>
      </c>
    </row>
    <row r="34" spans="1:11" ht="40.5" customHeight="1">
      <c r="B34" s="405" t="s">
        <v>582</v>
      </c>
      <c r="C34" s="617" t="s">
        <v>600</v>
      </c>
    </row>
    <row r="35" spans="1:11" ht="18" customHeight="1">
      <c r="B35" s="676" t="s">
        <v>601</v>
      </c>
      <c r="C35" s="676"/>
    </row>
    <row r="36" spans="1:11" ht="32.25" customHeight="1">
      <c r="B36" s="620" t="s">
        <v>582</v>
      </c>
      <c r="C36" s="621" t="s">
        <v>602</v>
      </c>
    </row>
    <row r="37" spans="1:11" ht="18" customHeight="1">
      <c r="B37" s="676" t="s">
        <v>603</v>
      </c>
      <c r="C37" s="676"/>
    </row>
    <row r="38" spans="1:11" ht="18" customHeight="1">
      <c r="B38" s="405" t="s">
        <v>582</v>
      </c>
      <c r="C38" s="617" t="s">
        <v>604</v>
      </c>
      <c r="D38" s="621"/>
      <c r="E38" s="627"/>
      <c r="F38" s="627"/>
      <c r="G38" s="627"/>
      <c r="H38" s="627"/>
      <c r="I38" s="627"/>
      <c r="J38" s="627"/>
      <c r="K38" s="627"/>
    </row>
    <row r="39" spans="1:11" ht="18" customHeight="1">
      <c r="B39" s="405" t="s">
        <v>582</v>
      </c>
      <c r="C39" s="617" t="s">
        <v>605</v>
      </c>
      <c r="D39" s="621"/>
      <c r="E39" s="627"/>
      <c r="F39" s="627"/>
      <c r="G39" s="627"/>
      <c r="H39" s="627"/>
      <c r="I39" s="627"/>
      <c r="J39" s="627"/>
      <c r="K39" s="627"/>
    </row>
    <row r="40" spans="1:11" ht="22.5" customHeight="1">
      <c r="B40" s="405" t="s">
        <v>582</v>
      </c>
      <c r="C40" s="617" t="s">
        <v>606</v>
      </c>
      <c r="D40" s="621"/>
      <c r="E40" s="627"/>
      <c r="F40" s="627"/>
      <c r="G40" s="627"/>
      <c r="H40" s="627"/>
      <c r="I40" s="627"/>
      <c r="J40" s="627"/>
      <c r="K40" s="627"/>
    </row>
    <row r="41" spans="1:11" ht="18" customHeight="1">
      <c r="B41" s="405" t="s">
        <v>582</v>
      </c>
      <c r="C41" s="617" t="s">
        <v>607</v>
      </c>
      <c r="D41" s="621"/>
      <c r="E41" s="627"/>
      <c r="F41" s="627"/>
      <c r="G41" s="627"/>
      <c r="H41" s="627"/>
      <c r="I41" s="627"/>
      <c r="J41" s="627"/>
      <c r="K41" s="627"/>
    </row>
    <row r="42" spans="1:11" ht="18" customHeight="1">
      <c r="A42" s="614"/>
      <c r="C42" s="622"/>
    </row>
    <row r="43" spans="1:11" ht="18" customHeight="1">
      <c r="A43" s="679"/>
      <c r="B43" s="679"/>
      <c r="C43" s="679"/>
      <c r="D43" s="631"/>
    </row>
    <row r="44" spans="1:11" ht="18" customHeight="1">
      <c r="A44" s="677" t="s">
        <v>608</v>
      </c>
      <c r="B44" s="677"/>
      <c r="C44" s="677"/>
      <c r="D44" s="631"/>
    </row>
    <row r="45" spans="1:11" ht="36" customHeight="1">
      <c r="A45" s="678" t="s">
        <v>609</v>
      </c>
      <c r="B45" s="678"/>
      <c r="C45" s="678"/>
    </row>
    <row r="46" spans="1:11" ht="18" customHeight="1">
      <c r="B46" s="632"/>
      <c r="C46" s="632"/>
    </row>
    <row r="47" spans="1:11" ht="18" customHeight="1">
      <c r="C47" s="633"/>
    </row>
    <row r="48" spans="1:11" ht="18" customHeight="1">
      <c r="C48" s="622"/>
    </row>
    <row r="49" spans="2:3" ht="18" customHeight="1">
      <c r="C49" s="633"/>
    </row>
    <row r="50" spans="2:3" ht="18" customHeight="1">
      <c r="B50" s="622"/>
      <c r="C50" s="622"/>
    </row>
    <row r="51" spans="2:3" ht="18" customHeight="1">
      <c r="B51" s="622"/>
      <c r="C51" s="622"/>
    </row>
    <row r="52" spans="2:3" ht="18" customHeight="1">
      <c r="B52" s="622"/>
      <c r="C52" s="622"/>
    </row>
    <row r="53" spans="2:3" ht="18" customHeight="1">
      <c r="B53" s="622"/>
      <c r="C53" s="622"/>
    </row>
    <row r="54" spans="2:3" ht="18" customHeight="1">
      <c r="B54" s="622"/>
      <c r="C54" s="622"/>
    </row>
    <row r="55" spans="2:3" ht="18" customHeight="1">
      <c r="B55" s="622"/>
      <c r="C55" s="622"/>
    </row>
    <row r="56" spans="2:3" ht="18" customHeight="1"/>
    <row r="57" spans="2:3" ht="18" customHeight="1"/>
    <row r="58" spans="2:3" ht="18" customHeight="1"/>
    <row r="59" spans="2:3" ht="18" customHeight="1"/>
    <row r="60" spans="2:3" ht="18" customHeight="1"/>
    <row r="61" spans="2:3" ht="18" customHeight="1"/>
    <row r="62" spans="2:3" ht="18" customHeight="1"/>
    <row r="63" spans="2:3" ht="18" customHeight="1"/>
    <row r="64" spans="2: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sheetData>
  <sheetProtection algorithmName="SHA-512" hashValue="5v6X+IklXcRqFAmOYA+mvJ4HErjihcWp6ij2mxQhW/zerSHAk4hTa4my1Sqfd0zif4zH6eDyF23pY7x4ZHF01w==" saltValue="5Wo7W6oOip26L/67orgeJw==" spinCount="100000" sheet="1" objects="1" scenarios="1"/>
  <mergeCells count="14">
    <mergeCell ref="A44:C44"/>
    <mergeCell ref="A45:C45"/>
    <mergeCell ref="B27:C27"/>
    <mergeCell ref="B29:C29"/>
    <mergeCell ref="B32:C32"/>
    <mergeCell ref="B35:C35"/>
    <mergeCell ref="B37:C37"/>
    <mergeCell ref="A43:C43"/>
    <mergeCell ref="B23:C23"/>
    <mergeCell ref="A1:C1"/>
    <mergeCell ref="B12:C12"/>
    <mergeCell ref="B14:C14"/>
    <mergeCell ref="B18:C18"/>
    <mergeCell ref="B21:C21"/>
  </mergeCells>
  <pageMargins left="0.7" right="0.7" top="0.75" bottom="0.75" header="0.3" footer="0.3"/>
  <pageSetup paperSize="9" scale="5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dimension ref="B1:AC22"/>
  <sheetViews>
    <sheetView showGridLines="0" zoomScaleNormal="100" zoomScaleSheetLayoutView="100" workbookViewId="0">
      <selection activeCell="D20" sqref="D20"/>
    </sheetView>
  </sheetViews>
  <sheetFormatPr defaultColWidth="8" defaultRowHeight="16.5"/>
  <cols>
    <col min="1" max="1" width="8" style="145" customWidth="1"/>
    <col min="2" max="2" width="28.875" style="149" customWidth="1"/>
    <col min="3" max="3" width="10.25" style="149" customWidth="1"/>
    <col min="4" max="4" width="50.75" style="149" customWidth="1"/>
    <col min="5" max="5" width="10.375" style="149" customWidth="1"/>
    <col min="6" max="25" width="10.375" style="154" customWidth="1"/>
    <col min="26" max="26" width="8" style="145" customWidth="1"/>
    <col min="27" max="27" width="12.125" style="145" customWidth="1"/>
    <col min="28" max="16384" width="8" style="145"/>
  </cols>
  <sheetData>
    <row r="1" spans="2:29" s="152" customFormat="1" ht="92.25" customHeight="1">
      <c r="B1" s="681" t="str">
        <f>Cover!$B$2</f>
        <v>Annual Maintenance Contract (AMC) including Preventive Maintenance of Underground/ Overhead Optical Fibre Cable Links of Nasik &amp; Dhule Backbone/ Intracity Section and Last Mile Contract (LMC) for providing Last Mile Connectivity’s to customers in Nasik &amp; Dhule (Including Jalgaon District) for a period of three years under PKG-C under WRTCC</v>
      </c>
      <c r="C1" s="681"/>
      <c r="D1" s="681"/>
      <c r="E1" s="146"/>
      <c r="F1" s="176"/>
      <c r="G1" s="147"/>
      <c r="H1" s="147"/>
      <c r="I1" s="147"/>
      <c r="J1" s="147"/>
      <c r="K1" s="147"/>
      <c r="L1" s="147"/>
      <c r="M1" s="147"/>
      <c r="N1" s="147"/>
      <c r="O1" s="147"/>
      <c r="P1" s="147"/>
      <c r="Q1" s="147"/>
      <c r="R1" s="147"/>
      <c r="S1" s="147"/>
      <c r="T1" s="147"/>
      <c r="U1" s="147"/>
      <c r="V1" s="147"/>
      <c r="W1" s="147"/>
      <c r="X1" s="147"/>
      <c r="Y1" s="147"/>
      <c r="AB1" s="180"/>
      <c r="AC1" s="180"/>
    </row>
    <row r="2" spans="2:29" ht="31.5" customHeight="1">
      <c r="B2" s="682" t="str">
        <f>Cover!B3</f>
        <v>Specification No.: WR1/NT/W-UFOC/DOM/ZA3/23/11299</v>
      </c>
      <c r="C2" s="682"/>
      <c r="D2" s="682"/>
      <c r="E2" s="148"/>
      <c r="F2" s="149"/>
      <c r="G2" s="149"/>
      <c r="H2" s="149"/>
      <c r="I2" s="149"/>
      <c r="J2" s="149"/>
      <c r="K2" s="149"/>
      <c r="L2" s="149"/>
      <c r="M2" s="149"/>
      <c r="N2" s="149"/>
      <c r="O2" s="149"/>
      <c r="P2" s="149"/>
      <c r="Q2" s="149"/>
      <c r="R2" s="149"/>
      <c r="S2" s="149"/>
      <c r="T2" s="149"/>
      <c r="U2" s="149"/>
      <c r="V2" s="149"/>
      <c r="W2" s="149"/>
      <c r="X2" s="149"/>
      <c r="Y2" s="149"/>
      <c r="AA2" s="384" t="s">
        <v>376</v>
      </c>
      <c r="AB2" s="182">
        <v>1</v>
      </c>
      <c r="AC2" s="181"/>
    </row>
    <row r="3" spans="2:29" ht="12" customHeight="1">
      <c r="B3" s="150"/>
      <c r="C3" s="150"/>
      <c r="D3" s="150"/>
      <c r="E3" s="150"/>
      <c r="F3" s="149"/>
      <c r="G3" s="149"/>
      <c r="H3" s="149"/>
      <c r="I3" s="149"/>
      <c r="J3" s="149"/>
      <c r="K3" s="149"/>
      <c r="L3" s="149"/>
      <c r="M3" s="149"/>
      <c r="N3" s="149"/>
      <c r="O3" s="149"/>
      <c r="P3" s="149"/>
      <c r="Q3" s="149"/>
      <c r="R3" s="149"/>
      <c r="S3" s="149"/>
      <c r="T3" s="149"/>
      <c r="U3" s="149"/>
      <c r="V3" s="149"/>
      <c r="W3" s="149"/>
      <c r="X3" s="149"/>
      <c r="Y3" s="149"/>
      <c r="AA3" s="384" t="s">
        <v>377</v>
      </c>
      <c r="AB3" s="182">
        <v>2</v>
      </c>
      <c r="AC3" s="181"/>
    </row>
    <row r="4" spans="2:29" ht="20.100000000000001" customHeight="1">
      <c r="B4" s="680" t="s">
        <v>134</v>
      </c>
      <c r="C4" s="680"/>
      <c r="D4" s="680"/>
      <c r="E4" s="150"/>
      <c r="F4" s="149"/>
      <c r="G4" s="149"/>
      <c r="H4" s="149"/>
      <c r="I4" s="149"/>
      <c r="J4" s="149"/>
      <c r="K4" s="149"/>
      <c r="L4" s="149"/>
      <c r="M4" s="149"/>
      <c r="N4" s="149"/>
      <c r="O4" s="149"/>
      <c r="P4" s="149"/>
      <c r="Q4" s="149"/>
      <c r="R4" s="149"/>
      <c r="S4" s="149"/>
      <c r="T4" s="149"/>
      <c r="U4" s="149"/>
      <c r="V4" s="149"/>
      <c r="W4" s="149"/>
      <c r="X4" s="149"/>
      <c r="Y4" s="149"/>
      <c r="AA4" s="384" t="s">
        <v>378</v>
      </c>
      <c r="AB4" s="182"/>
      <c r="AC4" s="181"/>
    </row>
    <row r="5" spans="2:29" ht="26.25" customHeight="1">
      <c r="B5" s="151"/>
      <c r="C5" s="151"/>
      <c r="F5" s="149"/>
      <c r="G5" s="149"/>
      <c r="H5" s="149"/>
      <c r="I5" s="149"/>
      <c r="J5" s="149"/>
      <c r="K5" s="149"/>
      <c r="L5" s="149"/>
      <c r="M5" s="149"/>
      <c r="N5" s="149"/>
      <c r="O5" s="149"/>
      <c r="P5" s="149"/>
      <c r="Q5" s="149"/>
      <c r="R5" s="149"/>
      <c r="S5" s="149"/>
      <c r="T5" s="149"/>
      <c r="U5" s="149"/>
      <c r="V5" s="149"/>
      <c r="W5" s="149"/>
      <c r="X5" s="149"/>
      <c r="Y5" s="149"/>
      <c r="AA5" s="384"/>
      <c r="AB5" s="181"/>
      <c r="AC5" s="181"/>
    </row>
    <row r="6" spans="2:29" s="152" customFormat="1" ht="43.5" customHeight="1">
      <c r="B6" s="683" t="s">
        <v>418</v>
      </c>
      <c r="C6" s="684"/>
      <c r="D6" s="422"/>
      <c r="F6" s="153"/>
      <c r="G6" s="453"/>
      <c r="H6" s="453"/>
      <c r="I6" s="153"/>
      <c r="J6" s="153"/>
      <c r="K6" s="153"/>
      <c r="L6" s="153"/>
      <c r="M6" s="153"/>
      <c r="N6" s="153"/>
      <c r="O6" s="153"/>
      <c r="P6" s="153"/>
      <c r="Q6" s="153"/>
      <c r="R6" s="153"/>
      <c r="S6" s="153"/>
      <c r="U6" s="153"/>
      <c r="V6" s="153"/>
      <c r="W6" s="153"/>
      <c r="X6" s="153"/>
      <c r="Y6" s="153"/>
      <c r="AA6" s="193" t="e">
        <f xml:space="preserve"> IF(D6= "Sole Bidder", 0,#REF!)</f>
        <v>#REF!</v>
      </c>
      <c r="AB6" s="180"/>
      <c r="AC6" s="180"/>
    </row>
    <row r="7" spans="2:29" ht="19.5" customHeight="1">
      <c r="B7" s="155"/>
      <c r="C7" s="155"/>
      <c r="D7" s="153"/>
      <c r="G7" s="454"/>
      <c r="H7" s="454" t="s">
        <v>397</v>
      </c>
    </row>
    <row r="8" spans="2:29">
      <c r="B8" s="156" t="s">
        <v>379</v>
      </c>
      <c r="C8" s="157"/>
      <c r="D8" s="295"/>
      <c r="G8" s="454"/>
      <c r="H8" s="454" t="s">
        <v>396</v>
      </c>
    </row>
    <row r="9" spans="2:29">
      <c r="B9" s="158" t="s">
        <v>153</v>
      </c>
      <c r="C9" s="159"/>
      <c r="D9" s="295"/>
      <c r="G9" s="454"/>
      <c r="H9" s="454" t="s">
        <v>398</v>
      </c>
    </row>
    <row r="10" spans="2:29">
      <c r="B10" s="160"/>
      <c r="C10" s="161"/>
      <c r="D10" s="295"/>
      <c r="G10" s="454"/>
      <c r="H10" s="454"/>
    </row>
    <row r="11" spans="2:29">
      <c r="B11" s="162"/>
      <c r="C11" s="163"/>
      <c r="D11" s="422"/>
    </row>
    <row r="12" spans="2:29" ht="15" customHeight="1">
      <c r="D12" s="155"/>
    </row>
    <row r="13" spans="2:29">
      <c r="B13" s="428" t="s">
        <v>385</v>
      </c>
      <c r="C13" s="406"/>
      <c r="D13" s="295"/>
    </row>
    <row r="14" spans="2:29">
      <c r="B14" s="407"/>
      <c r="C14" s="408"/>
      <c r="D14" s="295"/>
    </row>
    <row r="15" spans="2:29">
      <c r="B15" s="420"/>
      <c r="C15" s="421"/>
      <c r="D15" s="422"/>
    </row>
    <row r="16" spans="2:29">
      <c r="D16" s="155"/>
    </row>
    <row r="17" spans="2:5">
      <c r="B17" s="164" t="s">
        <v>135</v>
      </c>
      <c r="C17" s="165"/>
      <c r="D17" s="295"/>
    </row>
    <row r="18" spans="2:5">
      <c r="B18" s="164" t="s">
        <v>136</v>
      </c>
      <c r="C18" s="165"/>
      <c r="D18" s="422"/>
    </row>
    <row r="19" spans="2:5" ht="21" customHeight="1">
      <c r="B19" s="166"/>
      <c r="C19" s="166"/>
      <c r="D19" s="166"/>
    </row>
    <row r="20" spans="2:5" ht="21" customHeight="1">
      <c r="B20" s="164" t="s">
        <v>137</v>
      </c>
      <c r="C20" s="165"/>
      <c r="D20" s="429"/>
      <c r="E20" s="154"/>
    </row>
    <row r="21" spans="2:5" ht="21" customHeight="1">
      <c r="B21" s="164" t="s">
        <v>138</v>
      </c>
      <c r="C21" s="165"/>
      <c r="D21" s="422"/>
      <c r="E21" s="154"/>
    </row>
    <row r="22" spans="2:5">
      <c r="E22" s="154"/>
    </row>
  </sheetData>
  <sheetProtection password="CB12" sheet="1" formatColumns="0" formatRows="0" selectLockedCells="1"/>
  <customSheetViews>
    <customSheetView guid="{08A645C4-A23F-4400-B0CE-1685BC312A6F}" showGridLines="0" printArea="1" hiddenColumns="1" topLeftCell="A4">
      <selection activeCell="D6" sqref="D6"/>
      <pageMargins left="0.75" right="0.75" top="0.69" bottom="0.7" header="0.4" footer="0.37"/>
      <pageSetup orientation="portrait" r:id="rId1"/>
      <headerFooter alignWithMargins="0"/>
    </customSheetView>
    <customSheetView guid="{E95B21C1-D936-4435-AF6F-90CF0B6A7506}" scale="60" showPageBreaks="1" showGridLines="0" printArea="1" view="pageBreakPreview">
      <selection activeCell="D6" sqref="D6"/>
      <pageMargins left="0.75" right="0.75" top="0.69" bottom="0.7" header="0.4" footer="0.37"/>
      <pageSetup orientation="portrait" r:id="rId2"/>
      <headerFooter alignWithMargins="0"/>
    </customSheetView>
    <customSheetView guid="{B0EE7D76-5806-4718-BDAD-3A3EA691E5E4}" showGridLines="0" topLeftCell="A4">
      <selection activeCell="D22" sqref="D22"/>
      <pageMargins left="0.75" right="0.75" top="0.69" bottom="0.7" header="0.4" footer="0.37"/>
      <pageSetup orientation="portrait" r:id="rId3"/>
      <headerFooter alignWithMargins="0"/>
    </customSheetView>
    <customSheetView guid="{696D9240-6693-44E8-B9A4-2BFADD101EE2}" showGridLines="0">
      <selection activeCell="D6" sqref="D6"/>
      <pageMargins left="0.75" right="0.75" top="0.69" bottom="0.7" header="0.4" footer="0.37"/>
      <pageSetup orientation="portrait" r:id="rId4"/>
      <headerFooter alignWithMargins="0"/>
    </customSheetView>
    <customSheetView guid="{58D82F59-8CF6-455F-B9F4-081499FDF243}" showGridLines="0">
      <selection activeCell="D9" sqref="D9"/>
      <pageMargins left="0.75" right="0.75" top="0.69" bottom="0.7" header="0.4" footer="0.37"/>
      <pageSetup orientation="portrait" r:id="rId5"/>
      <headerFooter alignWithMargins="0"/>
    </customSheetView>
    <customSheetView guid="{B1277D53-29D6-4226-81E2-084FB62977B6}" scale="60" showPageBreaks="1" showGridLines="0" printArea="1" view="pageBreakPreview">
      <selection activeCell="D6" sqref="D6"/>
      <pageMargins left="0.75" right="0.75" top="0.69" bottom="0.7" header="0.4" footer="0.37"/>
      <pageSetup orientation="portrait" r:id="rId6"/>
      <headerFooter alignWithMargins="0"/>
    </customSheetView>
    <customSheetView guid="{C39F923C-6CD3-45D8-86F8-6C4D806DDD7E}" showPageBreaks="1" showGridLines="0" printArea="1" view="pageBreakPreview">
      <selection activeCell="F45" sqref="F45"/>
      <pageMargins left="0.75" right="0.75" top="0.69" bottom="0.7" header="0.4" footer="0.37"/>
      <pageSetup orientation="portrait" r:id="rId7"/>
      <headerFooter alignWithMargins="0"/>
    </customSheetView>
    <customSheetView guid="{9CA44E70-650F-49CD-967F-298619682CA2}" showGridLines="0" topLeftCell="A7">
      <selection activeCell="D11" sqref="D11"/>
      <pageMargins left="0.75" right="0.75" top="0.69" bottom="0.7" header="0.4" footer="0.37"/>
      <pageSetup orientation="portrait" r:id="rId8"/>
      <headerFooter alignWithMargins="0"/>
    </customSheetView>
  </customSheetViews>
  <mergeCells count="4">
    <mergeCell ref="B4:D4"/>
    <mergeCell ref="B1:D1"/>
    <mergeCell ref="B2:D2"/>
    <mergeCell ref="B6:C6"/>
  </mergeCells>
  <phoneticPr fontId="34" type="noConversion"/>
  <conditionalFormatting sqref="C13 B14:C15">
    <cfRule type="expression" dxfId="2" priority="5" stopIfTrue="1">
      <formula>$D$6= "Individual Firm"</formula>
    </cfRule>
  </conditionalFormatting>
  <conditionalFormatting sqref="D7">
    <cfRule type="expression" dxfId="1" priority="4" stopIfTrue="1">
      <formula>$AA$6=0</formula>
    </cfRule>
  </conditionalFormatting>
  <conditionalFormatting sqref="D13:D15">
    <cfRule type="expression" dxfId="0" priority="2" stopIfTrue="1">
      <formula>$D$6= "Individual Firm"</formula>
    </cfRule>
  </conditionalFormatting>
  <dataValidations count="1">
    <dataValidation type="date" allowBlank="1" showInputMessage="1" showErrorMessage="1" error="Enter date in dd-mmm-yy format. Example 01-oct-10" sqref="D20" xr:uid="{00000000-0002-0000-0300-000000000000}">
      <formula1>AB16</formula1>
      <formula2>AB17</formula2>
    </dataValidation>
  </dataValidations>
  <pageMargins left="0.75" right="0.75" top="0.69" bottom="0.7" header="0.4" footer="0.37"/>
  <pageSetup orientation="portrait" r:id="rId9"/>
  <headerFooter alignWithMargins="0"/>
  <drawing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indexed="12"/>
    <pageSetUpPr fitToPage="1"/>
  </sheetPr>
  <dimension ref="A1:AB33"/>
  <sheetViews>
    <sheetView view="pageBreakPreview" topLeftCell="G1" zoomScale="70" zoomScaleNormal="87" zoomScaleSheetLayoutView="70" workbookViewId="0">
      <selection activeCell="M16" sqref="M16"/>
    </sheetView>
  </sheetViews>
  <sheetFormatPr defaultRowHeight="16.5"/>
  <cols>
    <col min="1" max="1" width="10.625" style="71" customWidth="1"/>
    <col min="2" max="2" width="34.625" style="72" customWidth="1"/>
    <col min="3" max="3" width="30.75" style="72" customWidth="1"/>
    <col min="4" max="4" width="13.875" style="71" customWidth="1"/>
    <col min="5" max="5" width="13" style="71" customWidth="1"/>
    <col min="6" max="6" width="14.875" style="71" bestFit="1" customWidth="1"/>
    <col min="7" max="7" width="18" style="71" customWidth="1"/>
    <col min="8" max="8" width="17.25" style="71" customWidth="1"/>
    <col min="9" max="9" width="14.125" style="71" customWidth="1"/>
    <col min="10" max="10" width="21" style="71" customWidth="1"/>
    <col min="11" max="11" width="20" style="71" customWidth="1"/>
    <col min="12" max="12" width="16.75" style="70" customWidth="1"/>
    <col min="13" max="14" width="18.5" style="70" customWidth="1"/>
    <col min="15" max="15" width="19.875" style="62" customWidth="1"/>
    <col min="16" max="16" width="10.5" style="62" bestFit="1" customWidth="1"/>
    <col min="17" max="17" width="9" style="189"/>
    <col min="18" max="19" width="17.625" style="189" customWidth="1"/>
    <col min="20" max="22" width="9" style="189"/>
    <col min="23" max="16384" width="9" style="62"/>
  </cols>
  <sheetData>
    <row r="1" spans="1:19" ht="18" customHeight="1">
      <c r="A1" s="63" t="str">
        <f>Cover!B3</f>
        <v>Specification No.: WR1/NT/W-UFOC/DOM/ZA3/23/11299</v>
      </c>
      <c r="B1" s="64"/>
      <c r="C1" s="64"/>
      <c r="D1" s="65"/>
      <c r="E1" s="65"/>
      <c r="F1" s="65"/>
      <c r="G1" s="65"/>
      <c r="H1" s="65"/>
      <c r="I1" s="65"/>
      <c r="J1" s="65"/>
      <c r="K1" s="65"/>
      <c r="L1" s="464"/>
      <c r="M1" s="464"/>
      <c r="N1" s="464"/>
      <c r="O1" s="67" t="s">
        <v>223</v>
      </c>
    </row>
    <row r="2" spans="1:19" ht="18" customHeight="1">
      <c r="A2" s="54"/>
      <c r="B2" s="69"/>
      <c r="C2" s="69"/>
      <c r="D2" s="70"/>
      <c r="E2" s="70"/>
      <c r="F2" s="70"/>
      <c r="G2" s="70"/>
      <c r="H2" s="70"/>
      <c r="I2" s="70"/>
      <c r="J2" s="70"/>
      <c r="K2" s="70"/>
    </row>
    <row r="3" spans="1:19" ht="54" customHeight="1">
      <c r="A3" s="688" t="str">
        <f>Cover!$B$2</f>
        <v>Annual Maintenance Contract (AMC) including Preventive Maintenance of Underground/ Overhead Optical Fibre Cable Links of Nasik &amp; Dhule Backbone/ Intracity Section and Last Mile Contract (LMC) for providing Last Mile Connectivity’s to customers in Nasik &amp; Dhule (Including Jalgaon District) for a period of three years under PKG-C under WRTCC</v>
      </c>
      <c r="B3" s="688"/>
      <c r="C3" s="688"/>
      <c r="D3" s="688"/>
      <c r="E3" s="688"/>
      <c r="F3" s="688"/>
      <c r="G3" s="688"/>
      <c r="H3" s="688"/>
      <c r="I3" s="688"/>
      <c r="J3" s="688"/>
      <c r="K3" s="688"/>
      <c r="L3" s="688"/>
      <c r="M3" s="688"/>
      <c r="N3" s="688"/>
      <c r="O3" s="688"/>
      <c r="Q3" s="194"/>
      <c r="S3" s="195"/>
    </row>
    <row r="4" spans="1:19" ht="22.15" customHeight="1">
      <c r="A4" s="647" t="s">
        <v>489</v>
      </c>
      <c r="B4" s="647"/>
      <c r="C4" s="647"/>
      <c r="D4" s="647"/>
      <c r="E4" s="647"/>
      <c r="F4" s="647"/>
      <c r="G4" s="647"/>
      <c r="H4" s="647"/>
      <c r="I4" s="647"/>
      <c r="J4" s="647"/>
      <c r="K4" s="647"/>
      <c r="L4" s="647"/>
      <c r="M4" s="647"/>
      <c r="N4" s="647"/>
      <c r="O4" s="647"/>
      <c r="Q4" s="194"/>
      <c r="S4" s="195"/>
    </row>
    <row r="5" spans="1:19" ht="18" customHeight="1">
      <c r="Q5" s="194"/>
      <c r="S5" s="195"/>
    </row>
    <row r="6" spans="1:19" ht="21.6" customHeight="1">
      <c r="A6" s="21" t="s">
        <v>487</v>
      </c>
      <c r="B6" s="22"/>
      <c r="C6" s="22"/>
      <c r="D6" s="22"/>
      <c r="H6" s="51"/>
      <c r="I6" s="51"/>
      <c r="J6" s="51"/>
      <c r="K6" s="51"/>
      <c r="L6" s="51" t="s">
        <v>198</v>
      </c>
      <c r="M6" s="51"/>
      <c r="N6" s="51"/>
      <c r="O6" s="51"/>
      <c r="Q6" s="194"/>
      <c r="S6" s="195"/>
    </row>
    <row r="7" spans="1:19" ht="21.6" customHeight="1">
      <c r="A7" s="21" t="s">
        <v>488</v>
      </c>
      <c r="H7" s="54"/>
      <c r="I7" s="54"/>
      <c r="J7" s="54"/>
      <c r="K7" s="54"/>
      <c r="L7" s="694" t="s">
        <v>561</v>
      </c>
      <c r="M7" s="694"/>
      <c r="N7" s="694"/>
      <c r="O7" s="694"/>
      <c r="Q7" s="194"/>
      <c r="S7" s="195"/>
    </row>
    <row r="8" spans="1:19" ht="21.6" customHeight="1">
      <c r="A8" s="21" t="s">
        <v>199</v>
      </c>
      <c r="B8" s="431">
        <f>'Names of Bidder'!D8</f>
        <v>0</v>
      </c>
      <c r="C8" s="431"/>
      <c r="D8" s="431"/>
      <c r="H8" s="54"/>
      <c r="I8" s="54"/>
      <c r="J8" s="54"/>
      <c r="K8" s="54"/>
      <c r="L8" s="694"/>
      <c r="M8" s="694"/>
      <c r="N8" s="694"/>
      <c r="O8" s="694"/>
      <c r="Q8" s="194"/>
      <c r="S8" s="195"/>
    </row>
    <row r="9" spans="1:19" ht="21.6" customHeight="1">
      <c r="A9" s="21" t="s">
        <v>201</v>
      </c>
      <c r="B9" s="431">
        <f>'Names of Bidder'!D9</f>
        <v>0</v>
      </c>
      <c r="C9" s="431"/>
      <c r="D9" s="431"/>
      <c r="H9" s="54"/>
      <c r="I9" s="54"/>
      <c r="J9" s="54"/>
      <c r="K9" s="54"/>
      <c r="L9" s="694"/>
      <c r="M9" s="694"/>
      <c r="N9" s="694"/>
      <c r="O9" s="694"/>
      <c r="Q9" s="194"/>
      <c r="S9" s="195"/>
    </row>
    <row r="10" spans="1:19" ht="21.6" customHeight="1">
      <c r="A10" s="21"/>
      <c r="B10" s="431">
        <f>'Names of Bidder'!D10</f>
        <v>0</v>
      </c>
      <c r="C10" s="431"/>
      <c r="D10" s="431"/>
      <c r="H10" s="54"/>
      <c r="I10" s="54"/>
      <c r="J10" s="54"/>
      <c r="K10" s="54"/>
      <c r="L10" s="694"/>
      <c r="M10" s="694"/>
      <c r="N10" s="694"/>
      <c r="O10" s="694"/>
      <c r="Q10" s="194"/>
      <c r="S10" s="195"/>
    </row>
    <row r="11" spans="1:19" ht="21.6" customHeight="1">
      <c r="A11" s="21"/>
      <c r="B11" s="431">
        <f>'Names of Bidder'!D11</f>
        <v>0</v>
      </c>
      <c r="C11" s="431"/>
      <c r="D11" s="431"/>
      <c r="H11" s="54"/>
      <c r="I11" s="54"/>
      <c r="J11" s="54"/>
      <c r="K11" s="54"/>
      <c r="L11" s="694"/>
      <c r="M11" s="694"/>
      <c r="N11" s="694"/>
      <c r="O11" s="694"/>
      <c r="Q11" s="194"/>
      <c r="S11" s="195"/>
    </row>
    <row r="12" spans="1:19">
      <c r="A12" s="22"/>
      <c r="B12" s="431" t="str">
        <f ca="1">IF('Sch-1'!B12=0, "", 'Sch-1'!B12)</f>
        <v/>
      </c>
      <c r="C12" s="431"/>
      <c r="D12" s="431"/>
      <c r="H12" s="54"/>
      <c r="I12" s="54"/>
      <c r="J12" s="54"/>
      <c r="K12" s="54"/>
      <c r="L12" s="54"/>
      <c r="M12" s="54"/>
      <c r="N12" s="54"/>
      <c r="O12" s="54"/>
    </row>
    <row r="13" spans="1:19" ht="18.600000000000001" customHeight="1">
      <c r="A13" s="22"/>
      <c r="B13" s="21"/>
      <c r="C13" s="21"/>
      <c r="D13" s="21"/>
      <c r="E13" s="21"/>
      <c r="F13" s="21"/>
      <c r="G13" s="21"/>
      <c r="H13" s="21"/>
      <c r="I13" s="21"/>
      <c r="J13" s="21"/>
      <c r="K13" s="21"/>
    </row>
    <row r="14" spans="1:19" s="570" customFormat="1" ht="18" customHeight="1">
      <c r="A14" s="685" t="s">
        <v>469</v>
      </c>
      <c r="B14" s="685"/>
      <c r="C14" s="685"/>
      <c r="D14" s="685"/>
      <c r="E14" s="685"/>
      <c r="F14" s="685"/>
      <c r="G14" s="685"/>
      <c r="H14" s="685"/>
      <c r="I14" s="685"/>
      <c r="J14" s="685"/>
      <c r="K14" s="685"/>
      <c r="L14" s="685"/>
      <c r="M14" s="685"/>
      <c r="N14" s="685"/>
      <c r="O14" s="685"/>
    </row>
    <row r="15" spans="1:19" s="570" customFormat="1" thickBot="1">
      <c r="A15" s="689" t="s">
        <v>421</v>
      </c>
      <c r="B15" s="689"/>
      <c r="C15" s="689"/>
      <c r="D15" s="689"/>
      <c r="E15" s="689"/>
      <c r="F15" s="689"/>
      <c r="G15" s="689"/>
      <c r="H15" s="689"/>
      <c r="I15" s="689"/>
      <c r="J15" s="689"/>
      <c r="K15" s="689"/>
      <c r="L15" s="689"/>
      <c r="M15" s="689"/>
      <c r="N15" s="689"/>
      <c r="O15" s="689"/>
    </row>
    <row r="16" spans="1:19" s="570" customFormat="1" ht="105">
      <c r="A16" s="467" t="s">
        <v>176</v>
      </c>
      <c r="B16" s="690" t="s">
        <v>180</v>
      </c>
      <c r="C16" s="691"/>
      <c r="D16" s="469" t="s">
        <v>174</v>
      </c>
      <c r="E16" s="469" t="s">
        <v>467</v>
      </c>
      <c r="F16" s="469" t="s">
        <v>435</v>
      </c>
      <c r="G16" s="470" t="s">
        <v>436</v>
      </c>
      <c r="H16" s="470" t="s">
        <v>437</v>
      </c>
      <c r="I16" s="470" t="s">
        <v>438</v>
      </c>
      <c r="J16" s="470" t="s">
        <v>439</v>
      </c>
      <c r="K16" s="470" t="s">
        <v>440</v>
      </c>
      <c r="L16" s="469" t="s">
        <v>441</v>
      </c>
      <c r="M16" s="468" t="s">
        <v>442</v>
      </c>
      <c r="N16" s="468" t="s">
        <v>484</v>
      </c>
      <c r="O16" s="471" t="s">
        <v>443</v>
      </c>
    </row>
    <row r="17" spans="1:28" s="570" customFormat="1" ht="45">
      <c r="A17" s="472">
        <v>1</v>
      </c>
      <c r="B17" s="692">
        <v>2</v>
      </c>
      <c r="C17" s="693"/>
      <c r="D17" s="474">
        <v>3</v>
      </c>
      <c r="E17" s="474">
        <v>4</v>
      </c>
      <c r="F17" s="474">
        <v>5</v>
      </c>
      <c r="G17" s="474">
        <v>6</v>
      </c>
      <c r="H17" s="474">
        <v>7</v>
      </c>
      <c r="I17" s="474">
        <v>8</v>
      </c>
      <c r="J17" s="474">
        <v>9</v>
      </c>
      <c r="K17" s="474">
        <v>10</v>
      </c>
      <c r="L17" s="474">
        <v>11</v>
      </c>
      <c r="M17" s="473">
        <v>12</v>
      </c>
      <c r="N17" s="84" t="s">
        <v>486</v>
      </c>
      <c r="O17" s="475" t="s">
        <v>485</v>
      </c>
    </row>
    <row r="18" spans="1:28" s="570" customFormat="1" ht="78" customHeight="1">
      <c r="A18" s="476" t="s">
        <v>422</v>
      </c>
      <c r="B18" s="687" t="s">
        <v>236</v>
      </c>
      <c r="C18" s="687"/>
      <c r="D18" s="477"/>
      <c r="E18" s="590">
        <v>0</v>
      </c>
      <c r="F18" s="477"/>
      <c r="G18" s="591" t="str">
        <f>IF(H18=0,"Confirmed",(IF(H18=F18,"Confirmed","Not Confirmed")))</f>
        <v>Confirmed</v>
      </c>
      <c r="H18" s="294"/>
      <c r="I18" s="527">
        <v>0.18</v>
      </c>
      <c r="J18" s="591" t="str">
        <f>IF(K18="","Confirmed",(IF(K18=I18,"Confirmed","Not Confirmed")))</f>
        <v>Confirmed</v>
      </c>
      <c r="K18" s="592"/>
      <c r="L18" s="593"/>
      <c r="M18" s="465">
        <f>IF(K18="",E18*I18*L18,(IF(K18=0,E18*K18*L18,E18*K18*L18)))</f>
        <v>0</v>
      </c>
      <c r="N18" s="536">
        <f>E18*L18</f>
        <v>0</v>
      </c>
      <c r="O18" s="478" t="str">
        <f>IF(L18=0, "Included", IF(ISERROR(L18*E18), L18, L18*E18+M18))</f>
        <v>Included</v>
      </c>
    </row>
    <row r="19" spans="1:28" s="570" customFormat="1" ht="71.25" customHeight="1">
      <c r="A19" s="476" t="s">
        <v>482</v>
      </c>
      <c r="B19" s="686"/>
      <c r="C19" s="686"/>
      <c r="D19" s="477"/>
      <c r="E19" s="590"/>
      <c r="F19" s="477"/>
      <c r="G19" s="591" t="str">
        <f>IF(H19=0,"Confirmed",(IF(H19=F19,"Confirmed","Not Confirmed")))</f>
        <v>Confirmed</v>
      </c>
      <c r="H19" s="294"/>
      <c r="I19" s="527">
        <v>0.18</v>
      </c>
      <c r="J19" s="591" t="str">
        <f>IF(K19="","Confirmed",(IF(K19=I19,"Confirmed","Not Confirmed")))</f>
        <v>Confirmed</v>
      </c>
      <c r="K19" s="592"/>
      <c r="L19" s="593"/>
      <c r="M19" s="465">
        <f>IF(K19="",E19*I19*L19,(IF(K19=0,E19*K19*L19,E19*K19*L19)))</f>
        <v>0</v>
      </c>
      <c r="N19" s="465">
        <f>E19*L19</f>
        <v>0</v>
      </c>
      <c r="O19" s="478" t="str">
        <f>IF(L19=0, "Included", IF(ISERROR(L19*E19), L19, L19*E19+M19))</f>
        <v>Included</v>
      </c>
    </row>
    <row r="20" spans="1:28" s="480" customFormat="1" ht="49.5" customHeight="1" thickBot="1">
      <c r="A20" s="476" t="s">
        <v>483</v>
      </c>
      <c r="B20" s="686"/>
      <c r="C20" s="686"/>
      <c r="D20" s="594"/>
      <c r="E20" s="590"/>
      <c r="F20" s="477"/>
      <c r="G20" s="591" t="str">
        <f>IF(H20=0,"Confirmed",(IF(H20=F20,"Confirmed","Not Confirmed")))</f>
        <v>Confirmed</v>
      </c>
      <c r="H20" s="294"/>
      <c r="I20" s="527">
        <v>0.18</v>
      </c>
      <c r="J20" s="591" t="str">
        <f>IF(K20="","Confirmed",(IF(K20=I20,"Confirmed","Not Confirmed")))</f>
        <v>Confirmed</v>
      </c>
      <c r="K20" s="592"/>
      <c r="L20" s="593"/>
      <c r="M20" s="465">
        <f>IF(K20="",E20*I20*L20,(IF(K20=0,E20*K20*L20,E20*K20*L20)))</f>
        <v>0</v>
      </c>
      <c r="N20" s="465">
        <f>E20*L20</f>
        <v>0</v>
      </c>
      <c r="O20" s="478" t="str">
        <f>IF(L20=0, "Included", IF(ISERROR(L20*E20), L20, L20*E20+M20))</f>
        <v>Included</v>
      </c>
      <c r="P20" s="479"/>
      <c r="Q20" s="479"/>
      <c r="R20" s="479"/>
      <c r="S20" s="479"/>
      <c r="AB20" s="481"/>
    </row>
    <row r="21" spans="1:28" s="570" customFormat="1" ht="32.25" customHeight="1" thickBot="1">
      <c r="A21" s="697" t="s">
        <v>468</v>
      </c>
      <c r="B21" s="698"/>
      <c r="C21" s="698"/>
      <c r="D21" s="698"/>
      <c r="E21" s="698"/>
      <c r="F21" s="698"/>
      <c r="G21" s="698"/>
      <c r="H21" s="698"/>
      <c r="I21" s="698"/>
      <c r="J21" s="698"/>
      <c r="K21" s="698"/>
      <c r="L21" s="698"/>
      <c r="M21" s="482">
        <f>SUM(M18:M20)</f>
        <v>0</v>
      </c>
      <c r="N21" s="482">
        <f>SUM(N18:N20)</f>
        <v>0</v>
      </c>
      <c r="O21" s="483">
        <f>SUM(O18:O20)</f>
        <v>0</v>
      </c>
      <c r="P21" s="574"/>
    </row>
    <row r="22" spans="1:28" s="570" customFormat="1" ht="26.25" customHeight="1">
      <c r="A22" s="179"/>
      <c r="B22" s="179"/>
      <c r="C22" s="179"/>
      <c r="D22" s="179"/>
      <c r="E22" s="179"/>
      <c r="F22" s="179"/>
      <c r="G22" s="179"/>
      <c r="H22" s="179"/>
      <c r="I22" s="179"/>
      <c r="J22" s="179"/>
      <c r="K22" s="179"/>
      <c r="L22" s="179"/>
      <c r="M22" s="179"/>
      <c r="N22" s="179"/>
      <c r="O22" s="179"/>
    </row>
    <row r="23" spans="1:28" s="570" customFormat="1" ht="39.75" customHeight="1">
      <c r="A23" s="587" t="s">
        <v>444</v>
      </c>
      <c r="B23" s="699" t="s">
        <v>445</v>
      </c>
      <c r="C23" s="699"/>
      <c r="D23" s="699"/>
      <c r="E23" s="699"/>
      <c r="F23" s="699"/>
      <c r="G23" s="699"/>
      <c r="H23" s="699"/>
      <c r="I23" s="699"/>
      <c r="J23" s="699"/>
      <c r="K23" s="699"/>
      <c r="L23" s="699"/>
      <c r="M23" s="699"/>
      <c r="N23" s="699"/>
      <c r="O23" s="699"/>
    </row>
    <row r="24" spans="1:28" s="570" customFormat="1" ht="39.75" customHeight="1">
      <c r="A24" s="587" t="s">
        <v>446</v>
      </c>
      <c r="B24" s="699" t="s">
        <v>481</v>
      </c>
      <c r="C24" s="699"/>
      <c r="D24" s="699"/>
      <c r="E24" s="699"/>
      <c r="F24" s="699"/>
      <c r="G24" s="699"/>
      <c r="H24" s="699"/>
      <c r="I24" s="699"/>
      <c r="J24" s="699"/>
      <c r="K24" s="699"/>
      <c r="L24" s="699"/>
      <c r="M24" s="699"/>
      <c r="N24" s="699"/>
      <c r="O24" s="699"/>
    </row>
    <row r="25" spans="1:28" s="570" customFormat="1" ht="30.75" customHeight="1">
      <c r="A25" s="587" t="s">
        <v>448</v>
      </c>
      <c r="B25" s="699" t="s">
        <v>449</v>
      </c>
      <c r="C25" s="699"/>
      <c r="D25" s="699"/>
      <c r="E25" s="699"/>
      <c r="F25" s="699"/>
      <c r="G25" s="699"/>
      <c r="H25" s="699"/>
      <c r="I25" s="699"/>
      <c r="J25" s="699"/>
      <c r="K25" s="699"/>
      <c r="L25" s="699"/>
      <c r="M25" s="699"/>
      <c r="N25" s="699"/>
      <c r="O25" s="699"/>
    </row>
    <row r="26" spans="1:28" s="570" customFormat="1" ht="38.25" customHeight="1">
      <c r="A26" s="587" t="s">
        <v>450</v>
      </c>
      <c r="B26" s="695" t="s">
        <v>451</v>
      </c>
      <c r="C26" s="695"/>
      <c r="D26" s="695"/>
      <c r="E26" s="695"/>
      <c r="F26" s="695"/>
      <c r="G26" s="695"/>
      <c r="H26" s="695"/>
      <c r="I26" s="695"/>
      <c r="J26" s="695"/>
      <c r="K26" s="695"/>
      <c r="L26" s="695"/>
      <c r="M26" s="695"/>
      <c r="N26" s="695"/>
      <c r="O26" s="695"/>
      <c r="P26" s="584"/>
      <c r="Q26" s="584"/>
    </row>
    <row r="27" spans="1:28" s="570" customFormat="1" ht="28.15" customHeight="1">
      <c r="A27" s="587" t="s">
        <v>452</v>
      </c>
      <c r="B27" s="695" t="s">
        <v>453</v>
      </c>
      <c r="C27" s="695"/>
      <c r="D27" s="695"/>
      <c r="E27" s="695"/>
      <c r="F27" s="695"/>
      <c r="G27" s="695"/>
      <c r="H27" s="695"/>
      <c r="I27" s="695"/>
      <c r="J27" s="695"/>
      <c r="K27" s="695"/>
      <c r="L27" s="695"/>
      <c r="M27" s="695"/>
      <c r="N27" s="695"/>
      <c r="O27" s="695"/>
    </row>
    <row r="28" spans="1:28" ht="31.9" customHeight="1">
      <c r="A28" s="587" t="s">
        <v>454</v>
      </c>
      <c r="B28" s="695" t="s">
        <v>455</v>
      </c>
      <c r="C28" s="695"/>
      <c r="D28" s="695"/>
      <c r="E28" s="695"/>
      <c r="F28" s="695"/>
      <c r="G28" s="695"/>
      <c r="H28" s="695"/>
      <c r="I28" s="695"/>
      <c r="J28" s="695"/>
      <c r="K28" s="695"/>
      <c r="L28" s="695"/>
      <c r="M28" s="695"/>
      <c r="N28" s="695"/>
      <c r="O28" s="695"/>
    </row>
    <row r="29" spans="1:28">
      <c r="A29" s="588"/>
      <c r="B29" s="589"/>
      <c r="C29" s="589"/>
      <c r="D29" s="589"/>
      <c r="E29" s="589"/>
      <c r="F29" s="589"/>
      <c r="G29" s="589"/>
      <c r="H29" s="589"/>
      <c r="I29" s="589"/>
      <c r="J29" s="589"/>
      <c r="K29" s="589"/>
      <c r="L29" s="589"/>
      <c r="M29" s="589"/>
      <c r="N29" s="589"/>
      <c r="O29" s="589"/>
    </row>
    <row r="30" spans="1:28">
      <c r="A30" s="484" t="s">
        <v>380</v>
      </c>
      <c r="B30" s="98" t="str">
        <f>IF('Names of Bidder'!D20=0, "", 'Names of Bidder'!D20)</f>
        <v/>
      </c>
      <c r="C30" s="485"/>
      <c r="D30" s="486"/>
      <c r="E30" s="75" t="s">
        <v>211</v>
      </c>
      <c r="F30" s="75">
        <f>'Names of Bidder'!D17</f>
        <v>0</v>
      </c>
      <c r="G30" s="75"/>
      <c r="H30" s="75"/>
      <c r="I30" s="75"/>
      <c r="J30" s="75"/>
      <c r="K30" s="75"/>
      <c r="L30" s="77"/>
      <c r="M30" s="77"/>
      <c r="N30" s="77"/>
    </row>
    <row r="31" spans="1:28">
      <c r="A31" s="484" t="s">
        <v>381</v>
      </c>
      <c r="B31" s="696" t="str">
        <f>IF('Names of Bidder'!D21=0, "", 'Names of Bidder'!D21)</f>
        <v/>
      </c>
      <c r="C31" s="696"/>
      <c r="D31" s="486"/>
      <c r="E31" s="75" t="s">
        <v>212</v>
      </c>
      <c r="F31" s="75">
        <f>'Names of Bidder'!D18</f>
        <v>0</v>
      </c>
      <c r="G31" s="75"/>
      <c r="H31" s="75"/>
      <c r="I31" s="75"/>
      <c r="J31" s="75"/>
      <c r="K31" s="75"/>
      <c r="L31" s="455"/>
      <c r="M31" s="455"/>
      <c r="N31" s="455"/>
    </row>
    <row r="32" spans="1:28">
      <c r="A32" s="486"/>
      <c r="B32" s="485"/>
      <c r="C32" s="485"/>
      <c r="D32" s="486"/>
      <c r="E32" s="486"/>
      <c r="F32" s="486"/>
      <c r="G32" s="486"/>
      <c r="H32" s="486"/>
      <c r="I32" s="486"/>
      <c r="J32" s="486"/>
      <c r="K32" s="486"/>
      <c r="L32" s="487"/>
      <c r="M32" s="487"/>
      <c r="N32" s="487"/>
    </row>
    <row r="33" spans="1:14">
      <c r="A33" s="486"/>
      <c r="B33" s="485"/>
      <c r="C33" s="485"/>
      <c r="D33" s="486"/>
      <c r="E33" s="486"/>
      <c r="F33" s="486"/>
      <c r="G33" s="486"/>
      <c r="H33" s="486"/>
      <c r="I33" s="486"/>
      <c r="J33" s="486"/>
      <c r="K33" s="486"/>
      <c r="L33" s="95"/>
      <c r="M33" s="95"/>
      <c r="N33" s="95"/>
    </row>
  </sheetData>
  <sheetProtection algorithmName="SHA-512" hashValue="1YFY4+Sfz7Eiit1H/x0cJS5pKsbjgSCfo6xwXRUAsPw49EBPH1FTh5CctOTe0OJWkNC4z3P7jSg9MCsR/cvKJg==" saltValue="vpwt/zhQhEdGBcWpYTkFQQ==" spinCount="100000" sheet="1" formatColumns="0" formatRows="0" selectLockedCells="1"/>
  <customSheetViews>
    <customSheetView guid="{08A645C4-A23F-4400-B0CE-1685BC312A6F}" printArea="1" hiddenRows="1" hiddenColumns="1" topLeftCell="A26">
      <selection activeCell="F19" sqref="F19"/>
      <colBreaks count="1" manualBreakCount="1">
        <brk id="8" max="1048575" man="1"/>
      </colBreaks>
      <pageMargins left="0.511811023622047" right="0.26" top="0.48" bottom="0.54" header="0.25" footer="0.27"/>
      <printOptions horizontalCentered="1"/>
      <pageSetup paperSize="9" scale="88" orientation="portrait" horizontalDpi="300" verticalDpi="300" r:id="rId1"/>
      <headerFooter alignWithMargins="0">
        <oddFooter>&amp;R&amp;"Book Antiqua,Bold"&amp;10Schedule-1/ Page &amp;P of &amp;N</oddFooter>
      </headerFooter>
    </customSheetView>
    <customSheetView guid="{E95B21C1-D936-4435-AF6F-90CF0B6A7506}" hiddenRows="1" hiddenColumns="1" topLeftCell="A18">
      <selection activeCell="C18" sqref="C18"/>
      <colBreaks count="1" manualBreakCount="1">
        <brk id="8" max="1048575" man="1"/>
      </colBreaks>
      <pageMargins left="0.511811023622047" right="0.26" top="0.48" bottom="0.54" header="0.25" footer="0.27"/>
      <printOptions horizontalCentered="1"/>
      <pageSetup paperSize="9" scale="88" orientation="portrait" horizontalDpi="300" verticalDpi="300" r:id="rId2"/>
      <headerFooter alignWithMargins="0">
        <oddFooter>&amp;R&amp;"Book Antiqua,Bold"&amp;10Schedule-1/ Page &amp;P of &amp;N</oddFooter>
      </headerFooter>
    </customSheetView>
    <customSheetView guid="{B0EE7D76-5806-4718-BDAD-3A3EA691E5E4}" showPageBreaks="1" printArea="1" hiddenRows="1" hiddenColumns="1" view="pageBreakPreview" topLeftCell="A10">
      <selection activeCell="F18" sqref="F18"/>
      <colBreaks count="1" manualBreakCount="1">
        <brk id="8" max="1048575" man="1"/>
      </colBreaks>
      <pageMargins left="0.511811023622047" right="0.26" top="0.48" bottom="0.54" header="0.25" footer="0.27"/>
      <printOptions horizontalCentered="1"/>
      <pageSetup paperSize="9" scale="88" orientation="portrait" horizontalDpi="300" verticalDpi="300" r:id="rId3"/>
      <headerFooter alignWithMargins="0">
        <oddFooter>&amp;R&amp;"Book Antiqua,Bold"&amp;10Schedule-1/ Page &amp;P of &amp;N</oddFooter>
      </headerFooter>
    </customSheetView>
    <customSheetView guid="{696D9240-6693-44E8-B9A4-2BFADD101EE2}" showPageBreaks="1" printArea="1" hiddenRows="1" hiddenColumns="1" view="pageBreakPreview">
      <selection activeCell="F18" sqref="F18"/>
      <colBreaks count="1" manualBreakCount="1">
        <brk id="8" max="1048575" man="1"/>
      </colBreaks>
      <pageMargins left="0.511811023622047" right="0.26" top="0.48" bottom="0.54" header="0.25" footer="0.27"/>
      <printOptions horizontalCentered="1"/>
      <pageSetup paperSize="9" scale="90" orientation="portrait" horizontalDpi="300" verticalDpi="300" r:id="rId4"/>
      <headerFooter alignWithMargins="0">
        <oddFooter>&amp;R&amp;"Book Antiqua,Bold"&amp;10Schedule-1/ Page &amp;P of &amp;N</oddFooter>
      </headerFooter>
    </customSheetView>
    <customSheetView guid="{4F65FF32-EC61-4022-A399-2986D7B6B8B3}" zeroValues="0" showRuler="0" topLeftCell="A67">
      <selection activeCell="B2" sqref="B2:E2"/>
      <rowBreaks count="1" manualBreakCount="1">
        <brk id="67" max="6" man="1"/>
      </rowBreaks>
      <colBreaks count="1" manualBreakCount="1">
        <brk id="7" max="1048575" man="1"/>
      </colBreaks>
      <pageMargins left="0.511811023622047" right="0.26" top="0.48" bottom="0.54" header="0.25" footer="0.27"/>
      <printOptions horizontalCentered="1"/>
      <pageSetup paperSize="9" orientation="portrait" horizontalDpi="300" verticalDpi="300" r:id="rId5"/>
      <headerFooter alignWithMargins="0">
        <oddFooter>&amp;R&amp;"Book Antiqua,Bold"&amp;10Page &amp;P of &amp;N</oddFooter>
      </headerFooter>
    </customSheetView>
    <customSheetView guid="{58D82F59-8CF6-455F-B9F4-081499FDF243}" showPageBreaks="1" printArea="1" hiddenRows="1" hiddenColumns="1" view="pageBreakPreview" topLeftCell="A7">
      <selection activeCell="F18" sqref="F18"/>
      <colBreaks count="1" manualBreakCount="1">
        <brk id="8" max="1048575" man="1"/>
      </colBreaks>
      <pageMargins left="0.511811023622047" right="0.26" top="0.48" bottom="0.54" header="0.25" footer="0.27"/>
      <printOptions horizontalCentered="1"/>
      <pageSetup paperSize="9" scale="88" orientation="portrait" horizontalDpi="300" verticalDpi="300" r:id="rId6"/>
      <headerFooter alignWithMargins="0">
        <oddFooter>&amp;R&amp;"Book Antiqua,Bold"&amp;10Schedule-1/ Page &amp;P of &amp;N</oddFooter>
      </headerFooter>
    </customSheetView>
    <customSheetView guid="{B1277D53-29D6-4226-81E2-084FB62977B6}" hiddenRows="1" hiddenColumns="1" topLeftCell="A18">
      <selection activeCell="C18" sqref="C18"/>
      <colBreaks count="1" manualBreakCount="1">
        <brk id="8" max="1048575" man="1"/>
      </colBreaks>
      <pageMargins left="0.511811023622047" right="0.26" top="0.48" bottom="0.54" header="0.25" footer="0.27"/>
      <printOptions horizontalCentered="1"/>
      <pageSetup paperSize="9" scale="88" orientation="portrait" horizontalDpi="300" verticalDpi="300" r:id="rId7"/>
      <headerFooter alignWithMargins="0">
        <oddFooter>&amp;R&amp;"Book Antiqua,Bold"&amp;10Schedule-1/ Page &amp;P of &amp;N</oddFooter>
      </headerFooter>
    </customSheetView>
    <customSheetView guid="{C39F923C-6CD3-45D8-86F8-6C4D806DDD7E}" hiddenRows="1" hiddenColumns="1" topLeftCell="A13">
      <selection activeCell="F45" sqref="F45"/>
      <colBreaks count="1" manualBreakCount="1">
        <brk id="8" max="1048575" man="1"/>
      </colBreaks>
      <pageMargins left="0.511811023622047" right="0.26" top="0.48" bottom="0.54" header="0.25" footer="0.27"/>
      <printOptions horizontalCentered="1"/>
      <pageSetup paperSize="9" scale="88" orientation="portrait" horizontalDpi="300" verticalDpi="300" r:id="rId8"/>
      <headerFooter alignWithMargins="0">
        <oddFooter>&amp;R&amp;"Book Antiqua,Bold"&amp;10Schedule-1/ Page &amp;P of &amp;N</oddFooter>
      </headerFooter>
    </customSheetView>
    <customSheetView guid="{9CA44E70-650F-49CD-967F-298619682CA2}" hiddenRows="1" hiddenColumns="1" topLeftCell="A10">
      <selection activeCell="C21" sqref="C21"/>
      <colBreaks count="1" manualBreakCount="1">
        <brk id="8" max="1048575" man="1"/>
      </colBreaks>
      <pageMargins left="0.511811023622047" right="0.26" top="0.48" bottom="0.54" header="0.25" footer="0.27"/>
      <printOptions horizontalCentered="1"/>
      <pageSetup paperSize="9" scale="88" orientation="portrait" horizontalDpi="300" verticalDpi="300" r:id="rId9"/>
      <headerFooter alignWithMargins="0">
        <oddFooter>&amp;R&amp;"Book Antiqua,Bold"&amp;10Schedule-1/ Page &amp;P of &amp;N</oddFooter>
      </headerFooter>
    </customSheetView>
  </customSheetViews>
  <mergeCells count="18">
    <mergeCell ref="B26:O26"/>
    <mergeCell ref="B27:O27"/>
    <mergeCell ref="B28:O28"/>
    <mergeCell ref="B31:C31"/>
    <mergeCell ref="A21:L21"/>
    <mergeCell ref="B23:O23"/>
    <mergeCell ref="B24:O24"/>
    <mergeCell ref="B25:O25"/>
    <mergeCell ref="A14:O14"/>
    <mergeCell ref="B20:C20"/>
    <mergeCell ref="B18:C18"/>
    <mergeCell ref="B19:C19"/>
    <mergeCell ref="A3:O3"/>
    <mergeCell ref="A4:O4"/>
    <mergeCell ref="A15:O15"/>
    <mergeCell ref="B16:C16"/>
    <mergeCell ref="B17:C17"/>
    <mergeCell ref="L7:O11"/>
  </mergeCells>
  <phoneticPr fontId="3" type="noConversion"/>
  <dataValidations xWindow="482" yWindow="355" count="2">
    <dataValidation type="whole" operator="greaterThan" allowBlank="1" showInputMessage="1" showErrorMessage="1" sqref="H18:H20" xr:uid="{00000000-0002-0000-0400-000000000000}">
      <formula1>0</formula1>
    </dataValidation>
    <dataValidation type="decimal" operator="greaterThanOrEqual" allowBlank="1" showInputMessage="1" showErrorMessage="1" sqref="L18:L20" xr:uid="{00000000-0002-0000-0400-000001000000}">
      <formula1>0</formula1>
    </dataValidation>
  </dataValidations>
  <printOptions horizontalCentered="1"/>
  <pageMargins left="0.511811023622047" right="0.27559055118110198" top="0.47244094488188998" bottom="0.55118110236220497" header="0.23622047244094499" footer="0.27559055118110198"/>
  <pageSetup paperSize="9" scale="50" fitToHeight="0" orientation="landscape" r:id="rId10"/>
  <headerFooter alignWithMargins="0">
    <oddFooter>&amp;R&amp;"Book Antiqua,Bold"&amp;10Schedule-1/ Page &amp;P of &amp;N</oddFooter>
  </headerFooter>
  <drawing r:id="rId1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tabColor theme="1"/>
  </sheetPr>
  <dimension ref="A1:X32"/>
  <sheetViews>
    <sheetView topLeftCell="A16" zoomScaleNormal="100" zoomScaleSheetLayoutView="100" workbookViewId="0">
      <selection activeCell="K13" sqref="K1:K65536"/>
    </sheetView>
  </sheetViews>
  <sheetFormatPr defaultRowHeight="16.5"/>
  <cols>
    <col min="1" max="1" width="10.625" style="70" customWidth="1"/>
    <col min="2" max="2" width="31.75" style="215" customWidth="1"/>
    <col min="3" max="3" width="11.75" style="215" customWidth="1"/>
    <col min="4" max="4" width="6.625" style="70" customWidth="1"/>
    <col min="5" max="5" width="8.125" style="70" customWidth="1"/>
    <col min="6" max="6" width="11.375" style="24" customWidth="1"/>
    <col min="7" max="7" width="16.875" style="24" customWidth="1"/>
    <col min="8" max="8" width="11.125" style="24" customWidth="1"/>
    <col min="9" max="9" width="9" style="200"/>
    <col min="10" max="10" width="9.875" style="62" customWidth="1"/>
    <col min="11" max="11" width="6.375" style="62" hidden="1" customWidth="1"/>
    <col min="12" max="16384" width="9" style="62"/>
  </cols>
  <sheetData>
    <row r="1" spans="1:9" ht="18" customHeight="1">
      <c r="A1" s="63" t="str">
        <f>Cover!B3</f>
        <v>Specification No.: WR1/NT/W-UFOC/DOM/ZA3/23/11299</v>
      </c>
      <c r="B1" s="214"/>
      <c r="C1" s="214"/>
      <c r="D1" s="63"/>
      <c r="E1" s="63"/>
      <c r="F1" s="66"/>
      <c r="G1" s="66"/>
      <c r="H1" s="67" t="s">
        <v>223</v>
      </c>
    </row>
    <row r="2" spans="1:9" ht="18" customHeight="1">
      <c r="A2" s="54"/>
      <c r="B2" s="54"/>
      <c r="C2" s="54"/>
      <c r="D2" s="54"/>
      <c r="E2" s="54"/>
    </row>
    <row r="3" spans="1:9" ht="64.5" customHeight="1">
      <c r="A3" s="688" t="str">
        <f>Cover!$B$2</f>
        <v>Annual Maintenance Contract (AMC) including Preventive Maintenance of Underground/ Overhead Optical Fibre Cable Links of Nasik &amp; Dhule Backbone/ Intracity Section and Last Mile Contract (LMC) for providing Last Mile Connectivity’s to customers in Nasik &amp; Dhule (Including Jalgaon District) for a period of three years under PKG-C under WRTCC</v>
      </c>
      <c r="B3" s="688"/>
      <c r="C3" s="688"/>
      <c r="D3" s="688"/>
      <c r="E3" s="688"/>
      <c r="F3" s="688"/>
      <c r="G3" s="688"/>
      <c r="H3" s="688"/>
    </row>
    <row r="4" spans="1:9" ht="22.15" customHeight="1">
      <c r="A4" s="700" t="s">
        <v>226</v>
      </c>
      <c r="B4" s="700"/>
      <c r="C4" s="700"/>
      <c r="D4" s="700"/>
      <c r="E4" s="700"/>
      <c r="F4" s="700"/>
      <c r="G4" s="700"/>
      <c r="H4" s="700"/>
    </row>
    <row r="5" spans="1:9" ht="18" customHeight="1">
      <c r="B5" s="70"/>
      <c r="C5" s="70"/>
    </row>
    <row r="6" spans="1:9" ht="18" customHeight="1">
      <c r="A6" s="21" t="s">
        <v>154</v>
      </c>
      <c r="B6" s="22"/>
      <c r="C6" s="22"/>
      <c r="D6" s="21"/>
      <c r="E6" s="21"/>
      <c r="F6" s="51" t="s">
        <v>198</v>
      </c>
      <c r="H6" s="22"/>
    </row>
    <row r="7" spans="1:9" ht="18" customHeight="1">
      <c r="A7" s="21" t="str">
        <f>"Bidder as "&amp; 'Names of Bidder'!D6</f>
        <v xml:space="preserve">Bidder as </v>
      </c>
      <c r="F7" s="50" t="s">
        <v>200</v>
      </c>
      <c r="H7" s="22"/>
    </row>
    <row r="8" spans="1:9" ht="18" customHeight="1">
      <c r="A8" s="21" t="s">
        <v>199</v>
      </c>
      <c r="B8" s="701">
        <f>'Names of Bidder'!D8</f>
        <v>0</v>
      </c>
      <c r="C8" s="701"/>
      <c r="D8" s="701"/>
      <c r="E8" s="701"/>
      <c r="F8" s="50" t="s">
        <v>202</v>
      </c>
      <c r="H8" s="22"/>
    </row>
    <row r="9" spans="1:9" ht="18" customHeight="1">
      <c r="A9" s="21" t="s">
        <v>201</v>
      </c>
      <c r="B9" s="701">
        <f>'Names of Bidder'!D9</f>
        <v>0</v>
      </c>
      <c r="C9" s="701"/>
      <c r="D9" s="701"/>
      <c r="E9" s="701"/>
      <c r="F9" s="50" t="s">
        <v>203</v>
      </c>
      <c r="H9" s="22"/>
    </row>
    <row r="10" spans="1:9" ht="18" customHeight="1">
      <c r="A10" s="22"/>
      <c r="B10" s="701">
        <f>'Names of Bidder'!D10</f>
        <v>0</v>
      </c>
      <c r="C10" s="701"/>
      <c r="D10" s="701"/>
      <c r="E10" s="701"/>
      <c r="F10" s="50" t="s">
        <v>204</v>
      </c>
      <c r="H10" s="22"/>
    </row>
    <row r="11" spans="1:9" ht="18" customHeight="1">
      <c r="A11" s="22"/>
      <c r="B11" s="701">
        <f>'Names of Bidder'!D11</f>
        <v>0</v>
      </c>
      <c r="C11" s="701"/>
      <c r="D11" s="701"/>
      <c r="E11" s="701"/>
      <c r="F11" s="50" t="s">
        <v>205</v>
      </c>
      <c r="H11" s="22"/>
    </row>
    <row r="12" spans="1:9" ht="18" customHeight="1">
      <c r="A12" s="22"/>
      <c r="B12" s="23"/>
      <c r="C12" s="23"/>
      <c r="D12" s="23"/>
      <c r="E12" s="23"/>
      <c r="F12" s="50"/>
      <c r="H12" s="22"/>
    </row>
    <row r="13" spans="1:9" ht="18" customHeight="1">
      <c r="A13" s="22"/>
      <c r="B13" s="22"/>
      <c r="C13" s="22"/>
      <c r="D13" s="22"/>
      <c r="E13" s="22"/>
      <c r="F13" s="21"/>
    </row>
    <row r="14" spans="1:9" ht="40.5" customHeight="1">
      <c r="A14" s="702" t="s">
        <v>183</v>
      </c>
      <c r="B14" s="702"/>
      <c r="C14" s="702"/>
      <c r="D14" s="702"/>
      <c r="E14" s="702"/>
      <c r="F14" s="702"/>
      <c r="G14" s="702"/>
      <c r="H14" s="702"/>
      <c r="I14" s="216"/>
    </row>
    <row r="15" spans="1:9" ht="18" customHeight="1">
      <c r="B15" s="70"/>
      <c r="C15" s="70"/>
      <c r="F15" s="66"/>
      <c r="G15" s="66"/>
      <c r="H15" s="67" t="s">
        <v>175</v>
      </c>
    </row>
    <row r="16" spans="1:9" ht="62.25" customHeight="1">
      <c r="A16" s="84" t="s">
        <v>176</v>
      </c>
      <c r="B16" s="84" t="s">
        <v>197</v>
      </c>
      <c r="C16" s="84" t="s">
        <v>155</v>
      </c>
      <c r="D16" s="199" t="s">
        <v>174</v>
      </c>
      <c r="E16" s="199" t="s">
        <v>177</v>
      </c>
      <c r="F16" s="84" t="s">
        <v>178</v>
      </c>
      <c r="G16" s="84" t="s">
        <v>179</v>
      </c>
      <c r="H16" s="84" t="s">
        <v>206</v>
      </c>
    </row>
    <row r="17" spans="1:24" ht="18" customHeight="1">
      <c r="A17" s="199">
        <v>1</v>
      </c>
      <c r="B17" s="199">
        <v>2</v>
      </c>
      <c r="C17" s="199">
        <v>3</v>
      </c>
      <c r="D17" s="199">
        <v>4</v>
      </c>
      <c r="E17" s="199">
        <v>5</v>
      </c>
      <c r="F17" s="199">
        <v>6</v>
      </c>
      <c r="G17" s="199" t="s">
        <v>156</v>
      </c>
      <c r="H17" s="199">
        <v>8</v>
      </c>
    </row>
    <row r="18" spans="1:24" s="80" customFormat="1" ht="50.1" customHeight="1">
      <c r="A18" s="217" t="e">
        <f>'Sch-1'!#REF!</f>
        <v>#REF!</v>
      </c>
      <c r="B18" s="217" t="e">
        <f>'Sch-1'!#REF!</f>
        <v>#REF!</v>
      </c>
      <c r="C18" s="292" t="e">
        <f>'Sch-1'!#REF!</f>
        <v>#REF!</v>
      </c>
      <c r="D18" s="261" t="e">
        <f>'Sch-1'!#REF!</f>
        <v>#REF!</v>
      </c>
      <c r="E18" s="275" t="e">
        <f>'Sch-1'!#REF!</f>
        <v>#REF!</v>
      </c>
      <c r="F18" s="287" t="e">
        <f>'Sch-1'!#REF!</f>
        <v>#REF!</v>
      </c>
      <c r="G18" s="219" t="e">
        <f>IF(F18=0, "Included", IF(ISERROR(E18*F18), F18, E18*F18))</f>
        <v>#REF!</v>
      </c>
      <c r="H18" s="218" t="e">
        <f>'Sch-1'!#REF!</f>
        <v>#REF!</v>
      </c>
      <c r="I18" s="24"/>
      <c r="K18" s="80" t="e">
        <f>'Sch-1'!#REF!</f>
        <v>#REF!</v>
      </c>
    </row>
    <row r="19" spans="1:24" ht="26.1" customHeight="1">
      <c r="A19" s="220"/>
      <c r="B19" s="703" t="s">
        <v>229</v>
      </c>
      <c r="C19" s="703"/>
      <c r="D19" s="703"/>
      <c r="E19" s="703"/>
      <c r="F19" s="218"/>
      <c r="G19" s="221">
        <f>SUMIF(K18:K18,"Direct",G18:G18)</f>
        <v>0</v>
      </c>
      <c r="H19" s="265" t="s">
        <v>230</v>
      </c>
      <c r="I19" s="24"/>
    </row>
    <row r="20" spans="1:24" ht="26.1" customHeight="1">
      <c r="A20" s="220"/>
      <c r="B20" s="703" t="s">
        <v>229</v>
      </c>
      <c r="C20" s="703"/>
      <c r="D20" s="703"/>
      <c r="E20" s="703"/>
      <c r="F20" s="218"/>
      <c r="G20" s="221">
        <f>SUMIF(K18:K18,"Bought Out",G18:G18)</f>
        <v>0</v>
      </c>
      <c r="H20" s="265" t="s">
        <v>288</v>
      </c>
      <c r="I20" s="24"/>
    </row>
    <row r="21" spans="1:24" ht="26.1" customHeight="1">
      <c r="A21" s="220"/>
      <c r="B21" s="703" t="s">
        <v>229</v>
      </c>
      <c r="C21" s="703"/>
      <c r="D21" s="703"/>
      <c r="E21" s="703"/>
      <c r="F21" s="218"/>
      <c r="G21" s="221">
        <f>G19+G20</f>
        <v>0</v>
      </c>
      <c r="H21" s="222"/>
      <c r="I21" s="24"/>
    </row>
    <row r="22" spans="1:24" ht="26.1" customHeight="1">
      <c r="A22" s="223"/>
      <c r="B22" s="706" t="s">
        <v>287</v>
      </c>
      <c r="C22" s="706"/>
      <c r="D22" s="706"/>
      <c r="E22" s="706"/>
      <c r="F22" s="218"/>
      <c r="G22" s="221" t="e">
        <f>'Sch-6 Dis'!F21</f>
        <v>#REF!</v>
      </c>
      <c r="H22" s="222"/>
      <c r="I22" s="24"/>
    </row>
    <row r="23" spans="1:24" ht="26.1" customHeight="1">
      <c r="A23" s="223"/>
      <c r="B23" s="707" t="s">
        <v>228</v>
      </c>
      <c r="C23" s="707"/>
      <c r="D23" s="707"/>
      <c r="E23" s="707"/>
      <c r="F23" s="218"/>
      <c r="G23" s="221" t="e">
        <f>G21+G22</f>
        <v>#REF!</v>
      </c>
      <c r="H23" s="222"/>
      <c r="I23" s="24"/>
    </row>
    <row r="24" spans="1:24" ht="16.5" customHeight="1">
      <c r="A24" s="224"/>
      <c r="B24" s="225"/>
      <c r="C24" s="225"/>
      <c r="D24" s="225"/>
      <c r="E24" s="225"/>
      <c r="F24" s="226"/>
      <c r="G24" s="227"/>
      <c r="H24" s="228"/>
    </row>
    <row r="25" spans="1:24" ht="16.5" customHeight="1">
      <c r="B25" s="708"/>
      <c r="C25" s="708"/>
      <c r="D25" s="708"/>
      <c r="E25" s="708"/>
      <c r="F25" s="708"/>
      <c r="G25" s="708"/>
      <c r="H25" s="708"/>
    </row>
    <row r="26" spans="1:24" ht="16.5" customHeight="1">
      <c r="A26" s="229"/>
      <c r="B26" s="708"/>
      <c r="C26" s="708"/>
      <c r="D26" s="708"/>
      <c r="E26" s="708"/>
      <c r="F26" s="708"/>
      <c r="G26" s="708"/>
      <c r="H26" s="708"/>
    </row>
    <row r="27" spans="1:24" ht="117.75" customHeight="1">
      <c r="A27" s="230" t="s">
        <v>214</v>
      </c>
      <c r="B27" s="702" t="s">
        <v>162</v>
      </c>
      <c r="C27" s="702"/>
      <c r="D27" s="702"/>
      <c r="E27" s="702"/>
      <c r="F27" s="702"/>
      <c r="G27" s="702"/>
      <c r="H27" s="702"/>
    </row>
    <row r="28" spans="1:24" ht="33.6" customHeight="1">
      <c r="A28" s="117"/>
      <c r="B28" s="231"/>
      <c r="C28" s="231"/>
      <c r="D28" s="209"/>
      <c r="E28" s="209"/>
    </row>
    <row r="29" spans="1:24" ht="33.6" customHeight="1">
      <c r="A29" s="73" t="s">
        <v>208</v>
      </c>
      <c r="B29" s="98">
        <f>'Names of Bidder'!D20</f>
        <v>0</v>
      </c>
      <c r="C29" s="98"/>
      <c r="D29" s="74"/>
      <c r="F29" s="75" t="s">
        <v>210</v>
      </c>
      <c r="G29" s="704"/>
      <c r="H29" s="704"/>
    </row>
    <row r="30" spans="1:24" s="200" customFormat="1" ht="33.6" customHeight="1">
      <c r="A30" s="73" t="s">
        <v>209</v>
      </c>
      <c r="B30" s="98">
        <f>'Names of Bidder'!D21</f>
        <v>0</v>
      </c>
      <c r="C30" s="98"/>
      <c r="D30" s="24"/>
      <c r="E30" s="70"/>
      <c r="F30" s="75" t="s">
        <v>211</v>
      </c>
      <c r="G30" s="705">
        <f>'Names of Bidder'!D17</f>
        <v>0</v>
      </c>
      <c r="H30" s="705"/>
      <c r="J30" s="62"/>
      <c r="K30" s="62"/>
      <c r="L30" s="62"/>
      <c r="M30" s="62"/>
      <c r="N30" s="62"/>
      <c r="O30" s="62"/>
      <c r="P30" s="62"/>
      <c r="Q30" s="62"/>
      <c r="R30" s="62"/>
      <c r="S30" s="62"/>
      <c r="T30" s="62"/>
      <c r="U30" s="62"/>
      <c r="V30" s="62"/>
      <c r="W30" s="62"/>
      <c r="X30" s="62"/>
    </row>
    <row r="31" spans="1:24" s="200" customFormat="1" ht="33.6" customHeight="1">
      <c r="A31" s="70"/>
      <c r="B31" s="232"/>
      <c r="C31" s="232"/>
      <c r="D31" s="24"/>
      <c r="E31" s="70"/>
      <c r="F31" s="75" t="s">
        <v>212</v>
      </c>
      <c r="G31" s="705">
        <f>'Names of Bidder'!D18</f>
        <v>0</v>
      </c>
      <c r="H31" s="705"/>
      <c r="J31" s="62"/>
      <c r="K31" s="62"/>
      <c r="L31" s="62"/>
      <c r="M31" s="62"/>
      <c r="N31" s="62"/>
      <c r="O31" s="62"/>
      <c r="P31" s="62"/>
      <c r="Q31" s="62"/>
      <c r="R31" s="62"/>
      <c r="S31" s="62"/>
      <c r="T31" s="62"/>
      <c r="U31" s="62"/>
      <c r="V31" s="62"/>
      <c r="W31" s="62"/>
      <c r="X31" s="62"/>
    </row>
    <row r="32" spans="1:24" s="200" customFormat="1" ht="33.6" customHeight="1">
      <c r="A32" s="70"/>
      <c r="B32" s="232"/>
      <c r="C32" s="232"/>
      <c r="D32" s="24"/>
      <c r="E32" s="70"/>
      <c r="F32" s="75" t="s">
        <v>213</v>
      </c>
      <c r="G32" s="704"/>
      <c r="H32" s="704"/>
      <c r="J32" s="62"/>
      <c r="K32" s="62"/>
      <c r="L32" s="62"/>
      <c r="M32" s="62"/>
      <c r="N32" s="62"/>
      <c r="O32" s="62"/>
      <c r="P32" s="62"/>
      <c r="Q32" s="62"/>
      <c r="R32" s="62"/>
      <c r="S32" s="62"/>
      <c r="T32" s="62"/>
      <c r="U32" s="62"/>
      <c r="V32" s="62"/>
      <c r="W32" s="62"/>
      <c r="X32" s="62"/>
    </row>
  </sheetData>
  <sheetProtection password="E98F" sheet="1" objects="1" scenarios="1" selectLockedCells="1" selectUnlockedCells="1"/>
  <customSheetViews>
    <customSheetView guid="{08A645C4-A23F-4400-B0CE-1685BC312A6F}" hiddenColumns="1" state="hidden" topLeftCell="A13">
      <selection activeCell="K13" sqref="K1:K65536"/>
      <colBreaks count="1" manualBreakCount="1">
        <brk id="8" max="1048575" man="1"/>
      </colBreaks>
      <pageMargins left="0.511811023622047" right="0.26" top="0.48" bottom="0.54" header="0.25" footer="0.27"/>
      <printOptions horizontalCentered="1"/>
      <pageSetup paperSize="9" orientation="portrait" horizontalDpi="300" verticalDpi="300" r:id="rId1"/>
      <headerFooter alignWithMargins="0">
        <oddFooter>&amp;R&amp;"Book Antiqua,Bold"&amp;10Schedule-1/ Page &amp;P of &amp;N</oddFooter>
      </headerFooter>
    </customSheetView>
    <customSheetView guid="{E95B21C1-D936-4435-AF6F-90CF0B6A7506}" hiddenColumns="1" state="hidden">
      <selection activeCell="K13" sqref="K1:K65536"/>
      <colBreaks count="1" manualBreakCount="1">
        <brk id="8" max="1048575" man="1"/>
      </colBreaks>
      <pageMargins left="0.511811023622047" right="0.26" top="0.48" bottom="0.54" header="0.25" footer="0.27"/>
      <printOptions horizontalCentered="1"/>
      <pageSetup paperSize="9" orientation="portrait" horizontalDpi="300" verticalDpi="300" r:id="rId2"/>
      <headerFooter alignWithMargins="0">
        <oddFooter>&amp;R&amp;"Book Antiqua,Bold"&amp;10Schedule-1/ Page &amp;P of &amp;N</oddFooter>
      </headerFooter>
    </customSheetView>
    <customSheetView guid="{B0EE7D76-5806-4718-BDAD-3A3EA691E5E4}" hiddenColumns="1" state="hidden">
      <selection activeCell="K13" sqref="K1:K65536"/>
      <colBreaks count="1" manualBreakCount="1">
        <brk id="8" max="1048575" man="1"/>
      </colBreaks>
      <pageMargins left="0.511811023622047" right="0.26" top="0.48" bottom="0.54" header="0.25" footer="0.27"/>
      <printOptions horizontalCentered="1"/>
      <pageSetup paperSize="9" orientation="portrait" horizontalDpi="300" verticalDpi="300" r:id="rId3"/>
      <headerFooter alignWithMargins="0">
        <oddFooter>&amp;R&amp;"Book Antiqua,Bold"&amp;10Schedule-1/ Page &amp;P of &amp;N</oddFooter>
      </headerFooter>
    </customSheetView>
    <customSheetView guid="{696D9240-6693-44E8-B9A4-2BFADD101EE2}" hiddenColumns="1" state="hidden">
      <selection activeCell="K13" sqref="K1:K65536"/>
      <colBreaks count="1" manualBreakCount="1">
        <brk id="8" max="1048575" man="1"/>
      </colBreaks>
      <pageMargins left="0.511811023622047" right="0.26" top="0.48" bottom="0.54" header="0.25" footer="0.27"/>
      <printOptions horizontalCentered="1"/>
      <pageSetup paperSize="9" orientation="portrait" horizontalDpi="300" verticalDpi="300" r:id="rId4"/>
      <headerFooter alignWithMargins="0">
        <oddFooter>&amp;R&amp;"Book Antiqua,Bold"&amp;10Schedule-1/ Page &amp;P of &amp;N</oddFooter>
      </headerFooter>
    </customSheetView>
    <customSheetView guid="{58D82F59-8CF6-455F-B9F4-081499FDF243}" hiddenColumns="1" state="hidden">
      <selection activeCell="K13" sqref="K1:K65536"/>
      <colBreaks count="1" manualBreakCount="1">
        <brk id="8" max="1048575" man="1"/>
      </colBreaks>
      <pageMargins left="0.511811023622047" right="0.26" top="0.48" bottom="0.54" header="0.25" footer="0.27"/>
      <printOptions horizontalCentered="1"/>
      <pageSetup paperSize="9" orientation="portrait" horizontalDpi="300" verticalDpi="300" r:id="rId5"/>
      <headerFooter alignWithMargins="0">
        <oddFooter>&amp;R&amp;"Book Antiqua,Bold"&amp;10Schedule-1/ Page &amp;P of &amp;N</oddFooter>
      </headerFooter>
    </customSheetView>
    <customSheetView guid="{B1277D53-29D6-4226-81E2-084FB62977B6}" hiddenColumns="1" state="hidden">
      <selection activeCell="K13" sqref="K1:K65536"/>
      <colBreaks count="1" manualBreakCount="1">
        <brk id="8" max="1048575" man="1"/>
      </colBreaks>
      <pageMargins left="0.511811023622047" right="0.26" top="0.48" bottom="0.54" header="0.25" footer="0.27"/>
      <printOptions horizontalCentered="1"/>
      <pageSetup paperSize="9" orientation="portrait" horizontalDpi="300" verticalDpi="300" r:id="rId6"/>
      <headerFooter alignWithMargins="0">
        <oddFooter>&amp;R&amp;"Book Antiqua,Bold"&amp;10Schedule-1/ Page &amp;P of &amp;N</oddFooter>
      </headerFooter>
    </customSheetView>
    <customSheetView guid="{C39F923C-6CD3-45D8-86F8-6C4D806DDD7E}" hiddenColumns="1" state="hidden">
      <selection activeCell="K13" sqref="K1:K65536"/>
      <colBreaks count="1" manualBreakCount="1">
        <brk id="8" max="1048575" man="1"/>
      </colBreaks>
      <pageMargins left="0.511811023622047" right="0.26" top="0.48" bottom="0.54" header="0.25" footer="0.27"/>
      <printOptions horizontalCentered="1"/>
      <pageSetup paperSize="9" orientation="portrait" horizontalDpi="300" verticalDpi="300" r:id="rId7"/>
      <headerFooter alignWithMargins="0">
        <oddFooter>&amp;R&amp;"Book Antiqua,Bold"&amp;10Schedule-1/ Page &amp;P of &amp;N</oddFooter>
      </headerFooter>
    </customSheetView>
    <customSheetView guid="{9CA44E70-650F-49CD-967F-298619682CA2}" hiddenColumns="1" state="hidden" topLeftCell="A13">
      <selection activeCell="K13" sqref="K1:K65536"/>
      <colBreaks count="1" manualBreakCount="1">
        <brk id="8" max="1048575" man="1"/>
      </colBreaks>
      <pageMargins left="0.511811023622047" right="0.26" top="0.48" bottom="0.54" header="0.25" footer="0.27"/>
      <printOptions horizontalCentered="1"/>
      <pageSetup paperSize="9" orientation="portrait" horizontalDpi="300" verticalDpi="300" r:id="rId8"/>
      <headerFooter alignWithMargins="0">
        <oddFooter>&amp;R&amp;"Book Antiqua,Bold"&amp;10Schedule-1/ Page &amp;P of &amp;N</oddFooter>
      </headerFooter>
    </customSheetView>
  </customSheetViews>
  <mergeCells count="18">
    <mergeCell ref="G31:H31"/>
    <mergeCell ref="G32:H32"/>
    <mergeCell ref="B22:E22"/>
    <mergeCell ref="B23:E23"/>
    <mergeCell ref="B25:H26"/>
    <mergeCell ref="B27:H27"/>
    <mergeCell ref="G30:H30"/>
    <mergeCell ref="B20:E20"/>
    <mergeCell ref="B21:E21"/>
    <mergeCell ref="B10:E10"/>
    <mergeCell ref="B11:E11"/>
    <mergeCell ref="G29:H29"/>
    <mergeCell ref="B19:E19"/>
    <mergeCell ref="A3:H3"/>
    <mergeCell ref="A4:H4"/>
    <mergeCell ref="B8:E8"/>
    <mergeCell ref="B9:E9"/>
    <mergeCell ref="A14:H14"/>
  </mergeCells>
  <phoneticPr fontId="30" type="noConversion"/>
  <dataValidations disablePrompts="1" count="2">
    <dataValidation type="date" allowBlank="1" showInputMessage="1" showErrorMessage="1" error="Enter date in &quot;dd-mmm-yy&quot; format. Example 03-oct-10." sqref="B30:C30" xr:uid="{00000000-0002-0000-0500-000000000000}">
      <formula1>#REF!</formula1>
      <formula2>#REF!</formula2>
    </dataValidation>
    <dataValidation type="list" allowBlank="1" showInputMessage="1" showErrorMessage="1" sqref="H18" xr:uid="{00000000-0002-0000-0500-000001000000}">
      <formula1>"Direct,Bought Out"</formula1>
    </dataValidation>
  </dataValidations>
  <printOptions horizontalCentered="1"/>
  <pageMargins left="0.511811023622047" right="0.26" top="0.48" bottom="0.54" header="0.25" footer="0.27"/>
  <pageSetup paperSize="9" orientation="portrait" horizontalDpi="300" verticalDpi="300" r:id="rId9"/>
  <headerFooter alignWithMargins="0">
    <oddFooter>&amp;R&amp;"Book Antiqua,Bold"&amp;10Schedule-1/ Page &amp;P of &amp;N</oddFooter>
  </headerFooter>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indexed="53"/>
    <pageSetUpPr fitToPage="1"/>
  </sheetPr>
  <dimension ref="A1:X26"/>
  <sheetViews>
    <sheetView zoomScale="60" zoomScaleNormal="60" zoomScaleSheetLayoutView="100" workbookViewId="0">
      <selection activeCell="L12" sqref="L12"/>
    </sheetView>
  </sheetViews>
  <sheetFormatPr defaultRowHeight="16.5"/>
  <cols>
    <col min="1" max="1" width="10.5" style="201" customWidth="1"/>
    <col min="2" max="2" width="71.875" style="72" customWidth="1"/>
    <col min="3" max="3" width="8.75" style="72" customWidth="1"/>
    <col min="4" max="4" width="14.625" style="71" hidden="1" customWidth="1"/>
    <col min="5" max="5" width="8.75" style="71" hidden="1" customWidth="1"/>
    <col min="6" max="6" width="13" style="71" hidden="1" customWidth="1"/>
    <col min="7" max="7" width="11.125" style="24" hidden="1" customWidth="1"/>
    <col min="8" max="8" width="10.75" style="62" hidden="1" customWidth="1"/>
    <col min="9" max="9" width="12.25" style="62" hidden="1" customWidth="1"/>
    <col min="10" max="10" width="12.25" style="62" customWidth="1"/>
    <col min="11" max="11" width="15.5" style="62" customWidth="1"/>
    <col min="12" max="12" width="19.75" style="189" customWidth="1"/>
    <col min="13" max="13" width="20.375" style="189" customWidth="1"/>
    <col min="14" max="24" width="9" style="189"/>
    <col min="25" max="16384" width="9" style="62"/>
  </cols>
  <sheetData>
    <row r="1" spans="1:22" ht="18" customHeight="1">
      <c r="A1" s="63" t="str">
        <f>Cover!B3</f>
        <v>Specification No.: WR1/NT/W-UFOC/DOM/ZA3/23/11299</v>
      </c>
      <c r="B1" s="64"/>
      <c r="C1" s="64"/>
      <c r="D1" s="65"/>
      <c r="E1" s="65"/>
      <c r="L1" s="67" t="s">
        <v>232</v>
      </c>
    </row>
    <row r="2" spans="1:22" ht="18" customHeight="1">
      <c r="A2" s="54"/>
      <c r="B2" s="69"/>
      <c r="C2" s="69"/>
      <c r="D2" s="70"/>
      <c r="E2" s="70"/>
      <c r="F2" s="24"/>
    </row>
    <row r="3" spans="1:22" ht="63" customHeight="1">
      <c r="A3" s="688" t="str">
        <f>Cover!$B$2</f>
        <v>Annual Maintenance Contract (AMC) including Preventive Maintenance of Underground/ Overhead Optical Fibre Cable Links of Nasik &amp; Dhule Backbone/ Intracity Section and Last Mile Contract (LMC) for providing Last Mile Connectivity’s to customers in Nasik &amp; Dhule (Including Jalgaon District) for a period of three years under PKG-C under WRTCC</v>
      </c>
      <c r="B3" s="688"/>
      <c r="C3" s="688"/>
      <c r="D3" s="688"/>
      <c r="E3" s="688"/>
      <c r="F3" s="688"/>
      <c r="G3" s="688"/>
      <c r="H3" s="688"/>
      <c r="I3" s="688"/>
      <c r="J3" s="688"/>
      <c r="K3" s="688"/>
      <c r="L3" s="688"/>
      <c r="M3" s="688"/>
    </row>
    <row r="4" spans="1:22" ht="22.15" customHeight="1">
      <c r="A4" s="700" t="s">
        <v>227</v>
      </c>
      <c r="B4" s="700"/>
      <c r="C4" s="700"/>
      <c r="D4" s="700"/>
      <c r="E4" s="700"/>
      <c r="F4" s="700"/>
      <c r="G4" s="700"/>
      <c r="H4" s="700"/>
      <c r="I4" s="700"/>
      <c r="J4" s="700"/>
      <c r="K4" s="700"/>
      <c r="L4" s="700"/>
      <c r="M4" s="700"/>
    </row>
    <row r="5" spans="1:22" ht="18" customHeight="1">
      <c r="A5" s="234"/>
      <c r="B5" s="197"/>
      <c r="C5" s="197"/>
      <c r="D5" s="196"/>
      <c r="E5" s="196"/>
      <c r="F5" s="235"/>
      <c r="L5" s="194"/>
    </row>
    <row r="6" spans="1:22" ht="18" customHeight="1">
      <c r="A6" s="21" t="str">
        <f>'Sch-1'!A6</f>
        <v>Bidder's Name And Address</v>
      </c>
      <c r="B6" s="22"/>
      <c r="C6" s="22"/>
      <c r="D6" s="22"/>
      <c r="F6" s="24"/>
      <c r="G6" s="22"/>
      <c r="K6" s="51" t="s">
        <v>198</v>
      </c>
      <c r="L6" s="194"/>
    </row>
    <row r="7" spans="1:22" ht="19.149999999999999" customHeight="1">
      <c r="A7" s="198" t="str">
        <f>'Sch-1'!A7</f>
        <v>Bidder as Individual Bidder</v>
      </c>
      <c r="F7" s="24"/>
      <c r="G7" s="22"/>
      <c r="K7" s="730" t="str">
        <f>'Sch-1'!L7</f>
        <v xml:space="preserve">Sr. DGM (CS) 
POWERGRID TELESERVICES LIMITED,
Western Region Telecom Control Center, 
1ST Floor, Samruddhi Venture Park, MIDC Area,
Marol, Andheri(East),
Mumbai-400093
</v>
      </c>
      <c r="L7" s="730"/>
      <c r="M7" s="730"/>
    </row>
    <row r="8" spans="1:22" ht="19.149999999999999" customHeight="1">
      <c r="A8" s="21" t="s">
        <v>199</v>
      </c>
      <c r="B8" s="431">
        <f>'Names of Bidder'!D8</f>
        <v>0</v>
      </c>
      <c r="C8" s="449"/>
      <c r="D8" s="449"/>
      <c r="F8" s="24"/>
      <c r="G8" s="22"/>
      <c r="K8" s="730"/>
      <c r="L8" s="730"/>
      <c r="M8" s="730"/>
    </row>
    <row r="9" spans="1:22" ht="19.149999999999999" customHeight="1">
      <c r="A9" s="21" t="s">
        <v>216</v>
      </c>
      <c r="B9" s="431">
        <f>'Names of Bidder'!D9</f>
        <v>0</v>
      </c>
      <c r="C9" s="449"/>
      <c r="D9" s="449"/>
      <c r="F9" s="24"/>
      <c r="G9" s="22"/>
      <c r="K9" s="730"/>
      <c r="L9" s="730"/>
      <c r="M9" s="730"/>
    </row>
    <row r="10" spans="1:22" ht="19.149999999999999" customHeight="1">
      <c r="A10" s="22"/>
      <c r="B10" s="431">
        <f>'Names of Bidder'!D10</f>
        <v>0</v>
      </c>
      <c r="C10" s="449"/>
      <c r="D10" s="449"/>
      <c r="F10" s="24"/>
      <c r="G10" s="22"/>
      <c r="K10" s="730"/>
      <c r="L10" s="730"/>
      <c r="M10" s="730"/>
    </row>
    <row r="11" spans="1:22" ht="19.149999999999999" customHeight="1">
      <c r="A11" s="22"/>
      <c r="B11" s="431">
        <f>'Names of Bidder'!D11</f>
        <v>0</v>
      </c>
      <c r="C11" s="23"/>
      <c r="D11" s="23"/>
      <c r="E11" s="23"/>
      <c r="F11" s="24"/>
      <c r="G11" s="22"/>
      <c r="K11" s="730"/>
      <c r="L11" s="730"/>
      <c r="M11" s="730"/>
    </row>
    <row r="12" spans="1:22" ht="18" customHeight="1">
      <c r="A12" s="22"/>
      <c r="B12" s="21"/>
      <c r="C12" s="21"/>
      <c r="D12" s="21"/>
      <c r="E12" s="21"/>
      <c r="L12" s="77" t="s">
        <v>175</v>
      </c>
    </row>
    <row r="13" spans="1:22" s="447" customFormat="1" ht="47.25" customHeight="1" thickBot="1">
      <c r="A13" s="731" t="s">
        <v>471</v>
      </c>
      <c r="B13" s="731"/>
      <c r="C13" s="731"/>
      <c r="D13" s="731"/>
      <c r="E13" s="731"/>
      <c r="F13" s="731"/>
      <c r="G13" s="731"/>
      <c r="H13" s="731"/>
      <c r="I13" s="731"/>
      <c r="J13" s="731"/>
      <c r="K13" s="731"/>
      <c r="L13" s="731"/>
      <c r="M13" s="731"/>
      <c r="U13" s="458"/>
      <c r="V13" s="458"/>
    </row>
    <row r="14" spans="1:22" s="3" customFormat="1" ht="46.5" customHeight="1">
      <c r="A14" s="714" t="s">
        <v>386</v>
      </c>
      <c r="B14" s="719" t="s">
        <v>387</v>
      </c>
      <c r="C14" s="720"/>
      <c r="D14" s="727" t="s">
        <v>404</v>
      </c>
      <c r="E14" s="728"/>
      <c r="F14" s="728"/>
      <c r="G14" s="728"/>
      <c r="H14" s="728"/>
      <c r="I14" s="729"/>
      <c r="J14" s="714" t="s">
        <v>388</v>
      </c>
      <c r="K14" s="717" t="s">
        <v>403</v>
      </c>
      <c r="L14" s="596" t="s">
        <v>478</v>
      </c>
      <c r="M14" s="595" t="s">
        <v>389</v>
      </c>
      <c r="U14" s="597" t="s">
        <v>230</v>
      </c>
      <c r="V14" s="597"/>
    </row>
    <row r="15" spans="1:22" s="3" customFormat="1" ht="15.75" customHeight="1">
      <c r="A15" s="715"/>
      <c r="B15" s="721"/>
      <c r="C15" s="722"/>
      <c r="D15" s="725" t="s">
        <v>405</v>
      </c>
      <c r="E15" s="725" t="s">
        <v>406</v>
      </c>
      <c r="F15" s="726" t="s">
        <v>407</v>
      </c>
      <c r="G15" s="725" t="s">
        <v>409</v>
      </c>
      <c r="H15" s="725" t="s">
        <v>410</v>
      </c>
      <c r="I15" s="725" t="s">
        <v>408</v>
      </c>
      <c r="J15" s="715"/>
      <c r="K15" s="718"/>
      <c r="L15" s="598" t="s">
        <v>390</v>
      </c>
      <c r="M15" s="598" t="s">
        <v>390</v>
      </c>
      <c r="U15" s="597" t="s">
        <v>393</v>
      </c>
      <c r="V15" s="597"/>
    </row>
    <row r="16" spans="1:22" s="1" customFormat="1">
      <c r="A16" s="716"/>
      <c r="B16" s="723"/>
      <c r="C16" s="724"/>
      <c r="D16" s="715"/>
      <c r="E16" s="715"/>
      <c r="F16" s="718"/>
      <c r="G16" s="715"/>
      <c r="H16" s="715"/>
      <c r="I16" s="715"/>
      <c r="J16" s="716"/>
      <c r="K16" s="718"/>
      <c r="L16" s="598" t="s">
        <v>391</v>
      </c>
      <c r="M16" s="598" t="s">
        <v>391</v>
      </c>
      <c r="U16" s="599"/>
      <c r="V16" s="599"/>
    </row>
    <row r="17" spans="1:22" s="1" customFormat="1" ht="18.75" customHeight="1">
      <c r="A17" s="526" t="s">
        <v>422</v>
      </c>
      <c r="B17" s="711"/>
      <c r="C17" s="711"/>
      <c r="D17" s="525"/>
      <c r="E17" s="525"/>
      <c r="F17" s="600"/>
      <c r="G17" s="601"/>
      <c r="H17" s="601"/>
      <c r="I17" s="601"/>
      <c r="J17" s="601"/>
      <c r="K17" s="600"/>
      <c r="L17" s="601"/>
      <c r="M17" s="601"/>
      <c r="U17" s="599"/>
      <c r="V17" s="599"/>
    </row>
    <row r="18" spans="1:22" s="1" customFormat="1" ht="63" customHeight="1">
      <c r="A18" s="476">
        <v>1</v>
      </c>
      <c r="B18" s="687" t="s">
        <v>236</v>
      </c>
      <c r="C18" s="687"/>
      <c r="D18" s="477"/>
      <c r="E18" s="477"/>
      <c r="F18" s="600"/>
      <c r="G18" s="601"/>
      <c r="H18" s="601"/>
      <c r="I18" s="601"/>
      <c r="J18" s="477"/>
      <c r="K18" s="590"/>
      <c r="L18" s="593"/>
      <c r="M18" s="601" t="str">
        <f>IF(L18=0,"Included",K18*L18)</f>
        <v>Included</v>
      </c>
      <c r="U18" s="599"/>
      <c r="V18" s="599"/>
    </row>
    <row r="19" spans="1:22" s="1" customFormat="1" ht="72" customHeight="1">
      <c r="A19" s="476">
        <v>2</v>
      </c>
      <c r="B19" s="686"/>
      <c r="C19" s="686"/>
      <c r="D19" s="477"/>
      <c r="E19" s="477"/>
      <c r="F19" s="600"/>
      <c r="G19" s="601"/>
      <c r="H19" s="601"/>
      <c r="I19" s="601"/>
      <c r="J19" s="477"/>
      <c r="K19" s="590"/>
      <c r="L19" s="593"/>
      <c r="M19" s="601" t="str">
        <f>IF(L19=0,"Included",K19*L19)</f>
        <v>Included</v>
      </c>
      <c r="U19" s="599"/>
      <c r="V19" s="599"/>
    </row>
    <row r="20" spans="1:22" s="1" customFormat="1" ht="63.75" customHeight="1">
      <c r="A20" s="476">
        <v>3</v>
      </c>
      <c r="B20" s="686"/>
      <c r="C20" s="686"/>
      <c r="D20" s="477"/>
      <c r="E20" s="477"/>
      <c r="F20" s="600"/>
      <c r="G20" s="601"/>
      <c r="H20" s="601"/>
      <c r="I20" s="601"/>
      <c r="J20" s="477"/>
      <c r="K20" s="590"/>
      <c r="L20" s="593"/>
      <c r="M20" s="601" t="str">
        <f>IF(L20=0,"Included",K20*L20)</f>
        <v>Included</v>
      </c>
      <c r="U20" s="599"/>
      <c r="V20" s="599"/>
    </row>
    <row r="21" spans="1:22" ht="33.6" customHeight="1">
      <c r="A21" s="712" t="s">
        <v>280</v>
      </c>
      <c r="B21" s="712"/>
      <c r="C21" s="712"/>
      <c r="D21" s="712"/>
      <c r="E21" s="712"/>
      <c r="F21" s="712"/>
      <c r="G21" s="712"/>
      <c r="H21" s="712"/>
      <c r="I21" s="712"/>
      <c r="J21" s="712"/>
      <c r="K21" s="712"/>
      <c r="L21" s="712"/>
      <c r="M21" s="602">
        <f>SUM(M18:M20)</f>
        <v>0</v>
      </c>
    </row>
    <row r="22" spans="1:22" ht="33.6" customHeight="1">
      <c r="A22" s="117"/>
      <c r="B22" s="117"/>
      <c r="C22" s="117"/>
      <c r="D22" s="117"/>
      <c r="E22" s="117"/>
      <c r="F22" s="117"/>
      <c r="G22" s="117"/>
      <c r="H22" s="117"/>
      <c r="I22" s="117"/>
      <c r="J22" s="117"/>
      <c r="K22" s="117"/>
      <c r="L22" s="117"/>
      <c r="M22" s="378"/>
    </row>
    <row r="23" spans="1:22" ht="64.5" customHeight="1">
      <c r="A23" s="73" t="s">
        <v>477</v>
      </c>
      <c r="B23" s="713" t="s">
        <v>480</v>
      </c>
      <c r="C23" s="713"/>
      <c r="D23" s="713"/>
      <c r="E23" s="713"/>
      <c r="F23" s="713"/>
      <c r="G23" s="713"/>
      <c r="H23" s="713"/>
      <c r="I23" s="713"/>
      <c r="J23" s="713"/>
      <c r="K23" s="713"/>
      <c r="L23" s="713"/>
      <c r="M23" s="713"/>
    </row>
    <row r="24" spans="1:22" ht="33.6" customHeight="1">
      <c r="A24" s="70"/>
      <c r="B24" s="69"/>
      <c r="C24" s="69"/>
      <c r="D24" s="24"/>
      <c r="E24" s="70"/>
    </row>
    <row r="25" spans="1:22" ht="33.6" customHeight="1">
      <c r="A25" s="73" t="s">
        <v>208</v>
      </c>
      <c r="B25" s="98">
        <f>'Names of Bidder'!D20</f>
        <v>0</v>
      </c>
      <c r="C25" s="69"/>
      <c r="D25" s="24"/>
      <c r="E25" s="70"/>
      <c r="F25" s="76"/>
      <c r="K25" s="26" t="s">
        <v>211</v>
      </c>
      <c r="L25" s="62">
        <f>'Names of Bidder'!D17</f>
        <v>0</v>
      </c>
    </row>
    <row r="26" spans="1:22" ht="30">
      <c r="A26" s="73" t="s">
        <v>209</v>
      </c>
      <c r="B26" s="709">
        <f>'Names of Bidder'!D21</f>
        <v>0</v>
      </c>
      <c r="C26" s="709"/>
      <c r="D26" s="710"/>
      <c r="E26" s="710"/>
      <c r="F26" s="710"/>
      <c r="K26" s="26" t="s">
        <v>212</v>
      </c>
      <c r="L26" s="62">
        <f>'Names of Bidder'!D18</f>
        <v>0</v>
      </c>
    </row>
  </sheetData>
  <sheetProtection password="CB12" sheet="1" formatColumns="0" formatRows="0" selectLockedCells="1"/>
  <customSheetViews>
    <customSheetView guid="{08A645C4-A23F-4400-B0CE-1685BC312A6F}" printArea="1" hiddenColumns="1" topLeftCell="A19">
      <selection activeCell="C17" sqref="C17"/>
      <colBreaks count="1" manualBreakCount="1">
        <brk id="7" max="1048575" man="1"/>
      </colBreaks>
      <pageMargins left="0.51181102362204722" right="0.26" top="0.54" bottom="0.61" header="0.25" footer="0.43"/>
      <printOptions horizontalCentered="1"/>
      <pageSetup paperSize="9" scale="92" orientation="portrait" horizontalDpi="300" verticalDpi="300" r:id="rId1"/>
      <headerFooter alignWithMargins="0">
        <oddFooter>&amp;R&amp;"Book Antiqua,Bold"&amp;10Schedule-2/ Page &amp;P of &amp;N</oddFooter>
      </headerFooter>
    </customSheetView>
    <customSheetView guid="{E95B21C1-D936-4435-AF6F-90CF0B6A7506}" hiddenColumns="1" topLeftCell="A13">
      <selection activeCell="F16" sqref="F16"/>
      <colBreaks count="1" manualBreakCount="1">
        <brk id="7" max="1048575" man="1"/>
      </colBreaks>
      <pageMargins left="0.51181102362204722" right="0.26" top="0.54" bottom="0.61" header="0.25" footer="0.43"/>
      <printOptions horizontalCentered="1"/>
      <pageSetup paperSize="9" scale="92" orientation="portrait" horizontalDpi="300" verticalDpi="300" r:id="rId2"/>
      <headerFooter alignWithMargins="0">
        <oddFooter>&amp;R&amp;"Book Antiqua,Bold"&amp;10Schedule-2/ Page &amp;P of &amp;N</oddFooter>
      </headerFooter>
    </customSheetView>
    <customSheetView guid="{B0EE7D76-5806-4718-BDAD-3A3EA691E5E4}" hiddenColumns="1">
      <selection activeCell="F16" sqref="F16"/>
      <colBreaks count="1" manualBreakCount="1">
        <brk id="7" max="1048575" man="1"/>
      </colBreaks>
      <pageMargins left="0.51181102362204722" right="0.26" top="0.54" bottom="0.61" header="0.25" footer="0.43"/>
      <printOptions horizontalCentered="1"/>
      <pageSetup paperSize="9" scale="92" orientation="portrait" horizontalDpi="300" verticalDpi="300" r:id="rId3"/>
      <headerFooter alignWithMargins="0">
        <oddFooter>&amp;R&amp;"Book Antiqua,Bold"&amp;10Schedule-2/ Page &amp;P of &amp;N</oddFooter>
      </headerFooter>
    </customSheetView>
    <customSheetView guid="{696D9240-6693-44E8-B9A4-2BFADD101EE2}" hiddenColumns="1" topLeftCell="A7">
      <selection activeCell="F16" sqref="F16"/>
      <colBreaks count="1" manualBreakCount="1">
        <brk id="7" max="1048575" man="1"/>
      </colBreaks>
      <pageMargins left="0.51181102362204722" right="0.26" top="0.54" bottom="0.61" header="0.25" footer="0.43"/>
      <printOptions horizontalCentered="1"/>
      <pageSetup paperSize="9" scale="92" orientation="portrait" horizontalDpi="300" verticalDpi="300" r:id="rId4"/>
      <headerFooter alignWithMargins="0">
        <oddFooter>&amp;R&amp;"Book Antiqua,Bold"&amp;10Schedule-2/ Page &amp;P of &amp;N</oddFooter>
      </headerFooter>
    </customSheetView>
    <customSheetView guid="{4F65FF32-EC61-4022-A399-2986D7B6B8B3}" showPageBreaks="1" zeroValues="0" printArea="1" view="pageBreakPreview" showRuler="0" topLeftCell="A20">
      <selection activeCell="B2" sqref="B2:E2"/>
      <rowBreaks count="1" manualBreakCount="1">
        <brk id="33" max="5" man="1"/>
      </rowBreaks>
      <colBreaks count="1" manualBreakCount="1">
        <brk id="6" max="1048575" man="1"/>
      </colBreaks>
      <pageMargins left="0.51181102362204722" right="0.26" top="0.54" bottom="0.61" header="0.25" footer="0.43"/>
      <printOptions horizontalCentered="1"/>
      <pageSetup paperSize="9" orientation="portrait" horizontalDpi="300" verticalDpi="300" r:id="rId5"/>
      <headerFooter alignWithMargins="0">
        <oddFooter>&amp;R&amp;"Book Antiqua,Bold"&amp;10Page &amp;P of &amp;N</oddFooter>
      </headerFooter>
    </customSheetView>
    <customSheetView guid="{58D82F59-8CF6-455F-B9F4-081499FDF243}" hiddenColumns="1" topLeftCell="A7">
      <selection activeCell="F16" sqref="F16"/>
      <colBreaks count="1" manualBreakCount="1">
        <brk id="7" max="1048575" man="1"/>
      </colBreaks>
      <pageMargins left="0.51181102362204722" right="0.26" top="0.54" bottom="0.61" header="0.25" footer="0.43"/>
      <printOptions horizontalCentered="1"/>
      <pageSetup paperSize="9" scale="92" orientation="portrait" horizontalDpi="300" verticalDpi="300" r:id="rId6"/>
      <headerFooter alignWithMargins="0">
        <oddFooter>&amp;R&amp;"Book Antiqua,Bold"&amp;10Schedule-2/ Page &amp;P of &amp;N</oddFooter>
      </headerFooter>
    </customSheetView>
    <customSheetView guid="{B1277D53-29D6-4226-81E2-084FB62977B6}" hiddenColumns="1" topLeftCell="A13">
      <selection activeCell="F16" sqref="F16"/>
      <colBreaks count="1" manualBreakCount="1">
        <brk id="7" max="1048575" man="1"/>
      </colBreaks>
      <pageMargins left="0.51181102362204722" right="0.26" top="0.54" bottom="0.61" header="0.25" footer="0.43"/>
      <printOptions horizontalCentered="1"/>
      <pageSetup paperSize="9" scale="92" orientation="portrait" horizontalDpi="300" verticalDpi="300" r:id="rId7"/>
      <headerFooter alignWithMargins="0">
        <oddFooter>&amp;R&amp;"Book Antiqua,Bold"&amp;10Schedule-2/ Page &amp;P of &amp;N</oddFooter>
      </headerFooter>
    </customSheetView>
    <customSheetView guid="{C39F923C-6CD3-45D8-86F8-6C4D806DDD7E}" hiddenColumns="1">
      <selection activeCell="F45" sqref="F45"/>
      <colBreaks count="1" manualBreakCount="1">
        <brk id="7" max="1048575" man="1"/>
      </colBreaks>
      <pageMargins left="0.51181102362204722" right="0.26" top="0.54" bottom="0.61" header="0.25" footer="0.43"/>
      <printOptions horizontalCentered="1"/>
      <pageSetup paperSize="9" scale="92" orientation="portrait" horizontalDpi="300" verticalDpi="300" r:id="rId8"/>
      <headerFooter alignWithMargins="0">
        <oddFooter>&amp;R&amp;"Book Antiqua,Bold"&amp;10Schedule-2/ Page &amp;P of &amp;N</oddFooter>
      </headerFooter>
    </customSheetView>
    <customSheetView guid="{9CA44E70-650F-49CD-967F-298619682CA2}" hiddenColumns="1" topLeftCell="A13">
      <selection activeCell="C16" sqref="C16"/>
      <colBreaks count="1" manualBreakCount="1">
        <brk id="7" max="1048575" man="1"/>
      </colBreaks>
      <pageMargins left="0.51181102362204722" right="0.26" top="0.54" bottom="0.61" header="0.25" footer="0.43"/>
      <printOptions horizontalCentered="1"/>
      <pageSetup paperSize="9" scale="92" orientation="portrait" horizontalDpi="300" verticalDpi="300" r:id="rId9"/>
      <headerFooter alignWithMargins="0">
        <oddFooter>&amp;R&amp;"Book Antiqua,Bold"&amp;10Schedule-2/ Page &amp;P of &amp;N</oddFooter>
      </headerFooter>
    </customSheetView>
  </customSheetViews>
  <mergeCells count="22">
    <mergeCell ref="A14:A16"/>
    <mergeCell ref="K14:K16"/>
    <mergeCell ref="B14:C16"/>
    <mergeCell ref="D15:D16"/>
    <mergeCell ref="A3:M3"/>
    <mergeCell ref="A4:M4"/>
    <mergeCell ref="F15:F16"/>
    <mergeCell ref="G15:G16"/>
    <mergeCell ref="H15:H16"/>
    <mergeCell ref="E15:E16"/>
    <mergeCell ref="D14:I14"/>
    <mergeCell ref="K7:M11"/>
    <mergeCell ref="J14:J16"/>
    <mergeCell ref="A13:M13"/>
    <mergeCell ref="I15:I16"/>
    <mergeCell ref="B26:F26"/>
    <mergeCell ref="B17:C17"/>
    <mergeCell ref="B18:C18"/>
    <mergeCell ref="B19:C19"/>
    <mergeCell ref="B20:C20"/>
    <mergeCell ref="A21:L21"/>
    <mergeCell ref="B23:M23"/>
  </mergeCells>
  <phoneticPr fontId="3" type="noConversion"/>
  <dataValidations count="1">
    <dataValidation type="decimal" operator="greaterThanOrEqual" allowBlank="1" showInputMessage="1" showErrorMessage="1" sqref="L18:L20" xr:uid="{00000000-0002-0000-0600-000000000000}">
      <formula1>0</formula1>
    </dataValidation>
  </dataValidations>
  <printOptions horizontalCentered="1"/>
  <pageMargins left="0.511811023622047" right="0.27559055118110198" top="0.55118110236220497" bottom="0.59055118110236204" header="0.23622047244094499" footer="0.43307086614173201"/>
  <pageSetup paperSize="9" scale="89" fitToHeight="0" orientation="landscape" r:id="rId10"/>
  <headerFooter alignWithMargins="0">
    <oddFooter>&amp;R&amp;"Book Antiqua,Bold"&amp;10Schedule-2/ Page &amp;P of &amp;N</oddFooter>
  </headerFooter>
  <drawing r:id="rId1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9">
    <tabColor theme="1"/>
  </sheetPr>
  <dimension ref="A1:AA24"/>
  <sheetViews>
    <sheetView topLeftCell="A4" zoomScaleNormal="100" zoomScaleSheetLayoutView="100" workbookViewId="0">
      <selection activeCell="I3" sqref="I3"/>
    </sheetView>
  </sheetViews>
  <sheetFormatPr defaultRowHeight="16.5"/>
  <cols>
    <col min="1" max="1" width="10.625" style="201" customWidth="1"/>
    <col min="2" max="2" width="33" style="72" customWidth="1"/>
    <col min="3" max="3" width="11.75" style="72" customWidth="1"/>
    <col min="4" max="4" width="7.625" style="71" customWidth="1"/>
    <col min="5" max="5" width="8.625" style="71" customWidth="1"/>
    <col min="6" max="6" width="14.5" style="71" customWidth="1"/>
    <col min="7" max="7" width="19.125" style="71" customWidth="1"/>
    <col min="8" max="8" width="11.125" style="24" customWidth="1"/>
    <col min="9" max="11" width="9" style="62"/>
    <col min="12" max="12" width="9" style="189"/>
    <col min="13" max="14" width="17.625" style="189" customWidth="1"/>
    <col min="15" max="27" width="9" style="189"/>
    <col min="28" max="16384" width="9" style="62"/>
  </cols>
  <sheetData>
    <row r="1" spans="1:14" ht="18" customHeight="1">
      <c r="A1" s="63" t="str">
        <f>Cover!B3</f>
        <v>Specification No.: WR1/NT/W-UFOC/DOM/ZA3/23/11299</v>
      </c>
      <c r="B1" s="64"/>
      <c r="C1" s="64"/>
      <c r="D1" s="65"/>
      <c r="E1" s="65"/>
      <c r="F1" s="66"/>
      <c r="G1" s="67" t="s">
        <v>232</v>
      </c>
    </row>
    <row r="2" spans="1:14" ht="18" customHeight="1">
      <c r="A2" s="54"/>
      <c r="B2" s="69"/>
      <c r="C2" s="69"/>
      <c r="D2" s="70"/>
      <c r="E2" s="70"/>
      <c r="F2" s="24"/>
      <c r="G2" s="24"/>
    </row>
    <row r="3" spans="1:14" ht="44.25" customHeight="1">
      <c r="A3" s="688" t="str">
        <f>Cover!$B$2</f>
        <v>Annual Maintenance Contract (AMC) including Preventive Maintenance of Underground/ Overhead Optical Fibre Cable Links of Nasik &amp; Dhule Backbone/ Intracity Section and Last Mile Contract (LMC) for providing Last Mile Connectivity’s to customers in Nasik &amp; Dhule (Including Jalgaon District) for a period of three years under PKG-C under WRTCC</v>
      </c>
      <c r="B3" s="688"/>
      <c r="C3" s="688"/>
      <c r="D3" s="688"/>
      <c r="E3" s="688"/>
      <c r="F3" s="688"/>
      <c r="G3" s="688"/>
      <c r="L3" s="194"/>
      <c r="N3" s="195"/>
    </row>
    <row r="4" spans="1:14" ht="22.15" customHeight="1">
      <c r="A4" s="700" t="s">
        <v>227</v>
      </c>
      <c r="B4" s="700"/>
      <c r="C4" s="700"/>
      <c r="D4" s="700"/>
      <c r="E4" s="700"/>
      <c r="F4" s="700"/>
      <c r="G4" s="700"/>
      <c r="H4" s="233"/>
      <c r="L4" s="194"/>
      <c r="N4" s="195"/>
    </row>
    <row r="5" spans="1:14" ht="18" customHeight="1">
      <c r="A5" s="234"/>
      <c r="B5" s="197"/>
      <c r="C5" s="197"/>
      <c r="D5" s="196"/>
      <c r="E5" s="196"/>
      <c r="F5" s="196"/>
      <c r="G5" s="235"/>
      <c r="L5" s="194"/>
      <c r="N5" s="195"/>
    </row>
    <row r="6" spans="1:14" ht="18" customHeight="1">
      <c r="A6" s="21" t="str">
        <f>'Sch-1'!A6</f>
        <v>Bidder's Name And Address</v>
      </c>
      <c r="B6" s="22"/>
      <c r="C6" s="22"/>
      <c r="D6" s="22"/>
      <c r="E6" s="22"/>
      <c r="F6" s="51" t="s">
        <v>198</v>
      </c>
      <c r="G6" s="24"/>
      <c r="H6" s="22"/>
      <c r="L6" s="194"/>
      <c r="N6" s="195"/>
    </row>
    <row r="7" spans="1:14" ht="18" customHeight="1">
      <c r="A7" s="198" t="str">
        <f>'Sch-1'!A7</f>
        <v>Bidder as Individual Bidder</v>
      </c>
      <c r="F7" s="50" t="s">
        <v>200</v>
      </c>
      <c r="G7" s="24"/>
      <c r="H7" s="22"/>
      <c r="L7" s="194"/>
      <c r="N7" s="195"/>
    </row>
    <row r="8" spans="1:14" ht="18" customHeight="1">
      <c r="A8" s="21" t="s">
        <v>199</v>
      </c>
      <c r="B8" s="701" t="str">
        <f>IF('Sch-1'!B8=0, "", 'Sch-1'!B8)</f>
        <v/>
      </c>
      <c r="C8" s="701"/>
      <c r="D8" s="701"/>
      <c r="E8" s="701"/>
      <c r="F8" s="50" t="s">
        <v>202</v>
      </c>
      <c r="G8" s="24"/>
      <c r="H8" s="22"/>
      <c r="L8" s="194"/>
      <c r="N8" s="195"/>
    </row>
    <row r="9" spans="1:14" ht="18" customHeight="1">
      <c r="A9" s="21" t="s">
        <v>201</v>
      </c>
      <c r="B9" s="701" t="str">
        <f>IF('Sch-1'!B9=0, "", 'Sch-1'!B9)</f>
        <v/>
      </c>
      <c r="C9" s="701"/>
      <c r="D9" s="701"/>
      <c r="E9" s="701"/>
      <c r="F9" s="50" t="s">
        <v>203</v>
      </c>
      <c r="G9" s="24"/>
      <c r="H9" s="22"/>
      <c r="L9" s="194"/>
      <c r="N9" s="195"/>
    </row>
    <row r="10" spans="1:14" ht="18" customHeight="1">
      <c r="A10" s="22"/>
      <c r="B10" s="701" t="str">
        <f ca="1">IF('Sch-1'!B12=0, "", 'Sch-1'!B12)</f>
        <v/>
      </c>
      <c r="C10" s="701"/>
      <c r="D10" s="701"/>
      <c r="E10" s="701"/>
      <c r="F10" s="50" t="s">
        <v>204</v>
      </c>
      <c r="G10" s="24"/>
      <c r="H10" s="22"/>
    </row>
    <row r="11" spans="1:14" ht="18" customHeight="1">
      <c r="A11" s="22"/>
      <c r="B11" s="701" t="e">
        <f>IF('Sch-1'!#REF!=0, "", 'Sch-1'!#REF!)</f>
        <v>#REF!</v>
      </c>
      <c r="C11" s="701"/>
      <c r="D11" s="701"/>
      <c r="E11" s="701"/>
      <c r="F11" s="50" t="s">
        <v>205</v>
      </c>
      <c r="G11" s="24"/>
      <c r="H11" s="22"/>
    </row>
    <row r="12" spans="1:14" ht="18" customHeight="1">
      <c r="A12" s="22"/>
      <c r="B12" s="23"/>
      <c r="C12" s="23"/>
      <c r="D12" s="23"/>
      <c r="E12" s="23"/>
      <c r="F12" s="55"/>
      <c r="G12" s="24"/>
      <c r="H12" s="22"/>
    </row>
    <row r="13" spans="1:14" ht="18" customHeight="1">
      <c r="A13" s="22"/>
      <c r="B13" s="21"/>
      <c r="C13" s="21"/>
      <c r="D13" s="21"/>
      <c r="E13" s="21"/>
      <c r="F13" s="21"/>
      <c r="G13" s="67" t="s">
        <v>175</v>
      </c>
    </row>
    <row r="14" spans="1:14" ht="43.5" customHeight="1">
      <c r="A14" s="84" t="s">
        <v>176</v>
      </c>
      <c r="B14" s="84" t="s">
        <v>197</v>
      </c>
      <c r="C14" s="84" t="s">
        <v>155</v>
      </c>
      <c r="D14" s="199" t="s">
        <v>174</v>
      </c>
      <c r="E14" s="199" t="s">
        <v>177</v>
      </c>
      <c r="F14" s="84" t="s">
        <v>157</v>
      </c>
      <c r="G14" s="84" t="s">
        <v>179</v>
      </c>
      <c r="H14" s="179"/>
      <c r="M14" s="184"/>
      <c r="N14" s="184"/>
    </row>
    <row r="15" spans="1:14" ht="18" customHeight="1">
      <c r="A15" s="199">
        <v>1</v>
      </c>
      <c r="B15" s="199">
        <v>2</v>
      </c>
      <c r="C15" s="199">
        <v>3</v>
      </c>
      <c r="D15" s="199">
        <v>4</v>
      </c>
      <c r="E15" s="199">
        <v>5</v>
      </c>
      <c r="F15" s="199">
        <v>6</v>
      </c>
      <c r="G15" s="199" t="s">
        <v>156</v>
      </c>
      <c r="H15" s="117"/>
      <c r="M15" s="183"/>
      <c r="N15" s="183"/>
    </row>
    <row r="16" spans="1:14" ht="50.1" customHeight="1">
      <c r="A16" s="236" t="e">
        <f>'Sch-2'!#REF!</f>
        <v>#REF!</v>
      </c>
      <c r="B16" s="236" t="e">
        <f>'Sch-2'!#REF!</f>
        <v>#REF!</v>
      </c>
      <c r="C16" s="290" t="e">
        <f>'Sch-2'!#REF!</f>
        <v>#REF!</v>
      </c>
      <c r="D16" s="236" t="e">
        <f>'Sch-2'!#REF!</f>
        <v>#REF!</v>
      </c>
      <c r="E16" s="289" t="e">
        <f>'Sch-2'!#REF!</f>
        <v>#REF!</v>
      </c>
      <c r="F16" s="237" t="e">
        <f>'Sch-2'!#REF!</f>
        <v>#REF!</v>
      </c>
      <c r="G16" s="276" t="e">
        <f>IF(F16=0, "Included", IF(ISERROR(E16*F16), F16, E16*F16))</f>
        <v>#REF!</v>
      </c>
      <c r="M16" s="185"/>
      <c r="N16" s="185"/>
    </row>
    <row r="17" spans="1:14" ht="28.15" customHeight="1">
      <c r="A17" s="236" t="e">
        <f>'Sch-2'!#REF!</f>
        <v>#REF!</v>
      </c>
      <c r="B17" s="238" t="s">
        <v>231</v>
      </c>
      <c r="C17" s="238"/>
      <c r="D17" s="239"/>
      <c r="E17" s="240"/>
      <c r="F17" s="241"/>
      <c r="G17" s="242" t="e">
        <f>ROUND(SUM(G16:G16),0)</f>
        <v>#REF!</v>
      </c>
      <c r="M17" s="185"/>
      <c r="N17" s="186"/>
    </row>
    <row r="18" spans="1:14" ht="28.15" customHeight="1">
      <c r="A18" s="269"/>
      <c r="B18" s="270"/>
      <c r="C18" s="270"/>
      <c r="D18" s="271"/>
      <c r="E18" s="272"/>
      <c r="F18" s="273"/>
      <c r="G18" s="274"/>
      <c r="M18" s="185"/>
      <c r="N18" s="186"/>
    </row>
    <row r="19" spans="1:14" ht="27.75" customHeight="1">
      <c r="A19" s="243"/>
      <c r="B19" s="203"/>
      <c r="C19" s="203"/>
      <c r="E19" s="201"/>
      <c r="F19" s="202"/>
      <c r="G19" s="202"/>
    </row>
    <row r="20" spans="1:14" ht="33.6" customHeight="1">
      <c r="A20" s="73" t="s">
        <v>208</v>
      </c>
      <c r="B20" s="204" t="e">
        <f>IF('Sch-1'!#REF!=0,"", 'Sch-1'!#REF!)</f>
        <v>#REF!</v>
      </c>
      <c r="C20" s="204"/>
      <c r="D20" s="74"/>
      <c r="E20" s="70"/>
      <c r="F20" s="75" t="s">
        <v>210</v>
      </c>
      <c r="G20" s="76"/>
      <c r="M20" s="194"/>
      <c r="N20" s="244"/>
    </row>
    <row r="21" spans="1:14" ht="33.6" customHeight="1">
      <c r="A21" s="73" t="s">
        <v>209</v>
      </c>
      <c r="B21" s="204" t="e">
        <f>IF('Sch-1'!#REF!=0,"", 'Sch-1'!#REF!)</f>
        <v>#REF!</v>
      </c>
      <c r="C21" s="204"/>
      <c r="D21" s="24"/>
      <c r="E21" s="70"/>
      <c r="F21" s="75" t="s">
        <v>211</v>
      </c>
      <c r="G21" s="77" t="e">
        <f>IF('Sch-1'!#REF!=0,"",'Sch-1'!#REF!)</f>
        <v>#REF!</v>
      </c>
    </row>
    <row r="22" spans="1:14" ht="33.6" customHeight="1">
      <c r="A22" s="70"/>
      <c r="B22" s="69"/>
      <c r="C22" s="69"/>
      <c r="D22" s="24"/>
      <c r="E22" s="70"/>
      <c r="F22" s="75" t="s">
        <v>212</v>
      </c>
      <c r="G22" s="77" t="e">
        <f>IF('Sch-1'!#REF!=0,"",'Sch-1'!#REF!)</f>
        <v>#REF!</v>
      </c>
    </row>
    <row r="23" spans="1:14" ht="33.6" customHeight="1">
      <c r="A23" s="70"/>
      <c r="B23" s="69"/>
      <c r="C23" s="69"/>
      <c r="D23" s="24"/>
      <c r="E23" s="70"/>
      <c r="F23" s="75" t="s">
        <v>213</v>
      </c>
      <c r="G23" s="76"/>
    </row>
    <row r="24" spans="1:14">
      <c r="A24" s="70"/>
      <c r="B24" s="709"/>
      <c r="C24" s="709"/>
      <c r="D24" s="710"/>
      <c r="E24" s="710"/>
      <c r="F24" s="710"/>
      <c r="G24" s="710"/>
    </row>
  </sheetData>
  <sheetProtection password="E98F" sheet="1" objects="1" scenarios="1" selectLockedCells="1" selectUnlockedCells="1"/>
  <customSheetViews>
    <customSheetView guid="{08A645C4-A23F-4400-B0CE-1685BC312A6F}" state="hidden">
      <selection activeCell="I3" sqref="I3"/>
      <colBreaks count="1" manualBreakCount="1">
        <brk id="7" max="1048575" man="1"/>
      </colBreaks>
      <pageMargins left="0.51181102362204722" right="0.26" top="0.54" bottom="0.61" header="0.25" footer="0.43"/>
      <printOptions horizontalCentered="1"/>
      <pageSetup paperSize="9" orientation="portrait" horizontalDpi="300" verticalDpi="300" r:id="rId1"/>
      <headerFooter alignWithMargins="0">
        <oddFooter>&amp;R&amp;"Book Antiqua,Bold"&amp;10Schedule-2/ Page &amp;P of &amp;N</oddFooter>
      </headerFooter>
    </customSheetView>
    <customSheetView guid="{E95B21C1-D936-4435-AF6F-90CF0B6A7506}" state="hidden">
      <selection activeCell="I3" sqref="I3"/>
      <colBreaks count="1" manualBreakCount="1">
        <brk id="7" max="1048575" man="1"/>
      </colBreaks>
      <pageMargins left="0.51181102362204722" right="0.26" top="0.54" bottom="0.61" header="0.25" footer="0.43"/>
      <printOptions horizontalCentered="1"/>
      <pageSetup paperSize="9" orientation="portrait" horizontalDpi="300" verticalDpi="300" r:id="rId2"/>
      <headerFooter alignWithMargins="0">
        <oddFooter>&amp;R&amp;"Book Antiqua,Bold"&amp;10Schedule-2/ Page &amp;P of &amp;N</oddFooter>
      </headerFooter>
    </customSheetView>
    <customSheetView guid="{B0EE7D76-5806-4718-BDAD-3A3EA691E5E4}" state="hidden">
      <selection activeCell="I3" sqref="I3"/>
      <colBreaks count="1" manualBreakCount="1">
        <brk id="7" max="1048575" man="1"/>
      </colBreaks>
      <pageMargins left="0.51181102362204722" right="0.26" top="0.54" bottom="0.61" header="0.25" footer="0.43"/>
      <printOptions horizontalCentered="1"/>
      <pageSetup paperSize="9" orientation="portrait" horizontalDpi="300" verticalDpi="300" r:id="rId3"/>
      <headerFooter alignWithMargins="0">
        <oddFooter>&amp;R&amp;"Book Antiqua,Bold"&amp;10Schedule-2/ Page &amp;P of &amp;N</oddFooter>
      </headerFooter>
    </customSheetView>
    <customSheetView guid="{696D9240-6693-44E8-B9A4-2BFADD101EE2}" state="hidden">
      <selection activeCell="I3" sqref="I3"/>
      <colBreaks count="1" manualBreakCount="1">
        <brk id="7" max="1048575" man="1"/>
      </colBreaks>
      <pageMargins left="0.51181102362204722" right="0.26" top="0.54" bottom="0.61" header="0.25" footer="0.43"/>
      <printOptions horizontalCentered="1"/>
      <pageSetup paperSize="9" orientation="portrait" horizontalDpi="300" verticalDpi="300" r:id="rId4"/>
      <headerFooter alignWithMargins="0">
        <oddFooter>&amp;R&amp;"Book Antiqua,Bold"&amp;10Schedule-2/ Page &amp;P of &amp;N</oddFooter>
      </headerFooter>
    </customSheetView>
    <customSheetView guid="{58D82F59-8CF6-455F-B9F4-081499FDF243}" state="hidden">
      <selection activeCell="I3" sqref="I3"/>
      <colBreaks count="1" manualBreakCount="1">
        <brk id="7" max="1048575" man="1"/>
      </colBreaks>
      <pageMargins left="0.51181102362204722" right="0.26" top="0.54" bottom="0.61" header="0.25" footer="0.43"/>
      <printOptions horizontalCentered="1"/>
      <pageSetup paperSize="9" orientation="portrait" horizontalDpi="300" verticalDpi="300" r:id="rId5"/>
      <headerFooter alignWithMargins="0">
        <oddFooter>&amp;R&amp;"Book Antiqua,Bold"&amp;10Schedule-2/ Page &amp;P of &amp;N</oddFooter>
      </headerFooter>
    </customSheetView>
    <customSheetView guid="{B1277D53-29D6-4226-81E2-084FB62977B6}" state="hidden">
      <selection activeCell="I3" sqref="I3"/>
      <colBreaks count="1" manualBreakCount="1">
        <brk id="7" max="1048575" man="1"/>
      </colBreaks>
      <pageMargins left="0.51181102362204722" right="0.26" top="0.54" bottom="0.61" header="0.25" footer="0.43"/>
      <printOptions horizontalCentered="1"/>
      <pageSetup paperSize="9" orientation="portrait" horizontalDpi="300" verticalDpi="300" r:id="rId6"/>
      <headerFooter alignWithMargins="0">
        <oddFooter>&amp;R&amp;"Book Antiqua,Bold"&amp;10Schedule-2/ Page &amp;P of &amp;N</oddFooter>
      </headerFooter>
    </customSheetView>
    <customSheetView guid="{C39F923C-6CD3-45D8-86F8-6C4D806DDD7E}" state="hidden">
      <selection activeCell="I3" sqref="I3"/>
      <colBreaks count="1" manualBreakCount="1">
        <brk id="7" max="1048575" man="1"/>
      </colBreaks>
      <pageMargins left="0.51181102362204722" right="0.26" top="0.54" bottom="0.61" header="0.25" footer="0.43"/>
      <printOptions horizontalCentered="1"/>
      <pageSetup paperSize="9" orientation="portrait" horizontalDpi="300" verticalDpi="300" r:id="rId7"/>
      <headerFooter alignWithMargins="0">
        <oddFooter>&amp;R&amp;"Book Antiqua,Bold"&amp;10Schedule-2/ Page &amp;P of &amp;N</oddFooter>
      </headerFooter>
    </customSheetView>
    <customSheetView guid="{9CA44E70-650F-49CD-967F-298619682CA2}" state="hidden">
      <selection activeCell="I3" sqref="I3"/>
      <colBreaks count="1" manualBreakCount="1">
        <brk id="7" max="1048575" man="1"/>
      </colBreaks>
      <pageMargins left="0.51181102362204722" right="0.26" top="0.54" bottom="0.61" header="0.25" footer="0.43"/>
      <printOptions horizontalCentered="1"/>
      <pageSetup paperSize="9" orientation="portrait" horizontalDpi="300" verticalDpi="300" r:id="rId8"/>
      <headerFooter alignWithMargins="0">
        <oddFooter>&amp;R&amp;"Book Antiqua,Bold"&amp;10Schedule-2/ Page &amp;P of &amp;N</oddFooter>
      </headerFooter>
    </customSheetView>
  </customSheetViews>
  <mergeCells count="7">
    <mergeCell ref="B24:G24"/>
    <mergeCell ref="A3:G3"/>
    <mergeCell ref="A4:G4"/>
    <mergeCell ref="B8:E8"/>
    <mergeCell ref="B9:E9"/>
    <mergeCell ref="B10:E10"/>
    <mergeCell ref="B11:E11"/>
  </mergeCells>
  <phoneticPr fontId="30" type="noConversion"/>
  <printOptions horizontalCentered="1"/>
  <pageMargins left="0.51181102362204722" right="0.26" top="0.54" bottom="0.61" header="0.25" footer="0.43"/>
  <pageSetup paperSize="9" orientation="portrait" horizontalDpi="300" verticalDpi="300" r:id="rId9"/>
  <headerFooter alignWithMargins="0">
    <oddFooter>&amp;R&amp;"Book Antiqua,Bold"&amp;10Schedule-2/ Page &amp;P of &amp;N</oddFooter>
  </headerFooter>
  <colBreaks count="1" manualBreakCount="1">
    <brk id="7"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6">
    <tabColor indexed="10"/>
    <pageSetUpPr fitToPage="1"/>
  </sheetPr>
  <dimension ref="A1:W163"/>
  <sheetViews>
    <sheetView tabSelected="1" topLeftCell="A15" zoomScale="80" zoomScaleNormal="80" zoomScaleSheetLayoutView="55" workbookViewId="0">
      <selection activeCell="L124" sqref="L124:L130"/>
    </sheetView>
  </sheetViews>
  <sheetFormatPr defaultRowHeight="16.5"/>
  <cols>
    <col min="1" max="1" width="10.625" style="71" customWidth="1"/>
    <col min="2" max="2" width="34.625" style="72" customWidth="1"/>
    <col min="3" max="3" width="40.25" style="72" customWidth="1"/>
    <col min="4" max="4" width="11.625" style="71" customWidth="1"/>
    <col min="5" max="5" width="12.375" style="71" customWidth="1"/>
    <col min="6" max="6" width="20.125" style="71" bestFit="1" customWidth="1"/>
    <col min="7" max="7" width="21.125" style="71" customWidth="1"/>
    <col min="8" max="8" width="22.625" style="71" customWidth="1"/>
    <col min="9" max="9" width="14.125" style="71" customWidth="1"/>
    <col min="10" max="10" width="21" style="71" customWidth="1"/>
    <col min="11" max="11" width="20" style="71" customWidth="1"/>
    <col min="12" max="14" width="23.875" style="70" customWidth="1"/>
    <col min="15" max="15" width="28.625" style="70" customWidth="1"/>
    <col min="16" max="16" width="0.375" style="70" customWidth="1"/>
    <col min="17" max="17" width="12" style="62" customWidth="1"/>
    <col min="18" max="18" width="9" style="189"/>
    <col min="19" max="20" width="17.625" style="189" customWidth="1"/>
    <col min="21" max="23" width="9" style="189"/>
    <col min="24" max="16384" width="9" style="62"/>
  </cols>
  <sheetData>
    <row r="1" spans="1:20" ht="18" customHeight="1">
      <c r="A1" s="63" t="str">
        <f>Cover!B3</f>
        <v>Specification No.: WR1/NT/W-UFOC/DOM/ZA3/23/11299</v>
      </c>
      <c r="B1" s="64"/>
      <c r="C1" s="64"/>
      <c r="D1" s="65"/>
      <c r="E1" s="65"/>
      <c r="F1" s="65"/>
      <c r="G1" s="65"/>
      <c r="H1" s="65"/>
      <c r="I1" s="65"/>
      <c r="J1" s="65"/>
      <c r="K1" s="65"/>
      <c r="L1" s="464"/>
      <c r="M1" s="464"/>
      <c r="N1" s="464"/>
      <c r="O1" s="464"/>
      <c r="P1" s="464"/>
    </row>
    <row r="2" spans="1:20" ht="18" customHeight="1">
      <c r="A2" s="54"/>
      <c r="B2" s="69"/>
      <c r="C2" s="69"/>
      <c r="D2" s="70"/>
      <c r="E2" s="70"/>
      <c r="F2" s="70"/>
      <c r="G2" s="70"/>
      <c r="H2" s="70"/>
      <c r="I2" s="70"/>
      <c r="J2" s="70"/>
      <c r="K2" s="70"/>
    </row>
    <row r="3" spans="1:20" ht="55.5" customHeight="1">
      <c r="A3" s="688" t="str">
        <f>Cover!$B$2</f>
        <v>Annual Maintenance Contract (AMC) including Preventive Maintenance of Underground/ Overhead Optical Fibre Cable Links of Nasik &amp; Dhule Backbone/ Intracity Section and Last Mile Contract (LMC) for providing Last Mile Connectivity’s to customers in Nasik &amp; Dhule (Including Jalgaon District) for a period of three years under PKG-C under WRTCC</v>
      </c>
      <c r="B3" s="688"/>
      <c r="C3" s="688"/>
      <c r="D3" s="688"/>
      <c r="E3" s="688"/>
      <c r="F3" s="688"/>
      <c r="G3" s="688"/>
      <c r="H3" s="688"/>
      <c r="I3" s="688"/>
      <c r="J3" s="688"/>
      <c r="K3" s="688"/>
      <c r="L3" s="688"/>
      <c r="M3" s="688"/>
      <c r="N3" s="688"/>
      <c r="O3" s="688"/>
      <c r="P3" s="179"/>
      <c r="R3" s="194"/>
      <c r="T3" s="195"/>
    </row>
    <row r="4" spans="1:20" ht="22.15" customHeight="1">
      <c r="A4" s="647" t="s">
        <v>490</v>
      </c>
      <c r="B4" s="647"/>
      <c r="C4" s="647"/>
      <c r="D4" s="647"/>
      <c r="E4" s="647"/>
      <c r="F4" s="647"/>
      <c r="G4" s="647"/>
      <c r="H4" s="647"/>
      <c r="I4" s="647"/>
      <c r="J4" s="647"/>
      <c r="K4" s="647"/>
      <c r="L4" s="647"/>
      <c r="M4" s="647"/>
      <c r="N4" s="647"/>
      <c r="O4" s="647"/>
      <c r="P4" s="537"/>
      <c r="R4" s="194"/>
      <c r="T4" s="195"/>
    </row>
    <row r="5" spans="1:20" ht="18" customHeight="1">
      <c r="R5" s="194"/>
      <c r="T5" s="195"/>
    </row>
    <row r="6" spans="1:20" ht="28.15" customHeight="1">
      <c r="A6" s="21" t="str">
        <f>'Sch-1'!A6</f>
        <v>Bidder's Name And Address</v>
      </c>
      <c r="B6" s="22"/>
      <c r="C6" s="22"/>
      <c r="D6" s="22"/>
      <c r="H6" s="51"/>
      <c r="I6" s="51"/>
      <c r="J6" s="51"/>
      <c r="K6" s="51"/>
      <c r="L6" s="51" t="s">
        <v>198</v>
      </c>
      <c r="M6" s="51"/>
      <c r="N6" s="51"/>
      <c r="O6" s="51"/>
      <c r="P6" s="51"/>
      <c r="R6" s="194"/>
      <c r="T6" s="195"/>
    </row>
    <row r="7" spans="1:20" ht="24.6" customHeight="1">
      <c r="A7" s="198" t="str">
        <f>'Sch-1'!A7</f>
        <v>Bidder as Individual Bidder</v>
      </c>
      <c r="H7" s="54"/>
      <c r="I7" s="54"/>
      <c r="J7" s="54"/>
      <c r="K7" s="54"/>
      <c r="L7" s="742" t="str">
        <f>'Sch-1'!L7</f>
        <v xml:space="preserve">Sr. DGM (CS) 
POWERGRID TELESERVICES LIMITED,
Western Region Telecom Control Center, 
1ST Floor, Samruddhi Venture Park, MIDC Area,
Marol, Andheri(East),
Mumbai-400093
</v>
      </c>
      <c r="M7" s="742"/>
      <c r="N7" s="742"/>
      <c r="O7" s="538"/>
      <c r="P7" s="539"/>
      <c r="R7" s="194"/>
      <c r="T7" s="195"/>
    </row>
    <row r="8" spans="1:20" ht="24.6" customHeight="1">
      <c r="A8" s="21" t="s">
        <v>199</v>
      </c>
      <c r="B8" s="431">
        <f>'Names of Bidder'!D8</f>
        <v>0</v>
      </c>
      <c r="C8" s="431"/>
      <c r="D8" s="431"/>
      <c r="H8" s="54"/>
      <c r="I8" s="54"/>
      <c r="J8" s="54"/>
      <c r="K8" s="54"/>
      <c r="L8" s="742"/>
      <c r="M8" s="742"/>
      <c r="N8" s="742"/>
      <c r="O8" s="538"/>
      <c r="P8" s="539"/>
      <c r="R8" s="194"/>
      <c r="T8" s="195"/>
    </row>
    <row r="9" spans="1:20" ht="24.6" customHeight="1">
      <c r="A9" s="21" t="s">
        <v>201</v>
      </c>
      <c r="B9" s="431">
        <f>'Names of Bidder'!D9</f>
        <v>0</v>
      </c>
      <c r="C9" s="431"/>
      <c r="D9" s="431"/>
      <c r="H9" s="54"/>
      <c r="I9" s="54"/>
      <c r="J9" s="54"/>
      <c r="K9" s="54"/>
      <c r="L9" s="742"/>
      <c r="M9" s="742"/>
      <c r="N9" s="742"/>
      <c r="O9" s="538"/>
      <c r="P9" s="539"/>
      <c r="R9" s="194"/>
      <c r="T9" s="195"/>
    </row>
    <row r="10" spans="1:20" ht="31.5" customHeight="1">
      <c r="A10" s="22"/>
      <c r="B10" s="431">
        <f>'Names of Bidder'!D10</f>
        <v>0</v>
      </c>
      <c r="C10" s="431"/>
      <c r="D10" s="431"/>
      <c r="H10" s="54"/>
      <c r="I10" s="54"/>
      <c r="J10" s="54"/>
      <c r="K10" s="54"/>
      <c r="L10" s="742"/>
      <c r="M10" s="742"/>
      <c r="N10" s="742"/>
      <c r="O10" s="538"/>
      <c r="P10" s="539"/>
    </row>
    <row r="11" spans="1:20" ht="24.6" customHeight="1">
      <c r="A11" s="22"/>
      <c r="B11" s="431">
        <f>'Names of Bidder'!D11</f>
        <v>0</v>
      </c>
      <c r="C11" s="431"/>
      <c r="D11" s="431"/>
      <c r="H11" s="54"/>
      <c r="I11" s="54"/>
      <c r="J11" s="54"/>
      <c r="K11" s="54"/>
      <c r="L11" s="539"/>
      <c r="M11" s="539"/>
      <c r="N11" s="538"/>
      <c r="O11" s="538"/>
      <c r="P11" s="539"/>
    </row>
    <row r="12" spans="1:20" ht="18.600000000000001" customHeight="1">
      <c r="A12" s="22"/>
      <c r="B12" s="21"/>
      <c r="C12" s="21"/>
      <c r="D12" s="21"/>
      <c r="E12" s="21"/>
      <c r="F12" s="21"/>
      <c r="G12" s="21"/>
      <c r="H12" s="21"/>
      <c r="I12" s="21"/>
      <c r="J12" s="21"/>
      <c r="K12" s="21"/>
    </row>
    <row r="13" spans="1:20" s="570" customFormat="1" ht="18" customHeight="1">
      <c r="A13" s="685" t="s">
        <v>470</v>
      </c>
      <c r="B13" s="685"/>
      <c r="C13" s="685"/>
      <c r="D13" s="685"/>
      <c r="E13" s="685"/>
      <c r="F13" s="685"/>
      <c r="G13" s="685"/>
      <c r="H13" s="685"/>
      <c r="I13" s="685"/>
      <c r="J13" s="685"/>
      <c r="K13" s="685"/>
      <c r="L13" s="685"/>
      <c r="M13" s="685"/>
      <c r="N13" s="685"/>
      <c r="O13" s="685"/>
      <c r="P13" s="543"/>
    </row>
    <row r="14" spans="1:20" s="570" customFormat="1" thickBot="1">
      <c r="A14" s="689" t="s">
        <v>421</v>
      </c>
      <c r="B14" s="689"/>
      <c r="C14" s="689"/>
      <c r="D14" s="689"/>
      <c r="E14" s="689"/>
      <c r="F14" s="689"/>
      <c r="G14" s="689"/>
      <c r="H14" s="689"/>
      <c r="I14" s="689"/>
      <c r="J14" s="689"/>
      <c r="K14" s="689"/>
      <c r="L14" s="689"/>
      <c r="M14" s="689"/>
      <c r="N14" s="689"/>
      <c r="O14" s="689"/>
      <c r="P14" s="544"/>
    </row>
    <row r="15" spans="1:20" s="570" customFormat="1" ht="41.65" customHeight="1">
      <c r="A15" s="744" t="s">
        <v>506</v>
      </c>
      <c r="B15" s="745"/>
      <c r="C15" s="745"/>
      <c r="D15" s="745"/>
      <c r="E15" s="745"/>
      <c r="F15" s="745"/>
      <c r="G15" s="745"/>
      <c r="H15" s="745"/>
      <c r="I15" s="745"/>
      <c r="J15" s="745"/>
      <c r="K15" s="745"/>
      <c r="L15" s="745"/>
      <c r="M15" s="745"/>
      <c r="N15" s="745"/>
      <c r="O15" s="745"/>
      <c r="P15" s="545"/>
    </row>
    <row r="16" spans="1:20" s="570" customFormat="1" ht="150">
      <c r="A16" s="556" t="s">
        <v>176</v>
      </c>
      <c r="B16" s="739" t="s">
        <v>180</v>
      </c>
      <c r="C16" s="739"/>
      <c r="D16" s="549" t="s">
        <v>174</v>
      </c>
      <c r="E16" s="549" t="s">
        <v>500</v>
      </c>
      <c r="F16" s="549" t="s">
        <v>435</v>
      </c>
      <c r="G16" s="557" t="s">
        <v>436</v>
      </c>
      <c r="H16" s="557" t="s">
        <v>437</v>
      </c>
      <c r="I16" s="557" t="s">
        <v>438</v>
      </c>
      <c r="J16" s="557" t="s">
        <v>439</v>
      </c>
      <c r="K16" s="557" t="s">
        <v>440</v>
      </c>
      <c r="L16" s="549" t="s">
        <v>504</v>
      </c>
      <c r="M16" s="549" t="s">
        <v>502</v>
      </c>
      <c r="N16" s="549" t="s">
        <v>503</v>
      </c>
      <c r="O16" s="549" t="s">
        <v>610</v>
      </c>
      <c r="P16" s="546" t="s">
        <v>442</v>
      </c>
    </row>
    <row r="17" spans="1:17" s="570" customFormat="1" ht="30">
      <c r="A17" s="556">
        <v>1</v>
      </c>
      <c r="B17" s="739">
        <v>2</v>
      </c>
      <c r="C17" s="739"/>
      <c r="D17" s="549">
        <v>3</v>
      </c>
      <c r="E17" s="549">
        <v>4</v>
      </c>
      <c r="F17" s="549">
        <v>5</v>
      </c>
      <c r="G17" s="549">
        <v>6</v>
      </c>
      <c r="H17" s="549">
        <v>7</v>
      </c>
      <c r="I17" s="549">
        <v>8</v>
      </c>
      <c r="J17" s="549">
        <v>9</v>
      </c>
      <c r="K17" s="549">
        <v>10</v>
      </c>
      <c r="L17" s="549">
        <v>11</v>
      </c>
      <c r="M17" s="549" t="s">
        <v>501</v>
      </c>
      <c r="N17" s="549" t="s">
        <v>505</v>
      </c>
      <c r="O17" s="549">
        <v>14</v>
      </c>
      <c r="P17" s="546">
        <v>15</v>
      </c>
    </row>
    <row r="18" spans="1:17" s="570" customFormat="1" ht="93" customHeight="1">
      <c r="A18" s="556" t="s">
        <v>422</v>
      </c>
      <c r="B18" s="740" t="s">
        <v>554</v>
      </c>
      <c r="C18" s="741"/>
      <c r="D18" s="549"/>
      <c r="E18" s="571"/>
      <c r="F18" s="548"/>
      <c r="G18" s="548"/>
      <c r="H18" s="548"/>
      <c r="I18" s="548"/>
      <c r="J18" s="548"/>
      <c r="K18" s="548"/>
      <c r="L18" s="548"/>
      <c r="M18" s="548"/>
      <c r="N18" s="558"/>
      <c r="O18" s="558"/>
      <c r="P18" s="546"/>
    </row>
    <row r="19" spans="1:17" s="570" customFormat="1" ht="37.5" customHeight="1">
      <c r="A19" s="559" t="s">
        <v>513</v>
      </c>
      <c r="B19" s="740" t="s">
        <v>670</v>
      </c>
      <c r="C19" s="741"/>
      <c r="D19" s="571" t="s">
        <v>516</v>
      </c>
      <c r="E19" s="572">
        <v>17</v>
      </c>
      <c r="F19" s="548">
        <v>998716</v>
      </c>
      <c r="G19" s="573" t="str">
        <f>IF(H19=0,"Confirmed",(IF(H19=F19,"Confirmed","Not Confirmed")))</f>
        <v>Confirmed</v>
      </c>
      <c r="H19" s="551"/>
      <c r="I19" s="550">
        <v>0.18</v>
      </c>
      <c r="J19" s="573" t="str">
        <f>IF(K19=0,"Confirmed",(IF(K19=I19,"Confirmed","Not Confirmed")))</f>
        <v>Confirmed</v>
      </c>
      <c r="K19" s="552"/>
      <c r="L19" s="568"/>
      <c r="M19" s="560">
        <f>(E19*L19)</f>
        <v>0</v>
      </c>
      <c r="N19" s="560">
        <f>(M19*12)</f>
        <v>0</v>
      </c>
      <c r="O19" s="560">
        <f>N19*3</f>
        <v>0</v>
      </c>
      <c r="P19" s="542">
        <f>IF(K19="",E19*I19*L19*36,(IF(K19=0,E19*K19*L19*36,E19*K19*L19*36)))</f>
        <v>0</v>
      </c>
      <c r="Q19" s="574"/>
    </row>
    <row r="20" spans="1:17" s="570" customFormat="1" ht="66" customHeight="1">
      <c r="A20" s="559" t="s">
        <v>514</v>
      </c>
      <c r="B20" s="740" t="s">
        <v>671</v>
      </c>
      <c r="C20" s="741"/>
      <c r="D20" s="571" t="s">
        <v>516</v>
      </c>
      <c r="E20" s="572">
        <v>16</v>
      </c>
      <c r="F20" s="548">
        <v>998716</v>
      </c>
      <c r="G20" s="573" t="str">
        <f>IF(H20=0,"Confirmed",(IF(H20=F20,"Confirmed","Not Confirmed")))</f>
        <v>Confirmed</v>
      </c>
      <c r="H20" s="551"/>
      <c r="I20" s="550">
        <v>0.18</v>
      </c>
      <c r="J20" s="573" t="str">
        <f>IF(K20=0,"Confirmed",(IF(K20=I20,"Confirmed","Not Confirmed")))</f>
        <v>Confirmed</v>
      </c>
      <c r="K20" s="552"/>
      <c r="L20" s="568"/>
      <c r="M20" s="560">
        <f>(E20*L20)</f>
        <v>0</v>
      </c>
      <c r="N20" s="560">
        <f>(M20*12)</f>
        <v>0</v>
      </c>
      <c r="O20" s="560">
        <f>N20*3</f>
        <v>0</v>
      </c>
      <c r="P20" s="542">
        <f>IF(K20="",E20*I20*L20*36,(IF(K20=0,E20*K20*L20*36,E20*K20*L20*36)))</f>
        <v>0</v>
      </c>
      <c r="Q20" s="574"/>
    </row>
    <row r="21" spans="1:17" s="570" customFormat="1" ht="55.5" customHeight="1">
      <c r="A21" s="559" t="s">
        <v>482</v>
      </c>
      <c r="B21" s="743" t="s">
        <v>556</v>
      </c>
      <c r="C21" s="743"/>
      <c r="D21" s="571" t="s">
        <v>520</v>
      </c>
      <c r="E21" s="572">
        <v>1</v>
      </c>
      <c r="F21" s="548">
        <v>998716</v>
      </c>
      <c r="G21" s="573" t="str">
        <f>IF(H21=0,"Confirmed",(IF(H21=F21,"Confirmed","Not Confirmed")))</f>
        <v>Confirmed</v>
      </c>
      <c r="H21" s="551"/>
      <c r="I21" s="550">
        <v>0.18</v>
      </c>
      <c r="J21" s="573" t="str">
        <f>IF(K21="","Confirmed",(IF(K21=I21,"Confirmed","Not Confirmed")))</f>
        <v>Confirmed</v>
      </c>
      <c r="K21" s="552"/>
      <c r="L21" s="568"/>
      <c r="M21" s="560">
        <f>(E21*L21)</f>
        <v>0</v>
      </c>
      <c r="N21" s="560">
        <f>(M21*12)</f>
        <v>0</v>
      </c>
      <c r="O21" s="560">
        <f>N21*3</f>
        <v>0</v>
      </c>
      <c r="P21" s="542">
        <f>IF(K21="",E21*I21*L21*36,(IF(K21=0,E21*K21*L21*36,E21*K21*L21*36)))</f>
        <v>0</v>
      </c>
      <c r="Q21" s="574"/>
    </row>
    <row r="22" spans="1:17" s="570" customFormat="1" ht="33" customHeight="1" thickBot="1">
      <c r="A22" s="747" t="s">
        <v>508</v>
      </c>
      <c r="B22" s="748"/>
      <c r="C22" s="748"/>
      <c r="D22" s="748"/>
      <c r="E22" s="748"/>
      <c r="F22" s="748"/>
      <c r="G22" s="748"/>
      <c r="H22" s="748"/>
      <c r="I22" s="748"/>
      <c r="J22" s="748"/>
      <c r="K22" s="748"/>
      <c r="L22" s="748"/>
      <c r="M22" s="561"/>
      <c r="N22" s="561"/>
      <c r="O22" s="560">
        <f>SUM(O19:O21)</f>
        <v>0</v>
      </c>
      <c r="P22" s="547">
        <f>SUM(P19:P21)</f>
        <v>0</v>
      </c>
    </row>
    <row r="23" spans="1:17" s="570" customFormat="1">
      <c r="A23" s="554"/>
      <c r="B23" s="554"/>
      <c r="C23" s="554"/>
      <c r="D23" s="554"/>
      <c r="E23" s="554"/>
      <c r="F23" s="554"/>
      <c r="G23" s="554"/>
      <c r="H23" s="554"/>
      <c r="I23" s="554"/>
      <c r="J23" s="554"/>
      <c r="K23" s="554"/>
      <c r="L23" s="554"/>
      <c r="M23" s="554"/>
      <c r="N23" s="554"/>
      <c r="O23" s="554"/>
    </row>
    <row r="24" spans="1:17" s="570" customFormat="1" ht="20.25">
      <c r="A24" s="746" t="s">
        <v>507</v>
      </c>
      <c r="B24" s="746"/>
      <c r="C24" s="746"/>
      <c r="D24" s="746"/>
      <c r="E24" s="746"/>
      <c r="F24" s="746"/>
      <c r="G24" s="746"/>
      <c r="H24" s="746"/>
      <c r="I24" s="746"/>
      <c r="J24" s="746"/>
      <c r="K24" s="746"/>
      <c r="L24" s="746"/>
      <c r="M24" s="746"/>
      <c r="N24" s="746"/>
      <c r="O24" s="746"/>
      <c r="P24" s="540"/>
    </row>
    <row r="25" spans="1:17" s="570" customFormat="1" ht="122.25" customHeight="1">
      <c r="A25" s="549" t="s">
        <v>176</v>
      </c>
      <c r="B25" s="739" t="s">
        <v>180</v>
      </c>
      <c r="C25" s="739"/>
      <c r="D25" s="549" t="s">
        <v>174</v>
      </c>
      <c r="E25" s="549" t="s">
        <v>500</v>
      </c>
      <c r="F25" s="549" t="s">
        <v>435</v>
      </c>
      <c r="G25" s="557" t="s">
        <v>436</v>
      </c>
      <c r="H25" s="557" t="s">
        <v>437</v>
      </c>
      <c r="I25" s="557" t="s">
        <v>438</v>
      </c>
      <c r="J25" s="557" t="s">
        <v>439</v>
      </c>
      <c r="K25" s="557" t="s">
        <v>440</v>
      </c>
      <c r="L25" s="549" t="s">
        <v>504</v>
      </c>
      <c r="M25" s="549" t="s">
        <v>511</v>
      </c>
      <c r="N25" s="562"/>
      <c r="O25" s="562"/>
      <c r="P25" s="541" t="s">
        <v>442</v>
      </c>
    </row>
    <row r="26" spans="1:17" s="570" customFormat="1" ht="16.5" customHeight="1">
      <c r="A26" s="575">
        <v>1</v>
      </c>
      <c r="B26" s="738" t="s">
        <v>523</v>
      </c>
      <c r="C26" s="738"/>
      <c r="D26" s="576" t="s">
        <v>548</v>
      </c>
      <c r="E26" s="577">
        <v>10000</v>
      </c>
      <c r="F26" s="548">
        <v>998716</v>
      </c>
      <c r="G26" s="573" t="str">
        <f>IF(H26=0,"Confirmed",(IF(H26=F26,"Confirmed","Not Confirmed")))</f>
        <v>Confirmed</v>
      </c>
      <c r="H26" s="551"/>
      <c r="I26" s="550">
        <v>0.18</v>
      </c>
      <c r="J26" s="573" t="str">
        <f>IF(K26=0,"Confirmed",(IF(K26=I26,"Confirmed","Not Confirmed")))</f>
        <v>Confirmed</v>
      </c>
      <c r="K26" s="552"/>
      <c r="L26" s="568"/>
      <c r="M26" s="640">
        <f>(E26*L26)</f>
        <v>0</v>
      </c>
      <c r="N26" s="638"/>
      <c r="O26" s="563"/>
      <c r="P26" s="542">
        <f>IF(K26="",E26*I26*L26,(IF(K26=0,E26*K26*L26,E26*K26*L26)))</f>
        <v>0</v>
      </c>
      <c r="Q26" s="574"/>
    </row>
    <row r="27" spans="1:17" s="570" customFormat="1" ht="16.5" customHeight="1">
      <c r="A27" s="575">
        <v>2</v>
      </c>
      <c r="B27" s="738" t="s">
        <v>611</v>
      </c>
      <c r="C27" s="738"/>
      <c r="D27" s="576"/>
      <c r="E27" s="577"/>
      <c r="F27" s="548"/>
      <c r="G27" s="573"/>
      <c r="H27" s="634"/>
      <c r="I27" s="550"/>
      <c r="J27" s="573"/>
      <c r="K27" s="642"/>
      <c r="L27" s="643"/>
      <c r="M27" s="640"/>
      <c r="N27" s="638"/>
      <c r="O27" s="563"/>
      <c r="P27" s="542"/>
      <c r="Q27" s="574"/>
    </row>
    <row r="28" spans="1:17" s="570" customFormat="1" ht="16.5" customHeight="1">
      <c r="A28" s="575">
        <v>2.1</v>
      </c>
      <c r="B28" s="738" t="s">
        <v>519</v>
      </c>
      <c r="C28" s="738"/>
      <c r="D28" s="641"/>
      <c r="E28" s="578"/>
      <c r="F28" s="548"/>
      <c r="G28" s="573"/>
      <c r="H28" s="549"/>
      <c r="I28" s="550"/>
      <c r="J28" s="573"/>
      <c r="K28" s="549"/>
      <c r="L28" s="603"/>
      <c r="M28" s="640"/>
      <c r="N28" s="638"/>
      <c r="O28" s="563"/>
      <c r="P28" s="542"/>
      <c r="Q28" s="574"/>
    </row>
    <row r="29" spans="1:17" s="570" customFormat="1" ht="16.5" customHeight="1">
      <c r="A29" s="575" t="s">
        <v>332</v>
      </c>
      <c r="B29" s="738" t="s">
        <v>612</v>
      </c>
      <c r="C29" s="738"/>
      <c r="D29" s="579" t="s">
        <v>548</v>
      </c>
      <c r="E29" s="577">
        <v>10000</v>
      </c>
      <c r="F29" s="548">
        <v>998716</v>
      </c>
      <c r="G29" s="573" t="str">
        <f t="shared" ref="G29:G88" si="0">IF(H29=0,"Confirmed",(IF(H29=F29,"Confirmed","Not Confirmed")))</f>
        <v>Confirmed</v>
      </c>
      <c r="H29" s="551"/>
      <c r="I29" s="550">
        <v>0.18</v>
      </c>
      <c r="J29" s="573" t="str">
        <f t="shared" ref="J29:J88" si="1">IF(K29=0,"Confirmed",(IF(K29=I29,"Confirmed","Not Confirmed")))</f>
        <v>Confirmed</v>
      </c>
      <c r="K29" s="552"/>
      <c r="L29" s="568"/>
      <c r="M29" s="640">
        <f>(E29*L29)</f>
        <v>0</v>
      </c>
      <c r="N29" s="638"/>
      <c r="O29" s="562"/>
      <c r="P29" s="542">
        <f t="shared" ref="P29:P88" si="2">IF(K29="",E29*I29*L29,(IF(K29=0,E29*K29*L29,E29*K29*L29)))</f>
        <v>0</v>
      </c>
    </row>
    <row r="30" spans="1:17" s="570" customFormat="1" ht="16.5" customHeight="1">
      <c r="A30" s="575" t="s">
        <v>613</v>
      </c>
      <c r="B30" s="738" t="s">
        <v>524</v>
      </c>
      <c r="C30" s="738"/>
      <c r="D30" s="576" t="s">
        <v>548</v>
      </c>
      <c r="E30" s="577">
        <v>100</v>
      </c>
      <c r="F30" s="548">
        <v>998716</v>
      </c>
      <c r="G30" s="573" t="str">
        <f t="shared" si="0"/>
        <v>Confirmed</v>
      </c>
      <c r="H30" s="551"/>
      <c r="I30" s="550">
        <v>0.18</v>
      </c>
      <c r="J30" s="573" t="str">
        <f t="shared" si="1"/>
        <v>Confirmed</v>
      </c>
      <c r="K30" s="552"/>
      <c r="L30" s="568"/>
      <c r="M30" s="640">
        <f>(E30*L30)</f>
        <v>0</v>
      </c>
      <c r="N30" s="638"/>
      <c r="O30" s="563"/>
      <c r="P30" s="542">
        <f t="shared" si="2"/>
        <v>0</v>
      </c>
      <c r="Q30" s="574"/>
    </row>
    <row r="31" spans="1:17" s="570" customFormat="1" ht="16.5" customHeight="1">
      <c r="A31" s="575">
        <v>2.2000000000000002</v>
      </c>
      <c r="B31" s="738" t="s">
        <v>614</v>
      </c>
      <c r="C31" s="738"/>
      <c r="D31" s="580" t="s">
        <v>548</v>
      </c>
      <c r="E31" s="577">
        <v>10000</v>
      </c>
      <c r="F31" s="548">
        <v>998716</v>
      </c>
      <c r="G31" s="573" t="str">
        <f t="shared" si="0"/>
        <v>Confirmed</v>
      </c>
      <c r="H31" s="551"/>
      <c r="I31" s="550">
        <v>0.18</v>
      </c>
      <c r="J31" s="573" t="str">
        <f t="shared" si="1"/>
        <v>Confirmed</v>
      </c>
      <c r="K31" s="552"/>
      <c r="L31" s="568"/>
      <c r="M31" s="640">
        <f>(E31*L31)</f>
        <v>0</v>
      </c>
      <c r="N31" s="638"/>
      <c r="O31" s="563"/>
      <c r="P31" s="542">
        <f t="shared" si="2"/>
        <v>0</v>
      </c>
      <c r="Q31" s="574"/>
    </row>
    <row r="32" spans="1:17" s="570" customFormat="1" ht="16.5" customHeight="1">
      <c r="A32" s="575">
        <v>2.2999999999999998</v>
      </c>
      <c r="B32" s="738" t="s">
        <v>525</v>
      </c>
      <c r="C32" s="738"/>
      <c r="D32" s="576"/>
      <c r="E32" s="578"/>
      <c r="F32" s="548"/>
      <c r="G32" s="573"/>
      <c r="H32" s="573"/>
      <c r="I32" s="550"/>
      <c r="J32" s="573"/>
      <c r="K32" s="573"/>
      <c r="L32" s="604"/>
      <c r="M32" s="640"/>
      <c r="N32" s="638"/>
      <c r="O32" s="562"/>
      <c r="P32" s="542"/>
    </row>
    <row r="33" spans="1:17" s="570" customFormat="1" ht="16.5" customHeight="1">
      <c r="A33" s="575" t="s">
        <v>332</v>
      </c>
      <c r="B33" s="738" t="s">
        <v>615</v>
      </c>
      <c r="C33" s="738"/>
      <c r="D33" s="581" t="s">
        <v>549</v>
      </c>
      <c r="E33" s="577">
        <v>80</v>
      </c>
      <c r="F33" s="548">
        <v>998716</v>
      </c>
      <c r="G33" s="573" t="str">
        <f t="shared" si="0"/>
        <v>Confirmed</v>
      </c>
      <c r="H33" s="551"/>
      <c r="I33" s="550">
        <v>0.18</v>
      </c>
      <c r="J33" s="573" t="str">
        <f t="shared" si="1"/>
        <v>Confirmed</v>
      </c>
      <c r="K33" s="552"/>
      <c r="L33" s="568"/>
      <c r="M33" s="640">
        <f>(E33*L33)</f>
        <v>0</v>
      </c>
      <c r="N33" s="638"/>
      <c r="O33" s="563"/>
      <c r="P33" s="542">
        <f t="shared" si="2"/>
        <v>0</v>
      </c>
      <c r="Q33" s="574"/>
    </row>
    <row r="34" spans="1:17" s="570" customFormat="1" ht="16.5" customHeight="1">
      <c r="A34" s="575" t="s">
        <v>335</v>
      </c>
      <c r="B34" s="738" t="s">
        <v>526</v>
      </c>
      <c r="C34" s="738"/>
      <c r="D34" s="581" t="s">
        <v>549</v>
      </c>
      <c r="E34" s="577">
        <v>80</v>
      </c>
      <c r="F34" s="548">
        <v>998716</v>
      </c>
      <c r="G34" s="573" t="str">
        <f t="shared" ref="G34" si="3">IF(H34=0,"Confirmed",(IF(H34=F34,"Confirmed","Not Confirmed")))</f>
        <v>Confirmed</v>
      </c>
      <c r="H34" s="551"/>
      <c r="I34" s="550">
        <v>0.18</v>
      </c>
      <c r="J34" s="573" t="str">
        <f t="shared" ref="J34" si="4">IF(K34=0,"Confirmed",(IF(K34=I34,"Confirmed","Not Confirmed")))</f>
        <v>Confirmed</v>
      </c>
      <c r="K34" s="552"/>
      <c r="L34" s="568"/>
      <c r="M34" s="640">
        <f>(E34*L34)</f>
        <v>0</v>
      </c>
      <c r="N34" s="638"/>
      <c r="O34" s="563"/>
      <c r="P34" s="542">
        <f t="shared" si="2"/>
        <v>0</v>
      </c>
      <c r="Q34" s="574"/>
    </row>
    <row r="35" spans="1:17" s="570" customFormat="1" ht="16.5" customHeight="1">
      <c r="A35" s="575">
        <v>2.4</v>
      </c>
      <c r="B35" s="738" t="s">
        <v>616</v>
      </c>
      <c r="C35" s="738"/>
      <c r="D35" s="576"/>
      <c r="E35" s="578"/>
      <c r="F35" s="548"/>
      <c r="G35" s="573"/>
      <c r="H35" s="573"/>
      <c r="I35" s="550"/>
      <c r="J35" s="573"/>
      <c r="K35" s="573"/>
      <c r="L35" s="604"/>
      <c r="M35" s="640"/>
      <c r="N35" s="638"/>
      <c r="O35" s="563"/>
      <c r="P35" s="542"/>
      <c r="Q35" s="574"/>
    </row>
    <row r="36" spans="1:17" s="570" customFormat="1" ht="16.5" customHeight="1">
      <c r="A36" s="575" t="s">
        <v>332</v>
      </c>
      <c r="B36" s="738" t="s">
        <v>527</v>
      </c>
      <c r="C36" s="738"/>
      <c r="D36" s="582" t="s">
        <v>548</v>
      </c>
      <c r="E36" s="577">
        <v>160</v>
      </c>
      <c r="F36" s="548">
        <v>998716</v>
      </c>
      <c r="G36" s="573" t="str">
        <f t="shared" si="0"/>
        <v>Confirmed</v>
      </c>
      <c r="H36" s="551"/>
      <c r="I36" s="550">
        <v>0.18</v>
      </c>
      <c r="J36" s="573" t="str">
        <f t="shared" si="1"/>
        <v>Confirmed</v>
      </c>
      <c r="K36" s="552"/>
      <c r="L36" s="568"/>
      <c r="M36" s="640">
        <f>(E36*L36)</f>
        <v>0</v>
      </c>
      <c r="N36" s="638"/>
      <c r="O36" s="562"/>
      <c r="P36" s="542">
        <f t="shared" si="2"/>
        <v>0</v>
      </c>
    </row>
    <row r="37" spans="1:17" s="570" customFormat="1" ht="16.5" customHeight="1">
      <c r="A37" s="575" t="s">
        <v>547</v>
      </c>
      <c r="B37" s="738" t="s">
        <v>528</v>
      </c>
      <c r="C37" s="738"/>
      <c r="D37" s="582" t="s">
        <v>548</v>
      </c>
      <c r="E37" s="577">
        <v>160</v>
      </c>
      <c r="F37" s="548">
        <v>998716</v>
      </c>
      <c r="G37" s="573" t="str">
        <f t="shared" si="0"/>
        <v>Confirmed</v>
      </c>
      <c r="H37" s="551"/>
      <c r="I37" s="550">
        <v>0.18</v>
      </c>
      <c r="J37" s="573" t="str">
        <f t="shared" si="1"/>
        <v>Confirmed</v>
      </c>
      <c r="K37" s="552"/>
      <c r="L37" s="568"/>
      <c r="M37" s="640">
        <f>(E37*L37)</f>
        <v>0</v>
      </c>
      <c r="N37" s="638"/>
      <c r="O37" s="562"/>
      <c r="P37" s="542">
        <f t="shared" si="2"/>
        <v>0</v>
      </c>
    </row>
    <row r="38" spans="1:17" s="570" customFormat="1" ht="16.5" customHeight="1">
      <c r="A38" s="575" t="s">
        <v>337</v>
      </c>
      <c r="B38" s="738" t="s">
        <v>529</v>
      </c>
      <c r="C38" s="738"/>
      <c r="D38" s="582" t="s">
        <v>548</v>
      </c>
      <c r="E38" s="577">
        <v>2000</v>
      </c>
      <c r="F38" s="548">
        <v>998716</v>
      </c>
      <c r="G38" s="573" t="str">
        <f t="shared" si="0"/>
        <v>Confirmed</v>
      </c>
      <c r="H38" s="551"/>
      <c r="I38" s="550">
        <v>0.18</v>
      </c>
      <c r="J38" s="573" t="str">
        <f t="shared" si="1"/>
        <v>Confirmed</v>
      </c>
      <c r="K38" s="552"/>
      <c r="L38" s="568"/>
      <c r="M38" s="640">
        <f>(E38*L38)</f>
        <v>0</v>
      </c>
      <c r="N38" s="638"/>
      <c r="O38" s="563"/>
      <c r="P38" s="542">
        <f t="shared" si="2"/>
        <v>0</v>
      </c>
      <c r="Q38" s="574"/>
    </row>
    <row r="39" spans="1:17" s="570" customFormat="1" ht="16.5" customHeight="1">
      <c r="A39" s="575" t="s">
        <v>338</v>
      </c>
      <c r="B39" s="738" t="s">
        <v>530</v>
      </c>
      <c r="C39" s="738"/>
      <c r="D39" s="582" t="s">
        <v>548</v>
      </c>
      <c r="E39" s="577">
        <v>160</v>
      </c>
      <c r="F39" s="548">
        <v>998716</v>
      </c>
      <c r="G39" s="573" t="str">
        <f t="shared" si="0"/>
        <v>Confirmed</v>
      </c>
      <c r="H39" s="551"/>
      <c r="I39" s="550">
        <v>0.18</v>
      </c>
      <c r="J39" s="573" t="str">
        <f t="shared" si="1"/>
        <v>Confirmed</v>
      </c>
      <c r="K39" s="552"/>
      <c r="L39" s="568"/>
      <c r="M39" s="640">
        <f>(E39*L39)</f>
        <v>0</v>
      </c>
      <c r="N39" s="638"/>
      <c r="O39" s="563"/>
      <c r="P39" s="542">
        <f t="shared" si="2"/>
        <v>0</v>
      </c>
      <c r="Q39" s="574"/>
    </row>
    <row r="40" spans="1:17" s="570" customFormat="1" ht="16.5" customHeight="1">
      <c r="A40" s="575">
        <v>3</v>
      </c>
      <c r="B40" s="738" t="s">
        <v>509</v>
      </c>
      <c r="C40" s="738"/>
      <c r="D40" s="582"/>
      <c r="E40" s="578"/>
      <c r="F40" s="548"/>
      <c r="G40" s="573"/>
      <c r="H40" s="573"/>
      <c r="I40" s="550"/>
      <c r="J40" s="573"/>
      <c r="K40" s="573"/>
      <c r="L40" s="604"/>
      <c r="M40" s="640"/>
      <c r="N40" s="638"/>
      <c r="O40" s="562"/>
      <c r="P40" s="542"/>
    </row>
    <row r="41" spans="1:17" s="570" customFormat="1" ht="16.5" customHeight="1">
      <c r="A41" s="575" t="s">
        <v>332</v>
      </c>
      <c r="B41" s="738" t="s">
        <v>526</v>
      </c>
      <c r="C41" s="738"/>
      <c r="D41" s="576" t="s">
        <v>548</v>
      </c>
      <c r="E41" s="577">
        <v>3000</v>
      </c>
      <c r="F41" s="548">
        <v>998716</v>
      </c>
      <c r="G41" s="573" t="str">
        <f t="shared" si="0"/>
        <v>Confirmed</v>
      </c>
      <c r="H41" s="551"/>
      <c r="I41" s="550">
        <v>0.18</v>
      </c>
      <c r="J41" s="573" t="str">
        <f t="shared" si="1"/>
        <v>Confirmed</v>
      </c>
      <c r="K41" s="552"/>
      <c r="L41" s="568"/>
      <c r="M41" s="640">
        <f>(E41*L41)</f>
        <v>0</v>
      </c>
      <c r="N41" s="638"/>
      <c r="O41" s="562"/>
      <c r="P41" s="542">
        <f t="shared" si="2"/>
        <v>0</v>
      </c>
    </row>
    <row r="42" spans="1:17" s="570" customFormat="1" ht="16.5" customHeight="1">
      <c r="A42" s="575" t="s">
        <v>547</v>
      </c>
      <c r="B42" s="738" t="s">
        <v>555</v>
      </c>
      <c r="C42" s="738"/>
      <c r="D42" s="579" t="s">
        <v>548</v>
      </c>
      <c r="E42" s="577">
        <v>2000</v>
      </c>
      <c r="F42" s="548">
        <v>998716</v>
      </c>
      <c r="G42" s="573" t="str">
        <f t="shared" si="0"/>
        <v>Confirmed</v>
      </c>
      <c r="H42" s="551"/>
      <c r="I42" s="550">
        <v>0.18</v>
      </c>
      <c r="J42" s="573" t="str">
        <f t="shared" si="1"/>
        <v>Confirmed</v>
      </c>
      <c r="K42" s="552"/>
      <c r="L42" s="568"/>
      <c r="M42" s="640">
        <f>(E42*L42)</f>
        <v>0</v>
      </c>
      <c r="N42" s="638"/>
      <c r="O42" s="563"/>
      <c r="P42" s="542">
        <f t="shared" si="2"/>
        <v>0</v>
      </c>
      <c r="Q42" s="574"/>
    </row>
    <row r="43" spans="1:17" s="570" customFormat="1" ht="16.5" customHeight="1">
      <c r="A43" s="575">
        <v>4</v>
      </c>
      <c r="B43" s="738" t="s">
        <v>531</v>
      </c>
      <c r="C43" s="738"/>
      <c r="D43" s="579"/>
      <c r="E43" s="578"/>
      <c r="F43" s="548"/>
      <c r="G43" s="573"/>
      <c r="H43" s="573"/>
      <c r="I43" s="550"/>
      <c r="J43" s="573"/>
      <c r="K43" s="573"/>
      <c r="L43" s="604"/>
      <c r="M43" s="640"/>
      <c r="N43" s="638"/>
      <c r="O43" s="563"/>
      <c r="P43" s="542"/>
      <c r="Q43" s="574"/>
    </row>
    <row r="44" spans="1:17" s="570" customFormat="1" ht="16.5" customHeight="1">
      <c r="A44" s="575" t="s">
        <v>332</v>
      </c>
      <c r="B44" s="738" t="s">
        <v>615</v>
      </c>
      <c r="C44" s="738"/>
      <c r="D44" s="579"/>
      <c r="E44" s="578"/>
      <c r="F44" s="548"/>
      <c r="G44" s="573"/>
      <c r="H44" s="573"/>
      <c r="I44" s="550"/>
      <c r="J44" s="573"/>
      <c r="K44" s="573"/>
      <c r="L44" s="604"/>
      <c r="M44" s="640"/>
      <c r="N44" s="638"/>
      <c r="O44" s="563"/>
      <c r="P44" s="542"/>
      <c r="Q44" s="574"/>
    </row>
    <row r="45" spans="1:17" s="570" customFormat="1" ht="16.5" customHeight="1">
      <c r="A45" s="575" t="s">
        <v>513</v>
      </c>
      <c r="B45" s="738" t="s">
        <v>532</v>
      </c>
      <c r="C45" s="738"/>
      <c r="D45" s="576" t="s">
        <v>548</v>
      </c>
      <c r="E45" s="577">
        <v>300</v>
      </c>
      <c r="F45" s="548">
        <v>998716</v>
      </c>
      <c r="G45" s="573" t="str">
        <f t="shared" si="0"/>
        <v>Confirmed</v>
      </c>
      <c r="H45" s="551"/>
      <c r="I45" s="550">
        <v>0.18</v>
      </c>
      <c r="J45" s="573" t="str">
        <f t="shared" si="1"/>
        <v>Confirmed</v>
      </c>
      <c r="K45" s="552"/>
      <c r="L45" s="568"/>
      <c r="M45" s="640">
        <f>(E45*L45)</f>
        <v>0</v>
      </c>
      <c r="N45" s="638"/>
      <c r="O45" s="563"/>
      <c r="P45" s="542">
        <f t="shared" si="2"/>
        <v>0</v>
      </c>
      <c r="Q45" s="574"/>
    </row>
    <row r="46" spans="1:17" s="570" customFormat="1" ht="16.5" customHeight="1">
      <c r="A46" s="575" t="s">
        <v>514</v>
      </c>
      <c r="B46" s="738" t="s">
        <v>533</v>
      </c>
      <c r="C46" s="738"/>
      <c r="D46" s="576" t="s">
        <v>548</v>
      </c>
      <c r="E46" s="577">
        <v>100</v>
      </c>
      <c r="F46" s="548">
        <v>998716</v>
      </c>
      <c r="G46" s="573" t="str">
        <f t="shared" ref="G46" si="5">IF(H46=0,"Confirmed",(IF(H46=F46,"Confirmed","Not Confirmed")))</f>
        <v>Confirmed</v>
      </c>
      <c r="H46" s="551"/>
      <c r="I46" s="550">
        <v>0.18</v>
      </c>
      <c r="J46" s="573" t="str">
        <f t="shared" ref="J46" si="6">IF(K46=0,"Confirmed",(IF(K46=I46,"Confirmed","Not Confirmed")))</f>
        <v>Confirmed</v>
      </c>
      <c r="K46" s="552"/>
      <c r="L46" s="568"/>
      <c r="M46" s="640">
        <f>(E46*L46)</f>
        <v>0</v>
      </c>
      <c r="N46" s="638"/>
      <c r="O46" s="563"/>
      <c r="P46" s="542">
        <f t="shared" si="2"/>
        <v>0</v>
      </c>
      <c r="Q46" s="574"/>
    </row>
    <row r="47" spans="1:17" s="570" customFormat="1" ht="16.5" customHeight="1">
      <c r="A47" s="575" t="s">
        <v>547</v>
      </c>
      <c r="B47" s="738" t="s">
        <v>526</v>
      </c>
      <c r="C47" s="738"/>
      <c r="D47" s="576"/>
      <c r="E47" s="578"/>
      <c r="F47" s="548"/>
      <c r="G47" s="573"/>
      <c r="H47" s="573"/>
      <c r="I47" s="550"/>
      <c r="J47" s="573"/>
      <c r="K47" s="573"/>
      <c r="L47" s="604"/>
      <c r="M47" s="640"/>
      <c r="N47" s="638"/>
      <c r="O47" s="563"/>
      <c r="P47" s="542"/>
      <c r="Q47" s="574"/>
    </row>
    <row r="48" spans="1:17" s="570" customFormat="1" ht="16.5" customHeight="1">
      <c r="A48" s="575" t="s">
        <v>513</v>
      </c>
      <c r="B48" s="738" t="s">
        <v>532</v>
      </c>
      <c r="C48" s="738"/>
      <c r="D48" s="576" t="s">
        <v>548</v>
      </c>
      <c r="E48" s="577">
        <v>300</v>
      </c>
      <c r="F48" s="548">
        <v>998716</v>
      </c>
      <c r="G48" s="573" t="str">
        <f t="shared" si="0"/>
        <v>Confirmed</v>
      </c>
      <c r="H48" s="551"/>
      <c r="I48" s="550">
        <v>0.18</v>
      </c>
      <c r="J48" s="573" t="str">
        <f t="shared" si="1"/>
        <v>Confirmed</v>
      </c>
      <c r="K48" s="552"/>
      <c r="L48" s="568"/>
      <c r="M48" s="640">
        <f>(E48*L48)</f>
        <v>0</v>
      </c>
      <c r="N48" s="638"/>
      <c r="O48" s="563"/>
      <c r="P48" s="542">
        <f t="shared" si="2"/>
        <v>0</v>
      </c>
      <c r="Q48" s="574"/>
    </row>
    <row r="49" spans="1:17" s="570" customFormat="1" ht="16.5" customHeight="1">
      <c r="A49" s="575" t="s">
        <v>514</v>
      </c>
      <c r="B49" s="738" t="s">
        <v>533</v>
      </c>
      <c r="C49" s="738"/>
      <c r="D49" s="576" t="s">
        <v>548</v>
      </c>
      <c r="E49" s="577">
        <v>100</v>
      </c>
      <c r="F49" s="548">
        <v>998716</v>
      </c>
      <c r="G49" s="573" t="str">
        <f t="shared" ref="G49" si="7">IF(H49=0,"Confirmed",(IF(H49=F49,"Confirmed","Not Confirmed")))</f>
        <v>Confirmed</v>
      </c>
      <c r="H49" s="551"/>
      <c r="I49" s="550">
        <v>0.18</v>
      </c>
      <c r="J49" s="573" t="str">
        <f t="shared" ref="J49" si="8">IF(K49=0,"Confirmed",(IF(K49=I49,"Confirmed","Not Confirmed")))</f>
        <v>Confirmed</v>
      </c>
      <c r="K49" s="552"/>
      <c r="L49" s="568"/>
      <c r="M49" s="640">
        <f>(E49*L49)</f>
        <v>0</v>
      </c>
      <c r="N49" s="638"/>
      <c r="O49" s="563"/>
      <c r="P49" s="542">
        <f t="shared" si="2"/>
        <v>0</v>
      </c>
      <c r="Q49" s="574"/>
    </row>
    <row r="50" spans="1:17" s="570" customFormat="1" ht="16.5" customHeight="1">
      <c r="A50" s="575">
        <v>5</v>
      </c>
      <c r="B50" s="738" t="s">
        <v>617</v>
      </c>
      <c r="C50" s="738"/>
      <c r="D50" s="576"/>
      <c r="E50" s="578"/>
      <c r="F50" s="548"/>
      <c r="G50" s="573"/>
      <c r="H50" s="573"/>
      <c r="I50" s="550"/>
      <c r="J50" s="573"/>
      <c r="K50" s="573"/>
      <c r="L50" s="604"/>
      <c r="M50" s="640"/>
      <c r="N50" s="638"/>
      <c r="O50" s="563"/>
      <c r="P50" s="542"/>
      <c r="Q50" s="574"/>
    </row>
    <row r="51" spans="1:17" s="570" customFormat="1" ht="16.5" customHeight="1">
      <c r="A51" s="575" t="s">
        <v>332</v>
      </c>
      <c r="B51" s="738" t="s">
        <v>534</v>
      </c>
      <c r="C51" s="738"/>
      <c r="D51" s="576" t="s">
        <v>548</v>
      </c>
      <c r="E51" s="577">
        <v>200</v>
      </c>
      <c r="F51" s="548">
        <v>998716</v>
      </c>
      <c r="G51" s="573" t="str">
        <f t="shared" si="0"/>
        <v>Confirmed</v>
      </c>
      <c r="H51" s="551"/>
      <c r="I51" s="550">
        <v>0.18</v>
      </c>
      <c r="J51" s="573" t="str">
        <f t="shared" si="1"/>
        <v>Confirmed</v>
      </c>
      <c r="K51" s="552"/>
      <c r="L51" s="568"/>
      <c r="M51" s="640">
        <f>(E51*L51)</f>
        <v>0</v>
      </c>
      <c r="N51" s="638"/>
      <c r="O51" s="563"/>
      <c r="P51" s="542">
        <f t="shared" si="2"/>
        <v>0</v>
      </c>
      <c r="Q51" s="574"/>
    </row>
    <row r="52" spans="1:17" s="570" customFormat="1" ht="16.5" customHeight="1">
      <c r="A52" s="575" t="s">
        <v>335</v>
      </c>
      <c r="B52" s="738" t="s">
        <v>535</v>
      </c>
      <c r="C52" s="738"/>
      <c r="D52" s="576" t="s">
        <v>548</v>
      </c>
      <c r="E52" s="577">
        <v>200</v>
      </c>
      <c r="F52" s="548">
        <v>998716</v>
      </c>
      <c r="G52" s="573" t="str">
        <f t="shared" si="0"/>
        <v>Confirmed</v>
      </c>
      <c r="H52" s="551"/>
      <c r="I52" s="550">
        <v>0.18</v>
      </c>
      <c r="J52" s="573" t="str">
        <f t="shared" si="1"/>
        <v>Confirmed</v>
      </c>
      <c r="K52" s="551"/>
      <c r="L52" s="569"/>
      <c r="M52" s="640">
        <f>(E52*L52)</f>
        <v>0</v>
      </c>
      <c r="N52" s="638"/>
      <c r="O52" s="563"/>
      <c r="P52" s="542">
        <f t="shared" si="2"/>
        <v>0</v>
      </c>
      <c r="Q52" s="574"/>
    </row>
    <row r="53" spans="1:17" s="570" customFormat="1" ht="16.5" customHeight="1">
      <c r="A53" s="575">
        <v>6</v>
      </c>
      <c r="B53" s="738" t="s">
        <v>666</v>
      </c>
      <c r="C53" s="738"/>
      <c r="D53" s="576" t="s">
        <v>549</v>
      </c>
      <c r="E53" s="578">
        <v>200</v>
      </c>
      <c r="F53" s="548">
        <v>998716</v>
      </c>
      <c r="G53" s="573" t="str">
        <f t="shared" si="0"/>
        <v>Confirmed</v>
      </c>
      <c r="H53" s="551"/>
      <c r="I53" s="550">
        <v>0.18</v>
      </c>
      <c r="J53" s="573" t="str">
        <f t="shared" si="1"/>
        <v>Confirmed</v>
      </c>
      <c r="K53" s="551"/>
      <c r="L53" s="569"/>
      <c r="M53" s="640">
        <f>(E53*L53)</f>
        <v>0</v>
      </c>
      <c r="N53" s="638"/>
      <c r="O53" s="563"/>
      <c r="P53" s="542">
        <f t="shared" si="2"/>
        <v>0</v>
      </c>
      <c r="Q53" s="574"/>
    </row>
    <row r="54" spans="1:17" s="570" customFormat="1" ht="16.5" customHeight="1">
      <c r="A54" s="575">
        <v>7</v>
      </c>
      <c r="B54" s="738" t="s">
        <v>667</v>
      </c>
      <c r="C54" s="738"/>
      <c r="D54" s="576" t="s">
        <v>549</v>
      </c>
      <c r="E54" s="578">
        <v>200</v>
      </c>
      <c r="F54" s="548">
        <v>998716</v>
      </c>
      <c r="G54" s="573" t="str">
        <f t="shared" si="0"/>
        <v>Confirmed</v>
      </c>
      <c r="H54" s="551"/>
      <c r="I54" s="550">
        <v>0.18</v>
      </c>
      <c r="J54" s="573" t="str">
        <f t="shared" si="1"/>
        <v>Confirmed</v>
      </c>
      <c r="K54" s="551"/>
      <c r="L54" s="569"/>
      <c r="M54" s="640">
        <f>(E54*L54)</f>
        <v>0</v>
      </c>
      <c r="N54" s="638"/>
      <c r="O54" s="563"/>
      <c r="P54" s="542">
        <f t="shared" si="2"/>
        <v>0</v>
      </c>
      <c r="Q54" s="574"/>
    </row>
    <row r="55" spans="1:17" s="570" customFormat="1" ht="16.5" customHeight="1">
      <c r="A55" s="575">
        <v>8</v>
      </c>
      <c r="B55" s="738" t="s">
        <v>536</v>
      </c>
      <c r="C55" s="738"/>
      <c r="D55" s="576"/>
      <c r="E55" s="578"/>
      <c r="F55" s="548"/>
      <c r="G55" s="573"/>
      <c r="H55" s="573"/>
      <c r="I55" s="550"/>
      <c r="J55" s="573"/>
      <c r="K55" s="573"/>
      <c r="L55" s="604"/>
      <c r="M55" s="640"/>
      <c r="N55" s="638"/>
      <c r="O55" s="562"/>
      <c r="P55" s="542"/>
    </row>
    <row r="56" spans="1:17" s="570" customFormat="1" ht="16.5" customHeight="1">
      <c r="A56" s="575" t="s">
        <v>332</v>
      </c>
      <c r="B56" s="738" t="s">
        <v>615</v>
      </c>
      <c r="C56" s="738"/>
      <c r="D56" s="576"/>
      <c r="E56" s="578"/>
      <c r="F56" s="548"/>
      <c r="G56" s="573"/>
      <c r="H56" s="573"/>
      <c r="I56" s="550"/>
      <c r="J56" s="573"/>
      <c r="K56" s="573"/>
      <c r="L56" s="604"/>
      <c r="M56" s="640"/>
      <c r="N56" s="638"/>
      <c r="O56" s="562"/>
      <c r="P56" s="542"/>
    </row>
    <row r="57" spans="1:17" s="570" customFormat="1" ht="16.5" customHeight="1">
      <c r="A57" s="575" t="s">
        <v>513</v>
      </c>
      <c r="B57" s="738" t="s">
        <v>537</v>
      </c>
      <c r="C57" s="738"/>
      <c r="D57" s="576" t="s">
        <v>548</v>
      </c>
      <c r="E57" s="577">
        <v>200</v>
      </c>
      <c r="F57" s="548">
        <v>998716</v>
      </c>
      <c r="G57" s="573" t="str">
        <f t="shared" si="0"/>
        <v>Confirmed</v>
      </c>
      <c r="H57" s="551"/>
      <c r="I57" s="550">
        <v>0.18</v>
      </c>
      <c r="J57" s="573" t="str">
        <f t="shared" si="1"/>
        <v>Confirmed</v>
      </c>
      <c r="K57" s="551"/>
      <c r="L57" s="569"/>
      <c r="M57" s="640">
        <f>(E57*L57)</f>
        <v>0</v>
      </c>
      <c r="N57" s="638"/>
      <c r="O57" s="563"/>
      <c r="P57" s="542">
        <f t="shared" si="2"/>
        <v>0</v>
      </c>
      <c r="Q57" s="574"/>
    </row>
    <row r="58" spans="1:17" s="570" customFormat="1" ht="16.5" customHeight="1">
      <c r="A58" s="575" t="s">
        <v>514</v>
      </c>
      <c r="B58" s="738" t="s">
        <v>512</v>
      </c>
      <c r="C58" s="738"/>
      <c r="D58" s="576" t="s">
        <v>548</v>
      </c>
      <c r="E58" s="577">
        <v>200</v>
      </c>
      <c r="F58" s="548">
        <v>998716</v>
      </c>
      <c r="G58" s="573" t="str">
        <f t="shared" si="0"/>
        <v>Confirmed</v>
      </c>
      <c r="H58" s="551"/>
      <c r="I58" s="550">
        <v>0.18</v>
      </c>
      <c r="J58" s="573" t="str">
        <f t="shared" si="1"/>
        <v>Confirmed</v>
      </c>
      <c r="K58" s="551"/>
      <c r="L58" s="569"/>
      <c r="M58" s="640">
        <f>(E58*L58)</f>
        <v>0</v>
      </c>
      <c r="N58" s="638"/>
      <c r="O58" s="563"/>
      <c r="P58" s="542">
        <f t="shared" si="2"/>
        <v>0</v>
      </c>
      <c r="Q58" s="574"/>
    </row>
    <row r="59" spans="1:17" s="570" customFormat="1" ht="16.5" customHeight="1">
      <c r="A59" s="575" t="s">
        <v>335</v>
      </c>
      <c r="B59" s="738" t="s">
        <v>526</v>
      </c>
      <c r="C59" s="738"/>
      <c r="D59" s="576"/>
      <c r="E59" s="577"/>
      <c r="F59" s="548"/>
      <c r="G59" s="573"/>
      <c r="H59" s="634"/>
      <c r="I59" s="550"/>
      <c r="J59" s="573"/>
      <c r="K59" s="634"/>
      <c r="L59" s="635"/>
      <c r="M59" s="640"/>
      <c r="N59" s="638"/>
      <c r="O59" s="563"/>
      <c r="P59" s="542"/>
      <c r="Q59" s="574"/>
    </row>
    <row r="60" spans="1:17" s="570" customFormat="1" ht="16.5" customHeight="1">
      <c r="A60" s="575" t="s">
        <v>513</v>
      </c>
      <c r="B60" s="738" t="s">
        <v>537</v>
      </c>
      <c r="C60" s="738"/>
      <c r="D60" s="576" t="s">
        <v>548</v>
      </c>
      <c r="E60" s="577">
        <v>200</v>
      </c>
      <c r="F60" s="548">
        <v>998716</v>
      </c>
      <c r="G60" s="573" t="str">
        <f t="shared" ref="G60:G61" si="9">IF(H60=0,"Confirmed",(IF(H60=F60,"Confirmed","Not Confirmed")))</f>
        <v>Confirmed</v>
      </c>
      <c r="H60" s="551"/>
      <c r="I60" s="550">
        <v>0.18</v>
      </c>
      <c r="J60" s="573" t="str">
        <f t="shared" ref="J60:J61" si="10">IF(K60=0,"Confirmed",(IF(K60=I60,"Confirmed","Not Confirmed")))</f>
        <v>Confirmed</v>
      </c>
      <c r="K60" s="551"/>
      <c r="L60" s="569"/>
      <c r="M60" s="640">
        <f>(E60*L60)</f>
        <v>0</v>
      </c>
      <c r="N60" s="638"/>
      <c r="O60" s="563"/>
      <c r="P60" s="542">
        <f t="shared" si="2"/>
        <v>0</v>
      </c>
      <c r="Q60" s="574"/>
    </row>
    <row r="61" spans="1:17" s="570" customFormat="1" ht="16.5" customHeight="1">
      <c r="A61" s="575" t="s">
        <v>514</v>
      </c>
      <c r="B61" s="738" t="s">
        <v>512</v>
      </c>
      <c r="C61" s="738"/>
      <c r="D61" s="576" t="s">
        <v>548</v>
      </c>
      <c r="E61" s="577">
        <v>200</v>
      </c>
      <c r="F61" s="548">
        <v>998716</v>
      </c>
      <c r="G61" s="573" t="str">
        <f t="shared" si="9"/>
        <v>Confirmed</v>
      </c>
      <c r="H61" s="551"/>
      <c r="I61" s="550">
        <v>0.18</v>
      </c>
      <c r="J61" s="573" t="str">
        <f t="shared" si="10"/>
        <v>Confirmed</v>
      </c>
      <c r="K61" s="551"/>
      <c r="L61" s="569"/>
      <c r="M61" s="640">
        <f>(E61*L61)</f>
        <v>0</v>
      </c>
      <c r="N61" s="638"/>
      <c r="O61" s="563"/>
      <c r="P61" s="542">
        <f t="shared" si="2"/>
        <v>0</v>
      </c>
      <c r="Q61" s="574"/>
    </row>
    <row r="62" spans="1:17" s="570" customFormat="1" ht="16.5" customHeight="1">
      <c r="A62" s="575">
        <v>9</v>
      </c>
      <c r="B62" s="738" t="s">
        <v>618</v>
      </c>
      <c r="C62" s="738"/>
      <c r="D62" s="576"/>
      <c r="E62" s="577"/>
      <c r="F62" s="548"/>
      <c r="G62" s="573"/>
      <c r="H62" s="634"/>
      <c r="I62" s="550"/>
      <c r="J62" s="573"/>
      <c r="K62" s="634"/>
      <c r="L62" s="635"/>
      <c r="M62" s="640"/>
      <c r="N62" s="638"/>
      <c r="O62" s="563"/>
      <c r="P62" s="542"/>
      <c r="Q62" s="574"/>
    </row>
    <row r="63" spans="1:17" s="570" customFormat="1" ht="16.5" customHeight="1">
      <c r="A63" s="575" t="s">
        <v>332</v>
      </c>
      <c r="B63" s="738" t="s">
        <v>619</v>
      </c>
      <c r="C63" s="738"/>
      <c r="D63" s="576" t="s">
        <v>548</v>
      </c>
      <c r="E63" s="577">
        <v>2000</v>
      </c>
      <c r="F63" s="548">
        <v>998716</v>
      </c>
      <c r="G63" s="573" t="str">
        <f t="shared" ref="G63:G65" si="11">IF(H63=0,"Confirmed",(IF(H63=F63,"Confirmed","Not Confirmed")))</f>
        <v>Confirmed</v>
      </c>
      <c r="H63" s="551"/>
      <c r="I63" s="550">
        <v>0.18</v>
      </c>
      <c r="J63" s="573" t="str">
        <f t="shared" ref="J63:J65" si="12">IF(K63=0,"Confirmed",(IF(K63=I63,"Confirmed","Not Confirmed")))</f>
        <v>Confirmed</v>
      </c>
      <c r="K63" s="551"/>
      <c r="L63" s="569"/>
      <c r="M63" s="640">
        <f t="shared" ref="M63:M65" si="13">(E63*L63)</f>
        <v>0</v>
      </c>
      <c r="N63" s="638"/>
      <c r="O63" s="563"/>
      <c r="P63" s="542">
        <f t="shared" si="2"/>
        <v>0</v>
      </c>
      <c r="Q63" s="574"/>
    </row>
    <row r="64" spans="1:17" s="570" customFormat="1" ht="16.5" customHeight="1">
      <c r="A64" s="575" t="s">
        <v>335</v>
      </c>
      <c r="B64" s="738" t="s">
        <v>620</v>
      </c>
      <c r="C64" s="738"/>
      <c r="D64" s="576" t="s">
        <v>548</v>
      </c>
      <c r="E64" s="577">
        <v>8000</v>
      </c>
      <c r="F64" s="548">
        <v>998716</v>
      </c>
      <c r="G64" s="573" t="str">
        <f t="shared" si="11"/>
        <v>Confirmed</v>
      </c>
      <c r="H64" s="551"/>
      <c r="I64" s="550">
        <v>0.18</v>
      </c>
      <c r="J64" s="573" t="str">
        <f t="shared" si="12"/>
        <v>Confirmed</v>
      </c>
      <c r="K64" s="551"/>
      <c r="L64" s="569"/>
      <c r="M64" s="640">
        <f t="shared" si="13"/>
        <v>0</v>
      </c>
      <c r="N64" s="638"/>
      <c r="O64" s="563"/>
      <c r="P64" s="542">
        <f t="shared" si="2"/>
        <v>0</v>
      </c>
      <c r="Q64" s="574"/>
    </row>
    <row r="65" spans="1:17" s="570" customFormat="1" ht="16.5" customHeight="1">
      <c r="A65" s="575">
        <v>10</v>
      </c>
      <c r="B65" s="738" t="s">
        <v>621</v>
      </c>
      <c r="C65" s="738"/>
      <c r="D65" s="576" t="s">
        <v>548</v>
      </c>
      <c r="E65" s="577">
        <v>10000</v>
      </c>
      <c r="F65" s="548">
        <v>998716</v>
      </c>
      <c r="G65" s="573" t="str">
        <f t="shared" si="11"/>
        <v>Confirmed</v>
      </c>
      <c r="H65" s="551"/>
      <c r="I65" s="550">
        <v>0.18</v>
      </c>
      <c r="J65" s="573" t="str">
        <f t="shared" si="12"/>
        <v>Confirmed</v>
      </c>
      <c r="K65" s="551"/>
      <c r="L65" s="569"/>
      <c r="M65" s="640">
        <f t="shared" si="13"/>
        <v>0</v>
      </c>
      <c r="N65" s="638"/>
      <c r="O65" s="563"/>
      <c r="P65" s="542">
        <f t="shared" si="2"/>
        <v>0</v>
      </c>
      <c r="Q65" s="574"/>
    </row>
    <row r="66" spans="1:17" s="570" customFormat="1" ht="16.5" customHeight="1">
      <c r="A66" s="575">
        <v>11</v>
      </c>
      <c r="B66" s="738" t="s">
        <v>538</v>
      </c>
      <c r="C66" s="738"/>
      <c r="D66" s="576"/>
      <c r="E66" s="578"/>
      <c r="F66" s="548"/>
      <c r="G66" s="573"/>
      <c r="H66" s="573"/>
      <c r="I66" s="550"/>
      <c r="J66" s="573"/>
      <c r="K66" s="573"/>
      <c r="L66" s="604"/>
      <c r="M66" s="640"/>
      <c r="N66" s="638"/>
      <c r="O66" s="562"/>
      <c r="P66" s="542"/>
    </row>
    <row r="67" spans="1:17" s="570" customFormat="1" ht="16.5" customHeight="1">
      <c r="A67" s="575" t="s">
        <v>332</v>
      </c>
      <c r="B67" s="738" t="s">
        <v>622</v>
      </c>
      <c r="C67" s="738"/>
      <c r="D67" s="576" t="s">
        <v>548</v>
      </c>
      <c r="E67" s="577">
        <v>6000</v>
      </c>
      <c r="F67" s="548">
        <v>998716</v>
      </c>
      <c r="G67" s="573" t="str">
        <f t="shared" si="0"/>
        <v>Confirmed</v>
      </c>
      <c r="H67" s="551"/>
      <c r="I67" s="550">
        <v>0.18</v>
      </c>
      <c r="J67" s="573" t="str">
        <f t="shared" si="1"/>
        <v>Confirmed</v>
      </c>
      <c r="K67" s="551"/>
      <c r="L67" s="569"/>
      <c r="M67" s="640">
        <f>(E67*L67)</f>
        <v>0</v>
      </c>
      <c r="N67" s="638"/>
      <c r="O67" s="563"/>
      <c r="P67" s="542">
        <f t="shared" si="2"/>
        <v>0</v>
      </c>
      <c r="Q67" s="574"/>
    </row>
    <row r="68" spans="1:17" s="570" customFormat="1" ht="16.5" customHeight="1">
      <c r="A68" s="575" t="s">
        <v>332</v>
      </c>
      <c r="B68" s="738" t="s">
        <v>623</v>
      </c>
      <c r="C68" s="738"/>
      <c r="D68" s="576" t="s">
        <v>548</v>
      </c>
      <c r="E68" s="577">
        <v>12000</v>
      </c>
      <c r="F68" s="548">
        <v>998716</v>
      </c>
      <c r="G68" s="573" t="str">
        <f t="shared" ref="G68" si="14">IF(H68=0,"Confirmed",(IF(H68=F68,"Confirmed","Not Confirmed")))</f>
        <v>Confirmed</v>
      </c>
      <c r="H68" s="551"/>
      <c r="I68" s="550">
        <v>0.18</v>
      </c>
      <c r="J68" s="573" t="str">
        <f t="shared" ref="J68" si="15">IF(K68=0,"Confirmed",(IF(K68=I68,"Confirmed","Not Confirmed")))</f>
        <v>Confirmed</v>
      </c>
      <c r="K68" s="551"/>
      <c r="L68" s="569"/>
      <c r="M68" s="640">
        <f>(E68*L68)</f>
        <v>0</v>
      </c>
      <c r="N68" s="638"/>
      <c r="O68" s="563"/>
      <c r="P68" s="542">
        <f t="shared" si="2"/>
        <v>0</v>
      </c>
      <c r="Q68" s="574"/>
    </row>
    <row r="69" spans="1:17" s="570" customFormat="1" ht="16.5" customHeight="1">
      <c r="A69" s="575" t="s">
        <v>335</v>
      </c>
      <c r="B69" s="738" t="s">
        <v>539</v>
      </c>
      <c r="C69" s="738"/>
      <c r="D69" s="576" t="s">
        <v>548</v>
      </c>
      <c r="E69" s="577">
        <v>4000</v>
      </c>
      <c r="F69" s="548">
        <v>998716</v>
      </c>
      <c r="G69" s="573" t="str">
        <f t="shared" si="0"/>
        <v>Confirmed</v>
      </c>
      <c r="H69" s="551"/>
      <c r="I69" s="550">
        <v>0.18</v>
      </c>
      <c r="J69" s="573" t="str">
        <f t="shared" si="1"/>
        <v>Confirmed</v>
      </c>
      <c r="K69" s="551"/>
      <c r="L69" s="569"/>
      <c r="M69" s="640">
        <f>(E69*L69)</f>
        <v>0</v>
      </c>
      <c r="N69" s="638"/>
      <c r="O69" s="562"/>
      <c r="P69" s="542">
        <f t="shared" si="2"/>
        <v>0</v>
      </c>
    </row>
    <row r="70" spans="1:17" s="570" customFormat="1" ht="16.5" customHeight="1">
      <c r="A70" s="575">
        <v>12</v>
      </c>
      <c r="B70" s="738" t="s">
        <v>624</v>
      </c>
      <c r="C70" s="738"/>
      <c r="D70" s="576" t="s">
        <v>548</v>
      </c>
      <c r="E70" s="577">
        <v>5000</v>
      </c>
      <c r="F70" s="548">
        <v>998716</v>
      </c>
      <c r="G70" s="573" t="str">
        <f t="shared" ref="G70" si="16">IF(H70=0,"Confirmed",(IF(H70=F70,"Confirmed","Not Confirmed")))</f>
        <v>Confirmed</v>
      </c>
      <c r="H70" s="551"/>
      <c r="I70" s="550">
        <v>0.18</v>
      </c>
      <c r="J70" s="573" t="str">
        <f t="shared" ref="J70" si="17">IF(K70=0,"Confirmed",(IF(K70=I70,"Confirmed","Not Confirmed")))</f>
        <v>Confirmed</v>
      </c>
      <c r="K70" s="551"/>
      <c r="L70" s="569"/>
      <c r="M70" s="640">
        <f>(E70*L70)</f>
        <v>0</v>
      </c>
      <c r="N70" s="638"/>
      <c r="O70" s="562"/>
      <c r="P70" s="542">
        <f t="shared" si="2"/>
        <v>0</v>
      </c>
    </row>
    <row r="71" spans="1:17" s="570" customFormat="1" ht="16.5" customHeight="1">
      <c r="A71" s="575">
        <v>13</v>
      </c>
      <c r="B71" s="738" t="s">
        <v>625</v>
      </c>
      <c r="C71" s="738"/>
      <c r="D71" s="576"/>
      <c r="E71" s="578"/>
      <c r="F71" s="548"/>
      <c r="G71" s="573"/>
      <c r="H71" s="573"/>
      <c r="I71" s="550"/>
      <c r="J71" s="573"/>
      <c r="K71" s="573"/>
      <c r="L71" s="604"/>
      <c r="M71" s="640"/>
      <c r="N71" s="638"/>
      <c r="O71" s="562"/>
      <c r="P71" s="542"/>
    </row>
    <row r="72" spans="1:17" s="570" customFormat="1" ht="16.5" customHeight="1">
      <c r="A72" s="575" t="s">
        <v>626</v>
      </c>
      <c r="B72" s="738" t="s">
        <v>615</v>
      </c>
      <c r="C72" s="738"/>
      <c r="D72" s="576"/>
      <c r="E72" s="578"/>
      <c r="F72" s="548"/>
      <c r="G72" s="573"/>
      <c r="H72" s="573"/>
      <c r="I72" s="550"/>
      <c r="J72" s="573"/>
      <c r="K72" s="573"/>
      <c r="L72" s="604"/>
      <c r="M72" s="640"/>
      <c r="N72" s="638"/>
      <c r="O72" s="562"/>
      <c r="P72" s="542"/>
    </row>
    <row r="73" spans="1:17" s="570" customFormat="1" ht="16.5" customHeight="1">
      <c r="A73" s="575" t="s">
        <v>627</v>
      </c>
      <c r="B73" s="738" t="s">
        <v>542</v>
      </c>
      <c r="C73" s="738"/>
      <c r="D73" s="581" t="s">
        <v>549</v>
      </c>
      <c r="E73" s="578">
        <v>50</v>
      </c>
      <c r="F73" s="548">
        <v>998716</v>
      </c>
      <c r="G73" s="573" t="str">
        <f t="shared" si="0"/>
        <v>Confirmed</v>
      </c>
      <c r="H73" s="551"/>
      <c r="I73" s="550">
        <v>0.18</v>
      </c>
      <c r="J73" s="573" t="str">
        <f t="shared" si="1"/>
        <v>Confirmed</v>
      </c>
      <c r="K73" s="551"/>
      <c r="L73" s="569"/>
      <c r="M73" s="640">
        <f>(E73*L73)</f>
        <v>0</v>
      </c>
      <c r="N73" s="638"/>
      <c r="O73" s="562"/>
      <c r="P73" s="542">
        <f t="shared" si="2"/>
        <v>0</v>
      </c>
    </row>
    <row r="74" spans="1:17" s="570" customFormat="1" ht="16.5" customHeight="1">
      <c r="A74" s="575" t="s">
        <v>514</v>
      </c>
      <c r="B74" s="738" t="s">
        <v>543</v>
      </c>
      <c r="C74" s="738"/>
      <c r="D74" s="581" t="s">
        <v>549</v>
      </c>
      <c r="E74" s="577">
        <v>25</v>
      </c>
      <c r="F74" s="548">
        <v>998716</v>
      </c>
      <c r="G74" s="573" t="str">
        <f t="shared" si="0"/>
        <v>Confirmed</v>
      </c>
      <c r="H74" s="551"/>
      <c r="I74" s="550">
        <v>0.18</v>
      </c>
      <c r="J74" s="573" t="str">
        <f t="shared" si="1"/>
        <v>Confirmed</v>
      </c>
      <c r="K74" s="551"/>
      <c r="L74" s="569"/>
      <c r="M74" s="640">
        <f>(E74*L74)</f>
        <v>0</v>
      </c>
      <c r="N74" s="638"/>
      <c r="O74" s="563"/>
      <c r="P74" s="542">
        <f>IF(K74="",E74*I74*L74,(IF(K74=0,E74*K74*L74,E74*K74*L74)))</f>
        <v>0</v>
      </c>
      <c r="Q74" s="574"/>
    </row>
    <row r="75" spans="1:17" s="570" customFormat="1" ht="35.25" customHeight="1">
      <c r="A75" s="575" t="s">
        <v>335</v>
      </c>
      <c r="B75" s="738" t="s">
        <v>628</v>
      </c>
      <c r="C75" s="738"/>
      <c r="D75" s="581"/>
      <c r="E75" s="577"/>
      <c r="F75" s="548"/>
      <c r="G75" s="573"/>
      <c r="H75" s="605"/>
      <c r="I75" s="550"/>
      <c r="J75" s="573"/>
      <c r="K75" s="605"/>
      <c r="L75" s="606"/>
      <c r="M75" s="640"/>
      <c r="N75" s="638"/>
      <c r="O75" s="563"/>
      <c r="P75" s="542"/>
      <c r="Q75" s="574"/>
    </row>
    <row r="76" spans="1:17" s="570" customFormat="1" ht="16.5" customHeight="1">
      <c r="A76" s="575" t="s">
        <v>627</v>
      </c>
      <c r="B76" s="738" t="s">
        <v>540</v>
      </c>
      <c r="C76" s="738"/>
      <c r="D76" s="581" t="s">
        <v>549</v>
      </c>
      <c r="E76" s="577">
        <v>2</v>
      </c>
      <c r="F76" s="548">
        <v>998716</v>
      </c>
      <c r="G76" s="573" t="str">
        <f>IF(H76=0,"Confirmed",(IF(H76=F76,"Confirmed","Not Confirmed")))</f>
        <v>Confirmed</v>
      </c>
      <c r="H76" s="551"/>
      <c r="I76" s="550">
        <v>0.18</v>
      </c>
      <c r="J76" s="573" t="str">
        <f>IF(K76=0,"Confirmed",(IF(K76=I76,"Confirmed","Not Confirmed")))</f>
        <v>Confirmed</v>
      </c>
      <c r="K76" s="551"/>
      <c r="L76" s="569"/>
      <c r="M76" s="640">
        <f>(E76*L76)</f>
        <v>0</v>
      </c>
      <c r="N76" s="638"/>
      <c r="O76" s="563"/>
      <c r="P76" s="542">
        <f>IF(K76="",E76*I76*L76,(IF(K76=0,E76*K76*L76,E76*K76*L76)))</f>
        <v>0</v>
      </c>
      <c r="Q76" s="574"/>
    </row>
    <row r="77" spans="1:17" s="570" customFormat="1" ht="16.5" customHeight="1">
      <c r="A77" s="575" t="s">
        <v>514</v>
      </c>
      <c r="B77" s="738" t="s">
        <v>541</v>
      </c>
      <c r="C77" s="738"/>
      <c r="D77" s="581" t="s">
        <v>549</v>
      </c>
      <c r="E77" s="577">
        <v>2</v>
      </c>
      <c r="F77" s="548">
        <v>998716</v>
      </c>
      <c r="G77" s="573" t="str">
        <f>IF(H77=0,"Confirmed",(IF(H77=F77,"Confirmed","Not Confirmed")))</f>
        <v>Confirmed</v>
      </c>
      <c r="H77" s="551"/>
      <c r="I77" s="550">
        <v>0.18</v>
      </c>
      <c r="J77" s="573" t="str">
        <f>IF(K77=0,"Confirmed",(IF(K77=I77,"Confirmed","Not Confirmed")))</f>
        <v>Confirmed</v>
      </c>
      <c r="K77" s="551"/>
      <c r="L77" s="569"/>
      <c r="M77" s="640">
        <f>(E77*L77)</f>
        <v>0</v>
      </c>
      <c r="N77" s="638"/>
      <c r="O77" s="563"/>
      <c r="P77" s="542">
        <f>IF(K77="",E77*I77*L77,(IF(K77=0,E77*K77*L77,E77*K77*L77)))</f>
        <v>0</v>
      </c>
      <c r="Q77" s="574"/>
    </row>
    <row r="78" spans="1:17" s="570" customFormat="1" ht="16.5" customHeight="1">
      <c r="A78" s="575" t="s">
        <v>630</v>
      </c>
      <c r="B78" s="738" t="s">
        <v>542</v>
      </c>
      <c r="C78" s="738"/>
      <c r="D78" s="581" t="s">
        <v>549</v>
      </c>
      <c r="E78" s="578">
        <v>10</v>
      </c>
      <c r="F78" s="548">
        <v>998716</v>
      </c>
      <c r="G78" s="573" t="str">
        <f>IF(H78=0,"Confirmed",(IF(H78=F78,"Confirmed","Not Confirmed")))</f>
        <v>Confirmed</v>
      </c>
      <c r="H78" s="551"/>
      <c r="I78" s="550">
        <v>0.18</v>
      </c>
      <c r="J78" s="573" t="str">
        <f>IF(K78=0,"Confirmed",(IF(K78=I78,"Confirmed","Not Confirmed")))</f>
        <v>Confirmed</v>
      </c>
      <c r="K78" s="551"/>
      <c r="L78" s="569"/>
      <c r="M78" s="640">
        <f>(E78*L78)</f>
        <v>0</v>
      </c>
      <c r="N78" s="638"/>
      <c r="O78" s="563"/>
      <c r="P78" s="542">
        <f>IF(K78="",E78*I78*L78,(IF(K78=0,E78*K78*L78,E78*K78*L78)))</f>
        <v>0</v>
      </c>
      <c r="Q78" s="574"/>
    </row>
    <row r="79" spans="1:17" s="570" customFormat="1" ht="16.5" customHeight="1">
      <c r="A79" s="575" t="s">
        <v>631</v>
      </c>
      <c r="B79" s="738" t="s">
        <v>543</v>
      </c>
      <c r="C79" s="738"/>
      <c r="D79" s="581" t="s">
        <v>549</v>
      </c>
      <c r="E79" s="577">
        <v>2</v>
      </c>
      <c r="F79" s="548">
        <v>998716</v>
      </c>
      <c r="G79" s="573" t="str">
        <f>IF(H79=0,"Confirmed",(IF(H79=F79,"Confirmed","Not Confirmed")))</f>
        <v>Confirmed</v>
      </c>
      <c r="H79" s="551"/>
      <c r="I79" s="550">
        <v>0.18</v>
      </c>
      <c r="J79" s="573" t="str">
        <f>IF(K79=0,"Confirmed",(IF(K79=I79,"Confirmed","Not Confirmed")))</f>
        <v>Confirmed</v>
      </c>
      <c r="K79" s="551"/>
      <c r="L79" s="569"/>
      <c r="M79" s="640">
        <f>(E79*L79)</f>
        <v>0</v>
      </c>
      <c r="N79" s="638"/>
      <c r="O79" s="563"/>
      <c r="P79" s="542">
        <f>IF(K79="",E79*I79*L79,(IF(K79=0,E79*K79*L79,E79*K79*L79)))</f>
        <v>0</v>
      </c>
      <c r="Q79" s="574"/>
    </row>
    <row r="80" spans="1:17" s="570" customFormat="1" ht="16.5" customHeight="1">
      <c r="A80" s="575" t="s">
        <v>337</v>
      </c>
      <c r="B80" s="738" t="s">
        <v>629</v>
      </c>
      <c r="C80" s="738"/>
      <c r="D80" s="576"/>
      <c r="E80" s="577"/>
      <c r="F80" s="548"/>
      <c r="G80" s="573"/>
      <c r="H80" s="605"/>
      <c r="I80" s="550"/>
      <c r="J80" s="573"/>
      <c r="K80" s="605"/>
      <c r="L80" s="606"/>
      <c r="M80" s="640"/>
      <c r="N80" s="638"/>
      <c r="O80" s="563"/>
      <c r="P80" s="542"/>
      <c r="Q80" s="574"/>
    </row>
    <row r="81" spans="1:17" s="570" customFormat="1" ht="16.5" customHeight="1">
      <c r="A81" s="575" t="s">
        <v>627</v>
      </c>
      <c r="B81" s="738" t="s">
        <v>540</v>
      </c>
      <c r="C81" s="738"/>
      <c r="D81" s="581" t="s">
        <v>549</v>
      </c>
      <c r="E81" s="577">
        <v>2</v>
      </c>
      <c r="F81" s="548">
        <v>998716</v>
      </c>
      <c r="G81" s="573" t="str">
        <f>IF(H81=0,"Confirmed",(IF(H81=F81,"Confirmed","Not Confirmed")))</f>
        <v>Confirmed</v>
      </c>
      <c r="H81" s="551"/>
      <c r="I81" s="550">
        <v>0.18</v>
      </c>
      <c r="J81" s="573" t="str">
        <f>IF(K81=0,"Confirmed",(IF(K81=I81,"Confirmed","Not Confirmed")))</f>
        <v>Confirmed</v>
      </c>
      <c r="K81" s="551"/>
      <c r="L81" s="569"/>
      <c r="M81" s="640">
        <f>(E81*L81)</f>
        <v>0</v>
      </c>
      <c r="N81" s="638"/>
      <c r="O81" s="563"/>
      <c r="P81" s="542">
        <f>IF(K81="",E81*I81*L81,(IF(K81=0,E81*K81*L81,E81*K81*L81)))</f>
        <v>0</v>
      </c>
      <c r="Q81" s="574"/>
    </row>
    <row r="82" spans="1:17" s="570" customFormat="1" ht="16.5" customHeight="1">
      <c r="A82" s="575" t="s">
        <v>632</v>
      </c>
      <c r="B82" s="738" t="s">
        <v>541</v>
      </c>
      <c r="C82" s="738"/>
      <c r="D82" s="581" t="s">
        <v>549</v>
      </c>
      <c r="E82" s="577">
        <v>20</v>
      </c>
      <c r="F82" s="548">
        <v>998716</v>
      </c>
      <c r="G82" s="573" t="str">
        <f>IF(H82=0,"Confirmed",(IF(H82=F82,"Confirmed","Not Confirmed")))</f>
        <v>Confirmed</v>
      </c>
      <c r="H82" s="551"/>
      <c r="I82" s="550">
        <v>0.18</v>
      </c>
      <c r="J82" s="573" t="str">
        <f>IF(K82=0,"Confirmed",(IF(K82=I82,"Confirmed","Not Confirmed")))</f>
        <v>Confirmed</v>
      </c>
      <c r="K82" s="551"/>
      <c r="L82" s="569"/>
      <c r="M82" s="640">
        <f>(E82*L82)</f>
        <v>0</v>
      </c>
      <c r="N82" s="638"/>
      <c r="O82" s="563"/>
      <c r="P82" s="542">
        <f>IF(K82="",E82*I82*L82,(IF(K82=0,E82*K82*L82,E82*K82*L82)))</f>
        <v>0</v>
      </c>
      <c r="Q82" s="574"/>
    </row>
    <row r="83" spans="1:17" s="570" customFormat="1" ht="16.5" customHeight="1">
      <c r="A83" s="575" t="s">
        <v>630</v>
      </c>
      <c r="B83" s="738" t="s">
        <v>542</v>
      </c>
      <c r="C83" s="738"/>
      <c r="D83" s="581" t="s">
        <v>549</v>
      </c>
      <c r="E83" s="577">
        <v>30</v>
      </c>
      <c r="F83" s="548">
        <v>998716</v>
      </c>
      <c r="G83" s="573" t="str">
        <f>IF(H83=0,"Confirmed",(IF(H83=F83,"Confirmed","Not Confirmed")))</f>
        <v>Confirmed</v>
      </c>
      <c r="H83" s="551"/>
      <c r="I83" s="550">
        <v>0.18</v>
      </c>
      <c r="J83" s="573" t="str">
        <f>IF(K83=0,"Confirmed",(IF(K83=I83,"Confirmed","Not Confirmed")))</f>
        <v>Confirmed</v>
      </c>
      <c r="K83" s="551"/>
      <c r="L83" s="569"/>
      <c r="M83" s="640">
        <f>(E83*L83)</f>
        <v>0</v>
      </c>
      <c r="N83" s="638"/>
      <c r="O83" s="563"/>
      <c r="P83" s="542">
        <f>IF(K83="",E83*I83*L83,(IF(K83=0,E83*K83*L83,E83*K83*L83)))</f>
        <v>0</v>
      </c>
      <c r="Q83" s="574"/>
    </row>
    <row r="84" spans="1:17" s="570" customFormat="1" ht="16.5" customHeight="1">
      <c r="A84" s="575" t="s">
        <v>631</v>
      </c>
      <c r="B84" s="738" t="s">
        <v>543</v>
      </c>
      <c r="C84" s="738"/>
      <c r="D84" s="581" t="s">
        <v>549</v>
      </c>
      <c r="E84" s="577">
        <v>4</v>
      </c>
      <c r="F84" s="548">
        <v>998716</v>
      </c>
      <c r="G84" s="573" t="str">
        <f>IF(H84=0,"Confirmed",(IF(H84=F84,"Confirmed","Not Confirmed")))</f>
        <v>Confirmed</v>
      </c>
      <c r="H84" s="551"/>
      <c r="I84" s="550">
        <v>0.18</v>
      </c>
      <c r="J84" s="573" t="str">
        <f>IF(K84=0,"Confirmed",(IF(K84=I84,"Confirmed","Not Confirmed")))</f>
        <v>Confirmed</v>
      </c>
      <c r="K84" s="551"/>
      <c r="L84" s="569"/>
      <c r="M84" s="640">
        <f>(E84*L84)</f>
        <v>0</v>
      </c>
      <c r="N84" s="638"/>
      <c r="O84" s="563"/>
      <c r="P84" s="542">
        <f>IF(K84="",E84*I84*L84,(IF(K84=0,E84*K84*L84,E84*K84*L84)))</f>
        <v>0</v>
      </c>
      <c r="Q84" s="574"/>
    </row>
    <row r="85" spans="1:17" s="570" customFormat="1" ht="16.5" customHeight="1">
      <c r="A85" s="575">
        <v>14</v>
      </c>
      <c r="B85" s="738" t="s">
        <v>633</v>
      </c>
      <c r="C85" s="738"/>
      <c r="D85" s="579"/>
      <c r="E85" s="577"/>
      <c r="F85" s="548"/>
      <c r="G85" s="573"/>
      <c r="H85" s="573"/>
      <c r="I85" s="550"/>
      <c r="J85" s="573"/>
      <c r="K85" s="573"/>
      <c r="L85" s="604"/>
      <c r="M85" s="640"/>
      <c r="N85" s="638"/>
      <c r="O85" s="563"/>
      <c r="P85" s="542"/>
      <c r="Q85" s="574"/>
    </row>
    <row r="86" spans="1:17" s="570" customFormat="1" ht="16.5" customHeight="1">
      <c r="A86" s="575" t="s">
        <v>332</v>
      </c>
      <c r="B86" s="738" t="s">
        <v>615</v>
      </c>
      <c r="C86" s="738"/>
      <c r="D86" s="579"/>
      <c r="E86" s="577"/>
      <c r="F86" s="548"/>
      <c r="G86" s="573"/>
      <c r="H86" s="573"/>
      <c r="I86" s="550"/>
      <c r="J86" s="573"/>
      <c r="K86" s="573"/>
      <c r="L86" s="604"/>
      <c r="M86" s="640"/>
      <c r="N86" s="638"/>
      <c r="O86" s="563"/>
      <c r="P86" s="542"/>
      <c r="Q86" s="574"/>
    </row>
    <row r="87" spans="1:17" s="570" customFormat="1" ht="16.5" customHeight="1">
      <c r="A87" s="575" t="s">
        <v>627</v>
      </c>
      <c r="B87" s="738" t="s">
        <v>634</v>
      </c>
      <c r="C87" s="738"/>
      <c r="D87" s="581" t="s">
        <v>549</v>
      </c>
      <c r="E87" s="577">
        <v>5</v>
      </c>
      <c r="F87" s="548">
        <v>998716</v>
      </c>
      <c r="G87" s="573" t="str">
        <f t="shared" si="0"/>
        <v>Confirmed</v>
      </c>
      <c r="H87" s="551"/>
      <c r="I87" s="550">
        <v>0.18</v>
      </c>
      <c r="J87" s="573" t="str">
        <f t="shared" si="1"/>
        <v>Confirmed</v>
      </c>
      <c r="K87" s="551"/>
      <c r="L87" s="569"/>
      <c r="M87" s="640">
        <f>(E87*L87)</f>
        <v>0</v>
      </c>
      <c r="N87" s="638"/>
      <c r="O87" s="563"/>
      <c r="P87" s="542">
        <f t="shared" si="2"/>
        <v>0</v>
      </c>
      <c r="Q87" s="574"/>
    </row>
    <row r="88" spans="1:17" s="570" customFormat="1" ht="16.5" customHeight="1">
      <c r="A88" s="575" t="s">
        <v>632</v>
      </c>
      <c r="B88" s="738" t="s">
        <v>541</v>
      </c>
      <c r="C88" s="738"/>
      <c r="D88" s="581" t="s">
        <v>549</v>
      </c>
      <c r="E88" s="577">
        <v>5</v>
      </c>
      <c r="F88" s="548">
        <v>998716</v>
      </c>
      <c r="G88" s="573" t="str">
        <f t="shared" si="0"/>
        <v>Confirmed</v>
      </c>
      <c r="H88" s="551"/>
      <c r="I88" s="550">
        <v>0.18</v>
      </c>
      <c r="J88" s="573" t="str">
        <f t="shared" si="1"/>
        <v>Confirmed</v>
      </c>
      <c r="K88" s="551"/>
      <c r="L88" s="569"/>
      <c r="M88" s="640">
        <f>(E88*L88)</f>
        <v>0</v>
      </c>
      <c r="N88" s="638"/>
      <c r="O88" s="562"/>
      <c r="P88" s="542">
        <f t="shared" si="2"/>
        <v>0</v>
      </c>
    </row>
    <row r="89" spans="1:17" s="570" customFormat="1" ht="16.5" customHeight="1">
      <c r="A89" s="575" t="s">
        <v>630</v>
      </c>
      <c r="B89" s="738" t="s">
        <v>542</v>
      </c>
      <c r="C89" s="738"/>
      <c r="D89" s="581" t="s">
        <v>549</v>
      </c>
      <c r="E89" s="577">
        <v>10</v>
      </c>
      <c r="F89" s="548">
        <v>998716</v>
      </c>
      <c r="G89" s="573" t="str">
        <f t="shared" ref="G89:G121" si="18">IF(H89=0,"Confirmed",(IF(H89=F89,"Confirmed","Not Confirmed")))</f>
        <v>Confirmed</v>
      </c>
      <c r="H89" s="551"/>
      <c r="I89" s="550">
        <v>0.18</v>
      </c>
      <c r="J89" s="573" t="str">
        <f>IF(K89=0,"Confirmed",(IF(K89=I89,"Confirmed","Not Confirmed")))</f>
        <v>Confirmed</v>
      </c>
      <c r="K89" s="551"/>
      <c r="L89" s="569"/>
      <c r="M89" s="640">
        <f>(E89*L89)</f>
        <v>0</v>
      </c>
      <c r="N89" s="638"/>
      <c r="O89" s="563"/>
      <c r="P89" s="542">
        <f t="shared" ref="P89:P121" si="19">IF(K89="",E89*I89*L89,(IF(K89=0,E89*K89*L89,E89*K89*L89)))</f>
        <v>0</v>
      </c>
      <c r="Q89" s="574"/>
    </row>
    <row r="90" spans="1:17" s="570" customFormat="1" ht="16.5" customHeight="1">
      <c r="A90" s="575" t="s">
        <v>631</v>
      </c>
      <c r="B90" s="738" t="s">
        <v>543</v>
      </c>
      <c r="C90" s="738"/>
      <c r="D90" s="581" t="s">
        <v>549</v>
      </c>
      <c r="E90" s="577">
        <v>10</v>
      </c>
      <c r="F90" s="548">
        <v>998716</v>
      </c>
      <c r="G90" s="573" t="str">
        <f t="shared" si="18"/>
        <v>Confirmed</v>
      </c>
      <c r="H90" s="551"/>
      <c r="I90" s="550">
        <v>0.18</v>
      </c>
      <c r="J90" s="573" t="str">
        <f>IF(K90=0,"Confirmed",(IF(K90=I90,"Confirmed","Not Confirmed")))</f>
        <v>Confirmed</v>
      </c>
      <c r="K90" s="551"/>
      <c r="L90" s="569"/>
      <c r="M90" s="640">
        <f t="shared" ref="M90:M121" si="20">(E90*L90)</f>
        <v>0</v>
      </c>
      <c r="N90" s="638"/>
      <c r="O90" s="563"/>
      <c r="P90" s="542">
        <f t="shared" si="19"/>
        <v>0</v>
      </c>
      <c r="Q90" s="574"/>
    </row>
    <row r="91" spans="1:17" s="570" customFormat="1" ht="16.5" customHeight="1">
      <c r="A91" s="575" t="s">
        <v>335</v>
      </c>
      <c r="B91" s="738" t="s">
        <v>635</v>
      </c>
      <c r="C91" s="738"/>
      <c r="D91" s="579"/>
      <c r="E91" s="577"/>
      <c r="F91" s="548"/>
      <c r="G91" s="573"/>
      <c r="H91" s="573"/>
      <c r="I91" s="550"/>
      <c r="J91" s="573"/>
      <c r="K91" s="573"/>
      <c r="L91" s="604"/>
      <c r="M91" s="640"/>
      <c r="N91" s="637"/>
      <c r="O91" s="563"/>
      <c r="P91" s="542"/>
      <c r="Q91" s="574"/>
    </row>
    <row r="92" spans="1:17" s="570" customFormat="1" ht="16.5" customHeight="1">
      <c r="A92" s="575" t="s">
        <v>627</v>
      </c>
      <c r="B92" s="738" t="s">
        <v>636</v>
      </c>
      <c r="C92" s="738"/>
      <c r="D92" s="581" t="s">
        <v>549</v>
      </c>
      <c r="E92" s="577">
        <v>5</v>
      </c>
      <c r="F92" s="548">
        <v>998716</v>
      </c>
      <c r="G92" s="573" t="str">
        <f t="shared" si="18"/>
        <v>Confirmed</v>
      </c>
      <c r="H92" s="551"/>
      <c r="I92" s="550">
        <v>0.18</v>
      </c>
      <c r="J92" s="573" t="str">
        <f>IF(K92=0,"Confirmed",(IF(K92=I92,"Confirmed","Not Confirmed")))</f>
        <v>Confirmed</v>
      </c>
      <c r="K92" s="551"/>
      <c r="L92" s="569"/>
      <c r="M92" s="640">
        <f t="shared" si="20"/>
        <v>0</v>
      </c>
      <c r="N92" s="638"/>
      <c r="O92" s="583"/>
      <c r="P92" s="542">
        <f t="shared" si="19"/>
        <v>0</v>
      </c>
    </row>
    <row r="93" spans="1:17" s="570" customFormat="1" ht="16.5" customHeight="1">
      <c r="A93" s="575" t="s">
        <v>632</v>
      </c>
      <c r="B93" s="738" t="s">
        <v>637</v>
      </c>
      <c r="C93" s="738"/>
      <c r="D93" s="581" t="s">
        <v>549</v>
      </c>
      <c r="E93" s="577">
        <v>5</v>
      </c>
      <c r="F93" s="548">
        <v>998716</v>
      </c>
      <c r="G93" s="573" t="str">
        <f t="shared" si="18"/>
        <v>Confirmed</v>
      </c>
      <c r="H93" s="551"/>
      <c r="I93" s="550">
        <v>0.18</v>
      </c>
      <c r="J93" s="573" t="str">
        <f>IF(K93=0,"Confirmed",(IF(K93=I93,"Confirmed","Not Confirmed")))</f>
        <v>Confirmed</v>
      </c>
      <c r="K93" s="551"/>
      <c r="L93" s="569"/>
      <c r="M93" s="640">
        <f t="shared" si="20"/>
        <v>0</v>
      </c>
      <c r="N93" s="638"/>
      <c r="O93" s="583"/>
      <c r="P93" s="542">
        <f t="shared" si="19"/>
        <v>0</v>
      </c>
    </row>
    <row r="94" spans="1:17" s="570" customFormat="1" ht="16.5" customHeight="1">
      <c r="A94" s="575" t="s">
        <v>630</v>
      </c>
      <c r="B94" s="738" t="s">
        <v>638</v>
      </c>
      <c r="C94" s="738"/>
      <c r="D94" s="581" t="s">
        <v>549</v>
      </c>
      <c r="E94" s="577">
        <v>10</v>
      </c>
      <c r="F94" s="548">
        <v>998716</v>
      </c>
      <c r="G94" s="573" t="str">
        <f t="shared" si="18"/>
        <v>Confirmed</v>
      </c>
      <c r="H94" s="551"/>
      <c r="I94" s="550">
        <v>0.18</v>
      </c>
      <c r="J94" s="573" t="str">
        <f>IF(K94=0,"Confirmed",(IF(K94=I94,"Confirmed","Not Confirmed")))</f>
        <v>Confirmed</v>
      </c>
      <c r="K94" s="551"/>
      <c r="L94" s="569"/>
      <c r="M94" s="640">
        <f t="shared" si="20"/>
        <v>0</v>
      </c>
      <c r="N94" s="638"/>
      <c r="O94" s="583"/>
      <c r="P94" s="542">
        <f t="shared" si="19"/>
        <v>0</v>
      </c>
    </row>
    <row r="95" spans="1:17" s="570" customFormat="1" ht="16.5" customHeight="1">
      <c r="A95" s="575" t="s">
        <v>631</v>
      </c>
      <c r="B95" s="738" t="s">
        <v>639</v>
      </c>
      <c r="C95" s="738"/>
      <c r="D95" s="581" t="s">
        <v>549</v>
      </c>
      <c r="E95" s="577">
        <v>10</v>
      </c>
      <c r="F95" s="548">
        <v>998716</v>
      </c>
      <c r="G95" s="573" t="str">
        <f t="shared" si="18"/>
        <v>Confirmed</v>
      </c>
      <c r="H95" s="551"/>
      <c r="I95" s="550">
        <v>0.18</v>
      </c>
      <c r="J95" s="573" t="str">
        <f>IF(K95=0,"Confirmed",(IF(K95=I95,"Confirmed","Not Confirmed")))</f>
        <v>Confirmed</v>
      </c>
      <c r="K95" s="551"/>
      <c r="L95" s="569"/>
      <c r="M95" s="640">
        <f t="shared" si="20"/>
        <v>0</v>
      </c>
      <c r="N95" s="638"/>
      <c r="O95" s="583"/>
      <c r="P95" s="542">
        <f t="shared" si="19"/>
        <v>0</v>
      </c>
    </row>
    <row r="96" spans="1:17" s="570" customFormat="1" ht="16.5" customHeight="1">
      <c r="A96" s="575">
        <v>15</v>
      </c>
      <c r="B96" s="738" t="s">
        <v>640</v>
      </c>
      <c r="C96" s="738"/>
      <c r="D96" s="579"/>
      <c r="E96" s="577"/>
      <c r="F96" s="548"/>
      <c r="G96" s="573"/>
      <c r="H96" s="573"/>
      <c r="I96" s="550"/>
      <c r="J96" s="573"/>
      <c r="K96" s="573"/>
      <c r="L96" s="604"/>
      <c r="M96" s="640"/>
      <c r="N96" s="637"/>
      <c r="O96" s="583"/>
      <c r="P96" s="542"/>
    </row>
    <row r="97" spans="1:18" s="570" customFormat="1" ht="16.5" customHeight="1">
      <c r="A97" s="575" t="s">
        <v>627</v>
      </c>
      <c r="B97" s="738" t="s">
        <v>641</v>
      </c>
      <c r="C97" s="738"/>
      <c r="D97" s="581" t="s">
        <v>549</v>
      </c>
      <c r="E97" s="577">
        <v>5</v>
      </c>
      <c r="F97" s="548">
        <v>998716</v>
      </c>
      <c r="G97" s="573" t="str">
        <f t="shared" si="18"/>
        <v>Confirmed</v>
      </c>
      <c r="H97" s="551"/>
      <c r="I97" s="550">
        <v>0.18</v>
      </c>
      <c r="J97" s="573" t="str">
        <f>IF(K97=0,"Confirmed",(IF(K97=I97,"Confirmed","Not Confirmed")))</f>
        <v>Confirmed</v>
      </c>
      <c r="K97" s="551"/>
      <c r="L97" s="569"/>
      <c r="M97" s="640">
        <f t="shared" si="20"/>
        <v>0</v>
      </c>
      <c r="N97" s="638"/>
      <c r="O97" s="583"/>
      <c r="P97" s="542">
        <f t="shared" si="19"/>
        <v>0</v>
      </c>
    </row>
    <row r="98" spans="1:18" s="570" customFormat="1" ht="16.5" customHeight="1">
      <c r="A98" s="575" t="s">
        <v>632</v>
      </c>
      <c r="B98" s="738" t="s">
        <v>642</v>
      </c>
      <c r="C98" s="738"/>
      <c r="D98" s="581" t="s">
        <v>549</v>
      </c>
      <c r="E98" s="577">
        <v>5</v>
      </c>
      <c r="F98" s="548">
        <v>998716</v>
      </c>
      <c r="G98" s="573" t="str">
        <f t="shared" si="18"/>
        <v>Confirmed</v>
      </c>
      <c r="H98" s="551"/>
      <c r="I98" s="550">
        <v>0.18</v>
      </c>
      <c r="J98" s="573" t="str">
        <f>IF(K98=0,"Confirmed",(IF(K98=I98,"Confirmed","Not Confirmed")))</f>
        <v>Confirmed</v>
      </c>
      <c r="K98" s="551"/>
      <c r="L98" s="569"/>
      <c r="M98" s="640">
        <f t="shared" si="20"/>
        <v>0</v>
      </c>
      <c r="N98" s="638"/>
      <c r="O98" s="583"/>
      <c r="P98" s="542">
        <f t="shared" si="19"/>
        <v>0</v>
      </c>
      <c r="Q98" s="584"/>
      <c r="R98" s="584"/>
    </row>
    <row r="99" spans="1:18" s="570" customFormat="1" ht="16.5" customHeight="1">
      <c r="A99" s="575" t="s">
        <v>630</v>
      </c>
      <c r="B99" s="738" t="s">
        <v>643</v>
      </c>
      <c r="C99" s="738"/>
      <c r="D99" s="581" t="s">
        <v>549</v>
      </c>
      <c r="E99" s="578">
        <v>10</v>
      </c>
      <c r="F99" s="548">
        <v>998716</v>
      </c>
      <c r="G99" s="573" t="str">
        <f t="shared" si="18"/>
        <v>Confirmed</v>
      </c>
      <c r="H99" s="551"/>
      <c r="I99" s="550">
        <v>0.18</v>
      </c>
      <c r="J99" s="573" t="str">
        <f>IF(K99=0,"Confirmed",(IF(K99=I99,"Confirmed","Not Confirmed")))</f>
        <v>Confirmed</v>
      </c>
      <c r="K99" s="551"/>
      <c r="L99" s="569"/>
      <c r="M99" s="640">
        <f t="shared" si="20"/>
        <v>0</v>
      </c>
      <c r="N99" s="638"/>
      <c r="O99" s="583"/>
      <c r="P99" s="542">
        <f t="shared" si="19"/>
        <v>0</v>
      </c>
    </row>
    <row r="100" spans="1:18" ht="16.5" customHeight="1">
      <c r="A100" s="575" t="s">
        <v>631</v>
      </c>
      <c r="B100" s="738" t="s">
        <v>644</v>
      </c>
      <c r="C100" s="738"/>
      <c r="D100" s="581" t="s">
        <v>549</v>
      </c>
      <c r="E100" s="577">
        <v>10</v>
      </c>
      <c r="F100" s="548">
        <v>998716</v>
      </c>
      <c r="G100" s="573" t="str">
        <f t="shared" si="18"/>
        <v>Confirmed</v>
      </c>
      <c r="H100" s="551"/>
      <c r="I100" s="550">
        <v>0.18</v>
      </c>
      <c r="J100" s="573" t="str">
        <f>IF(K100=0,"Confirmed",(IF(K100=I100,"Confirmed","Not Confirmed")))</f>
        <v>Confirmed</v>
      </c>
      <c r="K100" s="551"/>
      <c r="L100" s="569"/>
      <c r="M100" s="640">
        <f>(E100*L100)</f>
        <v>0</v>
      </c>
      <c r="N100" s="638"/>
      <c r="O100" s="564"/>
      <c r="P100" s="542">
        <f t="shared" si="19"/>
        <v>0</v>
      </c>
    </row>
    <row r="101" spans="1:18" ht="16.5" customHeight="1">
      <c r="A101" s="575">
        <v>16</v>
      </c>
      <c r="B101" s="738" t="s">
        <v>645</v>
      </c>
      <c r="C101" s="738"/>
      <c r="D101" s="579"/>
      <c r="E101" s="578"/>
      <c r="F101" s="548"/>
      <c r="G101" s="573"/>
      <c r="H101" s="573"/>
      <c r="I101" s="550"/>
      <c r="J101" s="573"/>
      <c r="K101" s="573"/>
      <c r="L101" s="604"/>
      <c r="M101" s="640"/>
      <c r="N101" s="638"/>
      <c r="O101" s="564"/>
      <c r="P101" s="542"/>
    </row>
    <row r="102" spans="1:18" ht="16.5" customHeight="1">
      <c r="A102" s="575" t="s">
        <v>332</v>
      </c>
      <c r="B102" s="738" t="s">
        <v>615</v>
      </c>
      <c r="C102" s="738"/>
      <c r="D102" s="579"/>
      <c r="E102" s="578"/>
      <c r="F102" s="548"/>
      <c r="G102" s="573"/>
      <c r="H102" s="573"/>
      <c r="I102" s="550"/>
      <c r="J102" s="573"/>
      <c r="K102" s="573"/>
      <c r="L102" s="604"/>
      <c r="M102" s="640"/>
      <c r="N102" s="638"/>
      <c r="O102" s="564"/>
      <c r="P102" s="542"/>
    </row>
    <row r="103" spans="1:18" ht="16.5" customHeight="1">
      <c r="A103" s="575" t="s">
        <v>627</v>
      </c>
      <c r="B103" s="738" t="s">
        <v>647</v>
      </c>
      <c r="C103" s="738"/>
      <c r="D103" s="581" t="s">
        <v>549</v>
      </c>
      <c r="E103" s="577">
        <v>30</v>
      </c>
      <c r="F103" s="548">
        <v>998716</v>
      </c>
      <c r="G103" s="573" t="str">
        <f t="shared" si="18"/>
        <v>Confirmed</v>
      </c>
      <c r="H103" s="551"/>
      <c r="I103" s="550">
        <v>0.18</v>
      </c>
      <c r="J103" s="573" t="str">
        <f>IF(K103=0,"Confirmed",(IF(K103=I103,"Confirmed","Not Confirmed")))</f>
        <v>Confirmed</v>
      </c>
      <c r="K103" s="551"/>
      <c r="L103" s="569"/>
      <c r="M103" s="640">
        <f t="shared" si="20"/>
        <v>0</v>
      </c>
      <c r="N103" s="638"/>
      <c r="O103" s="564"/>
      <c r="P103" s="542">
        <f t="shared" si="19"/>
        <v>0</v>
      </c>
    </row>
    <row r="104" spans="1:18" ht="16.5" customHeight="1">
      <c r="A104" s="575" t="s">
        <v>632</v>
      </c>
      <c r="B104" s="738" t="s">
        <v>646</v>
      </c>
      <c r="C104" s="738"/>
      <c r="D104" s="581" t="s">
        <v>549</v>
      </c>
      <c r="E104" s="577">
        <v>15</v>
      </c>
      <c r="F104" s="548">
        <v>998716</v>
      </c>
      <c r="G104" s="573" t="str">
        <f t="shared" si="18"/>
        <v>Confirmed</v>
      </c>
      <c r="H104" s="551"/>
      <c r="I104" s="550">
        <v>0.18</v>
      </c>
      <c r="J104" s="573" t="str">
        <f>IF(K104=0,"Confirmed",(IF(K104=I104,"Confirmed","Not Confirmed")))</f>
        <v>Confirmed</v>
      </c>
      <c r="K104" s="551"/>
      <c r="L104" s="569"/>
      <c r="M104" s="640">
        <f t="shared" si="20"/>
        <v>0</v>
      </c>
      <c r="N104" s="638"/>
      <c r="O104" s="405"/>
      <c r="P104" s="542">
        <f t="shared" si="19"/>
        <v>0</v>
      </c>
    </row>
    <row r="105" spans="1:18" ht="16.5" customHeight="1">
      <c r="A105" s="575" t="s">
        <v>335</v>
      </c>
      <c r="B105" s="738" t="s">
        <v>648</v>
      </c>
      <c r="C105" s="738"/>
      <c r="D105" s="581" t="s">
        <v>549</v>
      </c>
      <c r="E105" s="577">
        <v>45</v>
      </c>
      <c r="F105" s="548">
        <v>998716</v>
      </c>
      <c r="G105" s="573" t="str">
        <f t="shared" ref="G105" si="21">IF(H105=0,"Confirmed",(IF(H105=F105,"Confirmed","Not Confirmed")))</f>
        <v>Confirmed</v>
      </c>
      <c r="H105" s="551"/>
      <c r="I105" s="550">
        <v>0.18</v>
      </c>
      <c r="J105" s="573" t="str">
        <f>IF(K105=0,"Confirmed",(IF(K105=I105,"Confirmed","Not Confirmed")))</f>
        <v>Confirmed</v>
      </c>
      <c r="K105" s="551"/>
      <c r="L105" s="569"/>
      <c r="M105" s="640">
        <f t="shared" ref="M105" si="22">(E105*L105)</f>
        <v>0</v>
      </c>
      <c r="N105" s="638"/>
      <c r="O105" s="405"/>
      <c r="P105" s="542">
        <f t="shared" si="19"/>
        <v>0</v>
      </c>
    </row>
    <row r="106" spans="1:18" ht="16.5" customHeight="1">
      <c r="A106" s="575">
        <v>17</v>
      </c>
      <c r="B106" s="738" t="s">
        <v>649</v>
      </c>
      <c r="C106" s="738"/>
      <c r="D106" s="579"/>
      <c r="E106" s="578"/>
      <c r="F106" s="548"/>
      <c r="G106" s="573"/>
      <c r="H106" s="573"/>
      <c r="I106" s="550"/>
      <c r="J106" s="573"/>
      <c r="K106" s="573"/>
      <c r="L106" s="604"/>
      <c r="M106" s="640"/>
      <c r="N106" s="638"/>
      <c r="O106" s="564"/>
      <c r="P106" s="542"/>
    </row>
    <row r="107" spans="1:18" ht="16.5" customHeight="1">
      <c r="A107" s="575" t="s">
        <v>332</v>
      </c>
      <c r="B107" s="738" t="s">
        <v>650</v>
      </c>
      <c r="C107" s="738"/>
      <c r="D107" s="581" t="s">
        <v>549</v>
      </c>
      <c r="E107" s="577">
        <v>4</v>
      </c>
      <c r="F107" s="548">
        <v>998716</v>
      </c>
      <c r="G107" s="573" t="str">
        <f t="shared" si="18"/>
        <v>Confirmed</v>
      </c>
      <c r="H107" s="551"/>
      <c r="I107" s="550">
        <v>0.18</v>
      </c>
      <c r="J107" s="573" t="str">
        <f>IF(K107=0,"Confirmed",(IF(K107=I107,"Confirmed","Not Confirmed")))</f>
        <v>Confirmed</v>
      </c>
      <c r="K107" s="551"/>
      <c r="L107" s="569"/>
      <c r="M107" s="640">
        <f t="shared" si="20"/>
        <v>0</v>
      </c>
      <c r="N107" s="638"/>
      <c r="O107" s="564"/>
      <c r="P107" s="542">
        <f t="shared" si="19"/>
        <v>0</v>
      </c>
    </row>
    <row r="108" spans="1:18" ht="16.5" customHeight="1">
      <c r="A108" s="575" t="s">
        <v>335</v>
      </c>
      <c r="B108" s="738" t="s">
        <v>651</v>
      </c>
      <c r="C108" s="738"/>
      <c r="D108" s="581" t="s">
        <v>549</v>
      </c>
      <c r="E108" s="577">
        <v>2</v>
      </c>
      <c r="F108" s="548">
        <v>998716</v>
      </c>
      <c r="G108" s="573" t="str">
        <f t="shared" si="18"/>
        <v>Confirmed</v>
      </c>
      <c r="H108" s="551"/>
      <c r="I108" s="550">
        <v>0.18</v>
      </c>
      <c r="J108" s="573" t="str">
        <f>IF(K108=0,"Confirmed",(IF(K108=I108,"Confirmed","Not Confirmed")))</f>
        <v>Confirmed</v>
      </c>
      <c r="K108" s="551"/>
      <c r="L108" s="569"/>
      <c r="M108" s="640">
        <f t="shared" si="20"/>
        <v>0</v>
      </c>
      <c r="N108" s="638"/>
      <c r="O108" s="564"/>
      <c r="P108" s="542">
        <f t="shared" si="19"/>
        <v>0</v>
      </c>
    </row>
    <row r="109" spans="1:18" ht="16.5" customHeight="1">
      <c r="A109" s="575">
        <v>18</v>
      </c>
      <c r="B109" s="738" t="s">
        <v>652</v>
      </c>
      <c r="C109" s="738"/>
      <c r="D109" s="579"/>
      <c r="E109" s="578"/>
      <c r="F109" s="548"/>
      <c r="G109" s="573"/>
      <c r="H109" s="573"/>
      <c r="I109" s="550"/>
      <c r="J109" s="573"/>
      <c r="K109" s="573"/>
      <c r="L109" s="604"/>
      <c r="M109" s="640"/>
      <c r="N109" s="638"/>
      <c r="O109" s="564"/>
      <c r="P109" s="542"/>
    </row>
    <row r="110" spans="1:18" ht="16.5" customHeight="1">
      <c r="A110" s="575" t="s">
        <v>332</v>
      </c>
      <c r="B110" s="738" t="s">
        <v>615</v>
      </c>
      <c r="C110" s="738"/>
      <c r="D110" s="579"/>
      <c r="E110" s="578"/>
      <c r="F110" s="548"/>
      <c r="G110" s="573"/>
      <c r="H110" s="573"/>
      <c r="I110" s="550"/>
      <c r="J110" s="573"/>
      <c r="K110" s="573"/>
      <c r="L110" s="604"/>
      <c r="M110" s="640"/>
      <c r="N110" s="638"/>
      <c r="O110" s="564"/>
      <c r="P110" s="542"/>
    </row>
    <row r="111" spans="1:18" ht="16.5" customHeight="1">
      <c r="A111" s="575" t="s">
        <v>627</v>
      </c>
      <c r="B111" s="738" t="s">
        <v>647</v>
      </c>
      <c r="C111" s="738"/>
      <c r="D111" s="581" t="s">
        <v>549</v>
      </c>
      <c r="E111" s="577">
        <v>4</v>
      </c>
      <c r="F111" s="548">
        <v>998716</v>
      </c>
      <c r="G111" s="573" t="str">
        <f t="shared" ref="G111:G113" si="23">IF(H111=0,"Confirmed",(IF(H111=F111,"Confirmed","Not Confirmed")))</f>
        <v>Confirmed</v>
      </c>
      <c r="H111" s="551"/>
      <c r="I111" s="550">
        <v>0.18</v>
      </c>
      <c r="J111" s="573" t="str">
        <f>IF(K111=0,"Confirmed",(IF(K111=I111,"Confirmed","Not Confirmed")))</f>
        <v>Confirmed</v>
      </c>
      <c r="K111" s="551"/>
      <c r="L111" s="569"/>
      <c r="M111" s="640">
        <f t="shared" ref="M111:M113" si="24">(E111*L111)</f>
        <v>0</v>
      </c>
      <c r="N111" s="638"/>
      <c r="O111" s="564"/>
      <c r="P111" s="542">
        <f t="shared" ref="P111:P113" si="25">IF(K111="",E111*I111*L111,(IF(K111=0,E111*K111*L111,E111*K111*L111)))</f>
        <v>0</v>
      </c>
    </row>
    <row r="112" spans="1:18" ht="16.5" customHeight="1">
      <c r="A112" s="575" t="s">
        <v>632</v>
      </c>
      <c r="B112" s="738" t="s">
        <v>646</v>
      </c>
      <c r="C112" s="738"/>
      <c r="D112" s="581" t="s">
        <v>549</v>
      </c>
      <c r="E112" s="577">
        <v>4</v>
      </c>
      <c r="F112" s="548">
        <v>998716</v>
      </c>
      <c r="G112" s="573" t="str">
        <f t="shared" si="23"/>
        <v>Confirmed</v>
      </c>
      <c r="H112" s="551"/>
      <c r="I112" s="550">
        <v>0.18</v>
      </c>
      <c r="J112" s="573" t="str">
        <f>IF(K112=0,"Confirmed",(IF(K112=I112,"Confirmed","Not Confirmed")))</f>
        <v>Confirmed</v>
      </c>
      <c r="K112" s="551"/>
      <c r="L112" s="569"/>
      <c r="M112" s="640">
        <f t="shared" si="24"/>
        <v>0</v>
      </c>
      <c r="N112" s="638"/>
      <c r="O112" s="405"/>
      <c r="P112" s="542">
        <f t="shared" si="25"/>
        <v>0</v>
      </c>
    </row>
    <row r="113" spans="1:16" ht="16.5" customHeight="1">
      <c r="A113" s="575" t="s">
        <v>335</v>
      </c>
      <c r="B113" s="738" t="s">
        <v>653</v>
      </c>
      <c r="C113" s="738"/>
      <c r="D113" s="581" t="s">
        <v>549</v>
      </c>
      <c r="E113" s="577">
        <v>8</v>
      </c>
      <c r="F113" s="548">
        <v>998716</v>
      </c>
      <c r="G113" s="573" t="str">
        <f t="shared" si="23"/>
        <v>Confirmed</v>
      </c>
      <c r="H113" s="551"/>
      <c r="I113" s="550">
        <v>0.18</v>
      </c>
      <c r="J113" s="573" t="str">
        <f>IF(K113=0,"Confirmed",(IF(K113=I113,"Confirmed","Not Confirmed")))</f>
        <v>Confirmed</v>
      </c>
      <c r="K113" s="551"/>
      <c r="L113" s="569"/>
      <c r="M113" s="640">
        <f t="shared" si="24"/>
        <v>0</v>
      </c>
      <c r="N113" s="638"/>
      <c r="O113" s="405"/>
      <c r="P113" s="542">
        <f t="shared" si="25"/>
        <v>0</v>
      </c>
    </row>
    <row r="114" spans="1:16" ht="16.5" customHeight="1">
      <c r="A114" s="575">
        <v>19</v>
      </c>
      <c r="B114" s="738" t="s">
        <v>654</v>
      </c>
      <c r="C114" s="738"/>
      <c r="D114" s="579" t="s">
        <v>550</v>
      </c>
      <c r="E114" s="577">
        <v>10</v>
      </c>
      <c r="F114" s="548">
        <v>998716</v>
      </c>
      <c r="G114" s="573" t="str">
        <f t="shared" si="18"/>
        <v>Confirmed</v>
      </c>
      <c r="H114" s="551"/>
      <c r="I114" s="550">
        <v>0.18</v>
      </c>
      <c r="J114" s="573" t="str">
        <f t="shared" ref="J114:J118" si="26">IF(K114=0,"Confirmed",(IF(K114=I114,"Confirmed","Not Confirmed")))</f>
        <v>Confirmed</v>
      </c>
      <c r="K114" s="551"/>
      <c r="L114" s="569"/>
      <c r="M114" s="640">
        <f t="shared" si="20"/>
        <v>0</v>
      </c>
      <c r="N114" s="638"/>
      <c r="O114" s="564"/>
      <c r="P114" s="542">
        <f t="shared" si="19"/>
        <v>0</v>
      </c>
    </row>
    <row r="115" spans="1:16" ht="16.5" customHeight="1">
      <c r="A115" s="575">
        <v>20</v>
      </c>
      <c r="B115" s="738" t="s">
        <v>544</v>
      </c>
      <c r="C115" s="738"/>
      <c r="D115" s="579" t="s">
        <v>548</v>
      </c>
      <c r="E115" s="577">
        <v>1000</v>
      </c>
      <c r="F115" s="548">
        <v>998716</v>
      </c>
      <c r="G115" s="573" t="str">
        <f t="shared" si="18"/>
        <v>Confirmed</v>
      </c>
      <c r="H115" s="551"/>
      <c r="I115" s="550">
        <v>0.18</v>
      </c>
      <c r="J115" s="573" t="str">
        <f t="shared" si="26"/>
        <v>Confirmed</v>
      </c>
      <c r="K115" s="551"/>
      <c r="L115" s="569"/>
      <c r="M115" s="640">
        <f t="shared" si="20"/>
        <v>0</v>
      </c>
      <c r="N115" s="638"/>
      <c r="O115" s="564"/>
      <c r="P115" s="542">
        <f t="shared" si="19"/>
        <v>0</v>
      </c>
    </row>
    <row r="116" spans="1:16" ht="30.75" customHeight="1">
      <c r="A116" s="575">
        <v>21</v>
      </c>
      <c r="B116" s="738" t="s">
        <v>655</v>
      </c>
      <c r="C116" s="738"/>
      <c r="D116" s="579" t="s">
        <v>548</v>
      </c>
      <c r="E116" s="577">
        <v>600</v>
      </c>
      <c r="F116" s="548">
        <v>998716</v>
      </c>
      <c r="G116" s="573" t="str">
        <f t="shared" si="18"/>
        <v>Confirmed</v>
      </c>
      <c r="H116" s="551"/>
      <c r="I116" s="550">
        <v>0.18</v>
      </c>
      <c r="J116" s="573" t="str">
        <f t="shared" si="26"/>
        <v>Confirmed</v>
      </c>
      <c r="K116" s="551"/>
      <c r="L116" s="569"/>
      <c r="M116" s="640">
        <f t="shared" si="20"/>
        <v>0</v>
      </c>
      <c r="N116" s="638"/>
      <c r="O116" s="564"/>
      <c r="P116" s="542">
        <f t="shared" si="19"/>
        <v>0</v>
      </c>
    </row>
    <row r="117" spans="1:16" ht="42.75" customHeight="1">
      <c r="A117" s="575">
        <v>22</v>
      </c>
      <c r="B117" s="738" t="s">
        <v>656</v>
      </c>
      <c r="C117" s="738"/>
      <c r="D117" s="579" t="s">
        <v>548</v>
      </c>
      <c r="E117" s="577">
        <v>2000</v>
      </c>
      <c r="F117" s="548">
        <v>998716</v>
      </c>
      <c r="G117" s="573" t="str">
        <f t="shared" si="18"/>
        <v>Confirmed</v>
      </c>
      <c r="H117" s="551"/>
      <c r="I117" s="550">
        <v>0.18</v>
      </c>
      <c r="J117" s="573" t="str">
        <f t="shared" si="26"/>
        <v>Confirmed</v>
      </c>
      <c r="K117" s="551"/>
      <c r="L117" s="569"/>
      <c r="M117" s="640">
        <f t="shared" si="20"/>
        <v>0</v>
      </c>
      <c r="N117" s="638"/>
      <c r="O117" s="564"/>
      <c r="P117" s="542">
        <f t="shared" si="19"/>
        <v>0</v>
      </c>
    </row>
    <row r="118" spans="1:16" ht="16.5" customHeight="1">
      <c r="A118" s="575">
        <v>23</v>
      </c>
      <c r="B118" s="738" t="s">
        <v>545</v>
      </c>
      <c r="C118" s="738"/>
      <c r="D118" s="581" t="s">
        <v>549</v>
      </c>
      <c r="E118" s="577">
        <v>4</v>
      </c>
      <c r="F118" s="548">
        <v>998716</v>
      </c>
      <c r="G118" s="573" t="str">
        <f t="shared" si="18"/>
        <v>Confirmed</v>
      </c>
      <c r="H118" s="551"/>
      <c r="I118" s="550">
        <v>0.18</v>
      </c>
      <c r="J118" s="573" t="str">
        <f t="shared" si="26"/>
        <v>Confirmed</v>
      </c>
      <c r="K118" s="551"/>
      <c r="L118" s="569"/>
      <c r="M118" s="640">
        <f t="shared" si="20"/>
        <v>0</v>
      </c>
      <c r="N118" s="638"/>
      <c r="O118" s="564"/>
      <c r="P118" s="542">
        <f t="shared" si="19"/>
        <v>0</v>
      </c>
    </row>
    <row r="119" spans="1:16" ht="16.5" customHeight="1">
      <c r="A119" s="575">
        <v>24</v>
      </c>
      <c r="B119" s="738" t="s">
        <v>546</v>
      </c>
      <c r="C119" s="738"/>
      <c r="D119" s="576" t="s">
        <v>552</v>
      </c>
      <c r="E119" s="577">
        <v>60</v>
      </c>
      <c r="F119" s="548">
        <v>998716</v>
      </c>
      <c r="G119" s="573" t="str">
        <f t="shared" si="18"/>
        <v>Confirmed</v>
      </c>
      <c r="H119" s="551"/>
      <c r="I119" s="550">
        <v>0.18</v>
      </c>
      <c r="J119" s="573" t="str">
        <f>IF(K119=0,"Confirmed",(IF(K119=I119,"Confirmed","Not Confirmed")))</f>
        <v>Confirmed</v>
      </c>
      <c r="K119" s="551"/>
      <c r="L119" s="569"/>
      <c r="M119" s="640">
        <f t="shared" si="20"/>
        <v>0</v>
      </c>
      <c r="N119" s="638"/>
      <c r="O119" s="564"/>
      <c r="P119" s="542">
        <f t="shared" si="19"/>
        <v>0</v>
      </c>
    </row>
    <row r="120" spans="1:16" ht="16.5" customHeight="1">
      <c r="A120" s="575">
        <v>25</v>
      </c>
      <c r="B120" s="738" t="s">
        <v>657</v>
      </c>
      <c r="C120" s="738"/>
      <c r="D120" s="579" t="s">
        <v>550</v>
      </c>
      <c r="E120" s="577">
        <v>10</v>
      </c>
      <c r="F120" s="548">
        <v>998716</v>
      </c>
      <c r="G120" s="573" t="str">
        <f t="shared" si="18"/>
        <v>Confirmed</v>
      </c>
      <c r="H120" s="551"/>
      <c r="I120" s="550">
        <v>0.18</v>
      </c>
      <c r="J120" s="573" t="str">
        <f>IF(K120=0,"Confirmed",(IF(K120=I120,"Confirmed","Not Confirmed")))</f>
        <v>Confirmed</v>
      </c>
      <c r="K120" s="551"/>
      <c r="L120" s="569"/>
      <c r="M120" s="640">
        <f t="shared" si="20"/>
        <v>0</v>
      </c>
      <c r="N120" s="639"/>
      <c r="O120" s="564"/>
      <c r="P120" s="542">
        <f t="shared" si="19"/>
        <v>0</v>
      </c>
    </row>
    <row r="121" spans="1:16" ht="16.5" customHeight="1">
      <c r="A121" s="575">
        <v>26</v>
      </c>
      <c r="B121" s="738" t="s">
        <v>658</v>
      </c>
      <c r="C121" s="738"/>
      <c r="D121" s="579" t="s">
        <v>548</v>
      </c>
      <c r="E121" s="577">
        <v>4000</v>
      </c>
      <c r="F121" s="548">
        <v>998716</v>
      </c>
      <c r="G121" s="573" t="str">
        <f t="shared" si="18"/>
        <v>Confirmed</v>
      </c>
      <c r="H121" s="551"/>
      <c r="I121" s="550">
        <v>0.18</v>
      </c>
      <c r="J121" s="573" t="str">
        <f>IF(K121=0,"Confirmed",(IF(K121=I121,"Confirmed","Not Confirmed")))</f>
        <v>Confirmed</v>
      </c>
      <c r="K121" s="551"/>
      <c r="L121" s="569"/>
      <c r="M121" s="640">
        <f t="shared" si="20"/>
        <v>0</v>
      </c>
      <c r="N121" s="639"/>
      <c r="O121" s="564"/>
      <c r="P121" s="542">
        <f t="shared" si="19"/>
        <v>0</v>
      </c>
    </row>
    <row r="122" spans="1:16" ht="16.5" customHeight="1">
      <c r="A122" s="575">
        <v>27</v>
      </c>
      <c r="B122" s="738" t="s">
        <v>510</v>
      </c>
      <c r="C122" s="738"/>
      <c r="D122" s="579"/>
      <c r="E122" s="578"/>
      <c r="F122" s="548"/>
      <c r="G122" s="573"/>
      <c r="H122" s="573"/>
      <c r="I122" s="550"/>
      <c r="J122" s="573"/>
      <c r="K122" s="573"/>
      <c r="L122" s="604"/>
      <c r="M122" s="640"/>
      <c r="N122" s="637"/>
      <c r="O122" s="564"/>
      <c r="P122" s="542"/>
    </row>
    <row r="123" spans="1:16" ht="16.5" customHeight="1">
      <c r="A123" s="575" t="s">
        <v>332</v>
      </c>
      <c r="B123" s="738" t="s">
        <v>615</v>
      </c>
      <c r="C123" s="738"/>
      <c r="D123" s="579"/>
      <c r="E123" s="578"/>
      <c r="F123" s="548"/>
      <c r="G123" s="573"/>
      <c r="H123" s="573"/>
      <c r="I123" s="550"/>
      <c r="J123" s="573"/>
      <c r="K123" s="573"/>
      <c r="L123" s="604"/>
      <c r="M123" s="640"/>
      <c r="N123" s="637"/>
      <c r="O123" s="564"/>
      <c r="P123" s="542"/>
    </row>
    <row r="124" spans="1:16" ht="16.5" customHeight="1">
      <c r="A124" s="636" t="s">
        <v>627</v>
      </c>
      <c r="B124" s="738" t="s">
        <v>659</v>
      </c>
      <c r="C124" s="738"/>
      <c r="D124" s="581" t="s">
        <v>549</v>
      </c>
      <c r="E124" s="577">
        <v>20</v>
      </c>
      <c r="F124" s="548">
        <v>998716</v>
      </c>
      <c r="G124" s="573" t="str">
        <f t="shared" ref="G124:G130" si="27">IF(H124=0,"Confirmed",(IF(H124=F124,"Confirmed","Not Confirmed")))</f>
        <v>Confirmed</v>
      </c>
      <c r="H124" s="551"/>
      <c r="I124" s="550">
        <v>0.18</v>
      </c>
      <c r="J124" s="573" t="str">
        <f t="shared" ref="J124:J130" si="28">IF(K124=0,"Confirmed",(IF(K124=I124,"Confirmed","Not Confirmed")))</f>
        <v>Confirmed</v>
      </c>
      <c r="K124" s="551"/>
      <c r="L124" s="569"/>
      <c r="M124" s="640">
        <f t="shared" ref="M124:M130" si="29">(E124*L124)</f>
        <v>0</v>
      </c>
      <c r="N124" s="637"/>
      <c r="O124" s="564"/>
      <c r="P124" s="542">
        <f t="shared" ref="P124:P130" si="30">IF(K124="",E124*I124*L124,(IF(K124=0,E124*K124*L124,E124*K124*L124)))</f>
        <v>0</v>
      </c>
    </row>
    <row r="125" spans="1:16" ht="16.5" customHeight="1">
      <c r="A125" s="636" t="s">
        <v>632</v>
      </c>
      <c r="B125" s="738" t="s">
        <v>660</v>
      </c>
      <c r="C125" s="738"/>
      <c r="D125" s="581" t="s">
        <v>549</v>
      </c>
      <c r="E125" s="577">
        <v>10</v>
      </c>
      <c r="F125" s="548">
        <v>998716</v>
      </c>
      <c r="G125" s="573" t="str">
        <f t="shared" si="27"/>
        <v>Confirmed</v>
      </c>
      <c r="H125" s="551"/>
      <c r="I125" s="550">
        <v>0.18</v>
      </c>
      <c r="J125" s="573" t="str">
        <f t="shared" si="28"/>
        <v>Confirmed</v>
      </c>
      <c r="K125" s="551"/>
      <c r="L125" s="569"/>
      <c r="M125" s="640">
        <f t="shared" si="29"/>
        <v>0</v>
      </c>
      <c r="N125" s="637"/>
      <c r="O125" s="564"/>
      <c r="P125" s="542">
        <f t="shared" si="30"/>
        <v>0</v>
      </c>
    </row>
    <row r="126" spans="1:16" ht="16.5" customHeight="1">
      <c r="A126" s="575" t="s">
        <v>335</v>
      </c>
      <c r="B126" s="738" t="s">
        <v>661</v>
      </c>
      <c r="C126" s="738"/>
      <c r="D126" s="581" t="s">
        <v>549</v>
      </c>
      <c r="E126" s="577">
        <v>30</v>
      </c>
      <c r="F126" s="548">
        <v>998716</v>
      </c>
      <c r="G126" s="573" t="str">
        <f t="shared" si="27"/>
        <v>Confirmed</v>
      </c>
      <c r="H126" s="551"/>
      <c r="I126" s="550">
        <v>0.18</v>
      </c>
      <c r="J126" s="573" t="str">
        <f t="shared" si="28"/>
        <v>Confirmed</v>
      </c>
      <c r="K126" s="551"/>
      <c r="L126" s="569"/>
      <c r="M126" s="640">
        <f t="shared" si="29"/>
        <v>0</v>
      </c>
      <c r="N126" s="637"/>
      <c r="O126" s="564"/>
      <c r="P126" s="542">
        <f t="shared" si="30"/>
        <v>0</v>
      </c>
    </row>
    <row r="127" spans="1:16" ht="16.5" customHeight="1">
      <c r="A127" s="575">
        <v>28</v>
      </c>
      <c r="B127" s="738" t="s">
        <v>662</v>
      </c>
      <c r="C127" s="738"/>
      <c r="D127" s="581" t="s">
        <v>549</v>
      </c>
      <c r="E127" s="577">
        <v>20</v>
      </c>
      <c r="F127" s="548">
        <v>998716</v>
      </c>
      <c r="G127" s="573" t="str">
        <f t="shared" si="27"/>
        <v>Confirmed</v>
      </c>
      <c r="H127" s="551"/>
      <c r="I127" s="550">
        <v>0.18</v>
      </c>
      <c r="J127" s="573" t="str">
        <f t="shared" si="28"/>
        <v>Confirmed</v>
      </c>
      <c r="K127" s="551"/>
      <c r="L127" s="569"/>
      <c r="M127" s="640">
        <f t="shared" si="29"/>
        <v>0</v>
      </c>
      <c r="N127" s="637"/>
      <c r="O127" s="564"/>
      <c r="P127" s="542">
        <f t="shared" si="30"/>
        <v>0</v>
      </c>
    </row>
    <row r="128" spans="1:16" ht="16.5" customHeight="1">
      <c r="A128" s="575">
        <v>29</v>
      </c>
      <c r="B128" s="738" t="s">
        <v>663</v>
      </c>
      <c r="C128" s="738"/>
      <c r="D128" s="576" t="s">
        <v>515</v>
      </c>
      <c r="E128" s="577">
        <v>10</v>
      </c>
      <c r="F128" s="548">
        <v>998716</v>
      </c>
      <c r="G128" s="573" t="str">
        <f t="shared" si="27"/>
        <v>Confirmed</v>
      </c>
      <c r="H128" s="551"/>
      <c r="I128" s="550">
        <v>0.18</v>
      </c>
      <c r="J128" s="573" t="str">
        <f t="shared" si="28"/>
        <v>Confirmed</v>
      </c>
      <c r="K128" s="551"/>
      <c r="L128" s="569"/>
      <c r="M128" s="640">
        <f t="shared" si="29"/>
        <v>0</v>
      </c>
      <c r="N128" s="637"/>
      <c r="O128" s="564"/>
      <c r="P128" s="542">
        <f t="shared" si="30"/>
        <v>0</v>
      </c>
    </row>
    <row r="129" spans="1:16" ht="16.5" customHeight="1">
      <c r="A129" s="575">
        <v>30</v>
      </c>
      <c r="B129" s="738" t="s">
        <v>664</v>
      </c>
      <c r="C129" s="738"/>
      <c r="D129" s="581" t="s">
        <v>551</v>
      </c>
      <c r="E129" s="577">
        <v>4000</v>
      </c>
      <c r="F129" s="548">
        <v>998716</v>
      </c>
      <c r="G129" s="573" t="str">
        <f t="shared" si="27"/>
        <v>Confirmed</v>
      </c>
      <c r="H129" s="551"/>
      <c r="I129" s="550">
        <v>0.18</v>
      </c>
      <c r="J129" s="573" t="str">
        <f t="shared" si="28"/>
        <v>Confirmed</v>
      </c>
      <c r="K129" s="551"/>
      <c r="L129" s="569"/>
      <c r="M129" s="640">
        <f t="shared" si="29"/>
        <v>0</v>
      </c>
      <c r="N129" s="637"/>
      <c r="O129" s="564"/>
      <c r="P129" s="542">
        <f t="shared" si="30"/>
        <v>0</v>
      </c>
    </row>
    <row r="130" spans="1:16" ht="16.5" customHeight="1">
      <c r="A130" s="585">
        <v>31</v>
      </c>
      <c r="B130" s="738" t="s">
        <v>665</v>
      </c>
      <c r="C130" s="738"/>
      <c r="D130" s="581" t="s">
        <v>551</v>
      </c>
      <c r="E130" s="577">
        <v>2000</v>
      </c>
      <c r="F130" s="548">
        <v>998716</v>
      </c>
      <c r="G130" s="573" t="str">
        <f t="shared" si="27"/>
        <v>Confirmed</v>
      </c>
      <c r="H130" s="551"/>
      <c r="I130" s="550">
        <v>0.18</v>
      </c>
      <c r="J130" s="573" t="str">
        <f t="shared" si="28"/>
        <v>Confirmed</v>
      </c>
      <c r="K130" s="551"/>
      <c r="L130" s="569"/>
      <c r="M130" s="640">
        <f t="shared" si="29"/>
        <v>0</v>
      </c>
      <c r="N130" s="564"/>
      <c r="O130" s="565"/>
      <c r="P130" s="542">
        <f t="shared" si="30"/>
        <v>0</v>
      </c>
    </row>
    <row r="131" spans="1:16" ht="16.5" customHeight="1">
      <c r="A131" s="732" t="s">
        <v>517</v>
      </c>
      <c r="B131" s="732"/>
      <c r="C131" s="732"/>
      <c r="D131" s="732"/>
      <c r="E131" s="732"/>
      <c r="F131" s="732"/>
      <c r="G131" s="732"/>
      <c r="H131" s="732"/>
      <c r="I131" s="732"/>
      <c r="J131" s="732"/>
      <c r="K131" s="732"/>
      <c r="L131" s="732"/>
      <c r="M131" s="603">
        <f>SUM(M26:M130)</f>
        <v>0</v>
      </c>
      <c r="N131" s="555"/>
      <c r="O131" s="566"/>
      <c r="P131" s="542">
        <f>SUM(P26:P130)</f>
        <v>0</v>
      </c>
    </row>
    <row r="132" spans="1:16" ht="16.5" customHeight="1">
      <c r="A132" s="735" t="s">
        <v>518</v>
      </c>
      <c r="B132" s="736"/>
      <c r="C132" s="736"/>
      <c r="D132" s="736"/>
      <c r="E132" s="736"/>
      <c r="F132" s="736"/>
      <c r="G132" s="736"/>
      <c r="H132" s="736"/>
      <c r="I132" s="736"/>
      <c r="J132" s="736"/>
      <c r="K132" s="736"/>
      <c r="L132" s="737"/>
      <c r="M132" s="553">
        <f>SUM(M131+O22)</f>
        <v>0</v>
      </c>
      <c r="N132" s="567"/>
      <c r="O132" s="566"/>
      <c r="P132" s="542">
        <f>(P131+P22)</f>
        <v>0</v>
      </c>
    </row>
    <row r="133" spans="1:16" ht="16.5" customHeight="1">
      <c r="A133" s="554"/>
      <c r="B133" s="554"/>
      <c r="C133" s="554"/>
      <c r="D133" s="554"/>
      <c r="E133" s="554"/>
      <c r="F133" s="554"/>
      <c r="G133" s="554"/>
      <c r="H133" s="554"/>
      <c r="I133" s="554"/>
      <c r="J133" s="554"/>
      <c r="K133" s="554"/>
      <c r="L133" s="554"/>
      <c r="M133" s="555"/>
      <c r="N133" s="567"/>
      <c r="O133" s="566"/>
      <c r="P133" s="542">
        <f>M132*1.18</f>
        <v>0</v>
      </c>
    </row>
    <row r="134" spans="1:16" ht="16.5" customHeight="1">
      <c r="A134" s="562"/>
      <c r="B134" s="562"/>
      <c r="C134" s="562"/>
      <c r="D134" s="562"/>
      <c r="E134" s="562"/>
      <c r="F134" s="562"/>
      <c r="G134" s="562"/>
      <c r="H134" s="562"/>
      <c r="I134" s="562"/>
      <c r="J134" s="562"/>
      <c r="K134" s="562"/>
      <c r="L134" s="562"/>
      <c r="M134" s="562"/>
      <c r="N134" s="562"/>
      <c r="O134" s="554"/>
      <c r="P134" s="542">
        <f>(P132+M132)</f>
        <v>0</v>
      </c>
    </row>
    <row r="135" spans="1:16">
      <c r="A135" s="586" t="s">
        <v>444</v>
      </c>
      <c r="B135" s="733" t="s">
        <v>445</v>
      </c>
      <c r="C135" s="733"/>
      <c r="D135" s="733"/>
      <c r="E135" s="733"/>
      <c r="F135" s="733"/>
      <c r="G135" s="733"/>
      <c r="H135" s="733"/>
      <c r="I135" s="733"/>
      <c r="J135" s="733"/>
      <c r="K135" s="733"/>
      <c r="L135" s="733"/>
      <c r="M135" s="733"/>
      <c r="N135" s="733"/>
      <c r="O135" s="733"/>
    </row>
    <row r="136" spans="1:16">
      <c r="A136" s="586" t="s">
        <v>446</v>
      </c>
      <c r="B136" s="733" t="s">
        <v>447</v>
      </c>
      <c r="C136" s="733"/>
      <c r="D136" s="733"/>
      <c r="E136" s="733"/>
      <c r="F136" s="733"/>
      <c r="G136" s="733"/>
      <c r="H136" s="733"/>
      <c r="I136" s="733"/>
      <c r="J136" s="733"/>
      <c r="K136" s="733"/>
      <c r="L136" s="733"/>
      <c r="M136" s="733"/>
      <c r="N136" s="733"/>
      <c r="O136" s="733"/>
    </row>
    <row r="137" spans="1:16">
      <c r="A137" s="586" t="s">
        <v>448</v>
      </c>
      <c r="B137" s="733" t="s">
        <v>449</v>
      </c>
      <c r="C137" s="733"/>
      <c r="D137" s="733"/>
      <c r="E137" s="733"/>
      <c r="F137" s="733"/>
      <c r="G137" s="733"/>
      <c r="H137" s="733"/>
      <c r="I137" s="733"/>
      <c r="J137" s="733"/>
      <c r="K137" s="733"/>
      <c r="L137" s="733"/>
      <c r="M137" s="733"/>
      <c r="N137" s="733"/>
      <c r="O137" s="733"/>
    </row>
    <row r="138" spans="1:16">
      <c r="A138" s="586" t="s">
        <v>450</v>
      </c>
      <c r="B138" s="734" t="s">
        <v>451</v>
      </c>
      <c r="C138" s="734"/>
      <c r="D138" s="734"/>
      <c r="E138" s="734"/>
      <c r="F138" s="734"/>
      <c r="G138" s="734"/>
      <c r="H138" s="734"/>
      <c r="I138" s="734"/>
      <c r="J138" s="734"/>
      <c r="K138" s="734"/>
      <c r="L138" s="734"/>
      <c r="M138" s="734"/>
      <c r="N138" s="734"/>
      <c r="O138" s="734"/>
    </row>
    <row r="139" spans="1:16">
      <c r="A139" s="586" t="s">
        <v>452</v>
      </c>
      <c r="B139" s="734" t="s">
        <v>453</v>
      </c>
      <c r="C139" s="734"/>
      <c r="D139" s="734"/>
      <c r="E139" s="734"/>
      <c r="F139" s="734"/>
      <c r="G139" s="734"/>
      <c r="H139" s="734"/>
      <c r="I139" s="734"/>
      <c r="J139" s="734"/>
      <c r="K139" s="734"/>
      <c r="L139" s="734"/>
      <c r="M139" s="734"/>
      <c r="N139" s="734"/>
      <c r="O139" s="734"/>
    </row>
    <row r="140" spans="1:16">
      <c r="A140" s="587" t="s">
        <v>454</v>
      </c>
      <c r="B140" s="695" t="s">
        <v>455</v>
      </c>
      <c r="C140" s="695"/>
      <c r="D140" s="695"/>
      <c r="E140" s="695"/>
      <c r="F140" s="695"/>
      <c r="G140" s="695"/>
      <c r="H140" s="695"/>
      <c r="I140" s="695"/>
      <c r="J140" s="695"/>
      <c r="K140" s="695"/>
      <c r="L140" s="695"/>
      <c r="M140" s="695"/>
      <c r="N140" s="695"/>
      <c r="O140" s="695"/>
    </row>
    <row r="141" spans="1:16">
      <c r="A141" s="588"/>
      <c r="B141" s="589"/>
      <c r="C141" s="589"/>
      <c r="D141" s="589"/>
      <c r="E141" s="589"/>
      <c r="F141" s="589"/>
      <c r="G141" s="589"/>
      <c r="H141" s="589"/>
      <c r="I141" s="589"/>
      <c r="J141" s="589"/>
      <c r="K141" s="589"/>
      <c r="L141" s="589"/>
      <c r="M141" s="589"/>
      <c r="N141" s="589"/>
      <c r="O141" s="589"/>
    </row>
    <row r="142" spans="1:16">
      <c r="A142" s="484" t="s">
        <v>380</v>
      </c>
      <c r="B142" s="98" t="str">
        <f>IF('Names of Bidder'!D20=0, "", 'Names of Bidder'!D20)</f>
        <v/>
      </c>
      <c r="C142" s="485"/>
      <c r="D142" s="486"/>
      <c r="E142" s="75" t="s">
        <v>211</v>
      </c>
      <c r="F142" s="75">
        <f>'Names of Bidder'!D17</f>
        <v>0</v>
      </c>
      <c r="G142" s="75"/>
      <c r="H142" s="75"/>
      <c r="I142" s="75"/>
      <c r="J142" s="75"/>
      <c r="K142" s="75"/>
      <c r="L142" s="77"/>
      <c r="M142" s="77"/>
      <c r="N142" s="77"/>
      <c r="O142" s="77"/>
    </row>
    <row r="143" spans="1:16">
      <c r="A143" s="484" t="s">
        <v>381</v>
      </c>
      <c r="B143" s="696" t="str">
        <f>IF('Names of Bidder'!D21=0, "", 'Names of Bidder'!D21)</f>
        <v/>
      </c>
      <c r="C143" s="696"/>
      <c r="D143" s="486"/>
      <c r="E143" s="75" t="s">
        <v>212</v>
      </c>
      <c r="F143" s="75">
        <f>'Names of Bidder'!D18</f>
        <v>0</v>
      </c>
      <c r="G143" s="75"/>
      <c r="H143" s="75"/>
      <c r="I143" s="75"/>
      <c r="J143" s="75"/>
      <c r="K143" s="75"/>
      <c r="L143" s="455"/>
      <c r="M143" s="455"/>
      <c r="N143" s="455"/>
      <c r="O143" s="455"/>
    </row>
    <row r="152" spans="1:15">
      <c r="A152" s="62"/>
      <c r="B152" s="62"/>
      <c r="C152" s="62"/>
      <c r="D152" s="62"/>
      <c r="E152" s="62"/>
      <c r="F152" s="62"/>
      <c r="G152" s="62"/>
      <c r="H152" s="62"/>
      <c r="I152" s="62"/>
      <c r="J152" s="62"/>
      <c r="K152" s="62"/>
      <c r="L152" s="62"/>
      <c r="M152" s="62"/>
      <c r="N152" s="62"/>
      <c r="O152" s="62"/>
    </row>
    <row r="153" spans="1:15">
      <c r="A153" s="62"/>
      <c r="B153" s="62"/>
      <c r="C153" s="62"/>
      <c r="D153" s="62"/>
      <c r="E153" s="62"/>
      <c r="F153" s="62"/>
      <c r="G153" s="62"/>
      <c r="H153" s="62"/>
      <c r="I153" s="62"/>
      <c r="J153" s="62"/>
      <c r="K153" s="62"/>
      <c r="L153" s="62"/>
      <c r="M153" s="62"/>
      <c r="N153" s="62"/>
      <c r="O153" s="62"/>
    </row>
    <row r="154" spans="1:15">
      <c r="A154" s="62"/>
      <c r="B154" s="62"/>
      <c r="C154" s="62"/>
      <c r="D154" s="62"/>
      <c r="E154" s="62"/>
      <c r="F154" s="62"/>
      <c r="G154" s="62"/>
      <c r="H154" s="62"/>
      <c r="I154" s="62"/>
      <c r="J154" s="62"/>
      <c r="K154" s="62"/>
      <c r="L154" s="62"/>
      <c r="M154" s="62"/>
      <c r="N154" s="62"/>
      <c r="O154" s="62"/>
    </row>
    <row r="155" spans="1:15">
      <c r="A155" s="62"/>
      <c r="B155" s="62"/>
      <c r="C155" s="62"/>
      <c r="D155" s="62"/>
      <c r="E155" s="62"/>
      <c r="F155" s="62"/>
      <c r="G155" s="62"/>
      <c r="H155" s="62"/>
      <c r="I155" s="62"/>
      <c r="J155" s="62"/>
      <c r="K155" s="62"/>
      <c r="L155" s="62"/>
      <c r="M155" s="62"/>
      <c r="N155" s="62"/>
      <c r="O155" s="62"/>
    </row>
    <row r="156" spans="1:15">
      <c r="A156" s="62"/>
      <c r="B156" s="62"/>
      <c r="C156" s="62"/>
      <c r="D156" s="62"/>
      <c r="E156" s="62"/>
      <c r="F156" s="62"/>
      <c r="G156" s="62"/>
      <c r="H156" s="62"/>
      <c r="I156" s="62"/>
      <c r="J156" s="62"/>
      <c r="K156" s="62"/>
      <c r="L156" s="62"/>
      <c r="M156" s="62"/>
      <c r="N156" s="62"/>
      <c r="O156" s="62"/>
    </row>
    <row r="157" spans="1:15">
      <c r="A157" s="62"/>
      <c r="B157" s="62"/>
      <c r="C157" s="62"/>
      <c r="D157" s="62"/>
      <c r="E157" s="62"/>
      <c r="F157" s="62"/>
      <c r="G157" s="62"/>
      <c r="H157" s="62"/>
      <c r="I157" s="62"/>
      <c r="J157" s="62"/>
      <c r="K157" s="62"/>
      <c r="L157" s="62"/>
      <c r="M157" s="62"/>
      <c r="N157" s="62"/>
      <c r="O157" s="62"/>
    </row>
    <row r="158" spans="1:15">
      <c r="A158" s="62"/>
      <c r="B158" s="62"/>
      <c r="C158" s="62"/>
      <c r="D158" s="62"/>
      <c r="E158" s="62"/>
      <c r="F158" s="62"/>
      <c r="G158" s="62"/>
      <c r="H158" s="62"/>
      <c r="I158" s="62"/>
      <c r="J158" s="62"/>
      <c r="K158" s="62"/>
      <c r="L158" s="62"/>
      <c r="M158" s="62"/>
      <c r="N158" s="62"/>
      <c r="O158" s="62"/>
    </row>
    <row r="159" spans="1:15">
      <c r="A159" s="62"/>
      <c r="B159" s="62"/>
      <c r="C159" s="62"/>
      <c r="D159" s="62"/>
      <c r="E159" s="62"/>
      <c r="F159" s="62"/>
      <c r="G159" s="62"/>
      <c r="H159" s="62"/>
      <c r="I159" s="62"/>
      <c r="J159" s="62"/>
      <c r="K159" s="62"/>
      <c r="L159" s="62"/>
      <c r="M159" s="62"/>
      <c r="N159" s="62"/>
      <c r="O159" s="62"/>
    </row>
    <row r="160" spans="1:15">
      <c r="A160" s="62"/>
      <c r="B160" s="62"/>
      <c r="C160" s="62"/>
      <c r="D160" s="62"/>
      <c r="E160" s="62"/>
      <c r="F160" s="62"/>
      <c r="G160" s="62"/>
      <c r="H160" s="62"/>
      <c r="I160" s="62"/>
      <c r="J160" s="62"/>
      <c r="K160" s="62"/>
      <c r="L160" s="62"/>
      <c r="M160" s="62"/>
      <c r="N160" s="62"/>
      <c r="O160" s="62"/>
    </row>
    <row r="161" spans="1:15">
      <c r="A161" s="62"/>
      <c r="B161" s="62"/>
      <c r="C161" s="62"/>
      <c r="D161" s="62"/>
      <c r="E161" s="62"/>
      <c r="F161" s="62"/>
      <c r="G161" s="62"/>
      <c r="H161" s="62"/>
      <c r="I161" s="62"/>
      <c r="J161" s="62"/>
      <c r="K161" s="62"/>
      <c r="L161" s="62"/>
      <c r="M161" s="62"/>
      <c r="N161" s="62"/>
      <c r="O161" s="62"/>
    </row>
    <row r="162" spans="1:15">
      <c r="A162" s="62"/>
      <c r="B162" s="62"/>
      <c r="C162" s="62"/>
      <c r="D162" s="62"/>
      <c r="E162" s="62"/>
      <c r="F162" s="62"/>
      <c r="G162" s="62"/>
      <c r="H162" s="62"/>
      <c r="I162" s="62"/>
      <c r="J162" s="62"/>
      <c r="K162" s="62"/>
      <c r="L162" s="62"/>
      <c r="M162" s="62"/>
      <c r="N162" s="62"/>
      <c r="O162" s="62"/>
    </row>
    <row r="163" spans="1:15">
      <c r="A163" s="62"/>
      <c r="B163" s="62"/>
      <c r="C163" s="62"/>
      <c r="D163" s="62"/>
      <c r="E163" s="62"/>
      <c r="F163" s="62"/>
      <c r="G163" s="62"/>
      <c r="H163" s="62"/>
      <c r="I163" s="62"/>
      <c r="J163" s="62"/>
      <c r="K163" s="62"/>
      <c r="L163" s="62"/>
      <c r="M163" s="62"/>
      <c r="N163" s="62"/>
      <c r="O163" s="62"/>
    </row>
  </sheetData>
  <sheetProtection algorithmName="SHA-512" hashValue="yYBLRrzYVy+hiwQ+up3NWkyILEIjVmHEO/teGY6MOLZ4WtnrCdSTWw1G0+vCIy/r00mwXWhE5dmchbDQhX9T8g==" saltValue="fNwtrCBPDXYY5ABQPQ42rA==" spinCount="100000" sheet="1" formatColumns="0" formatRows="0" selectLockedCells="1"/>
  <mergeCells count="129">
    <mergeCell ref="B129:C129"/>
    <mergeCell ref="B90:C90"/>
    <mergeCell ref="B106:C106"/>
    <mergeCell ref="B107:C107"/>
    <mergeCell ref="B103:C103"/>
    <mergeCell ref="B104:C104"/>
    <mergeCell ref="B97:C97"/>
    <mergeCell ref="B98:C98"/>
    <mergeCell ref="B99:C99"/>
    <mergeCell ref="B100:C100"/>
    <mergeCell ref="B101:C101"/>
    <mergeCell ref="B118:C118"/>
    <mergeCell ref="B115:C115"/>
    <mergeCell ref="B116:C116"/>
    <mergeCell ref="B117:C117"/>
    <mergeCell ref="B114:C114"/>
    <mergeCell ref="B109:C109"/>
    <mergeCell ref="B108:C108"/>
    <mergeCell ref="B128:C128"/>
    <mergeCell ref="B86:C86"/>
    <mergeCell ref="B102:C102"/>
    <mergeCell ref="B105:C105"/>
    <mergeCell ref="B110:C110"/>
    <mergeCell ref="B111:C111"/>
    <mergeCell ref="B112:C112"/>
    <mergeCell ref="B113:C113"/>
    <mergeCell ref="B125:C125"/>
    <mergeCell ref="B127:C127"/>
    <mergeCell ref="B122:C122"/>
    <mergeCell ref="B124:C124"/>
    <mergeCell ref="B119:C119"/>
    <mergeCell ref="B120:C120"/>
    <mergeCell ref="B121:C121"/>
    <mergeCell ref="B123:C123"/>
    <mergeCell ref="B126:C126"/>
    <mergeCell ref="B70:C70"/>
    <mergeCell ref="B72:C72"/>
    <mergeCell ref="B59:C59"/>
    <mergeCell ref="B60:C60"/>
    <mergeCell ref="B61:C61"/>
    <mergeCell ref="B62:C62"/>
    <mergeCell ref="B82:C82"/>
    <mergeCell ref="B83:C83"/>
    <mergeCell ref="B84:C84"/>
    <mergeCell ref="B77:C77"/>
    <mergeCell ref="B78:C78"/>
    <mergeCell ref="B79:C79"/>
    <mergeCell ref="B80:C80"/>
    <mergeCell ref="B33:C33"/>
    <mergeCell ref="B35:C35"/>
    <mergeCell ref="B36:C36"/>
    <mergeCell ref="B37:C37"/>
    <mergeCell ref="B38:C38"/>
    <mergeCell ref="B63:C63"/>
    <mergeCell ref="B64:C64"/>
    <mergeCell ref="B65:C65"/>
    <mergeCell ref="B68:C68"/>
    <mergeCell ref="B17:C17"/>
    <mergeCell ref="B48:C48"/>
    <mergeCell ref="B52:C52"/>
    <mergeCell ref="B41:C41"/>
    <mergeCell ref="B42:C42"/>
    <mergeCell ref="B43:C43"/>
    <mergeCell ref="B45:C45"/>
    <mergeCell ref="B50:C50"/>
    <mergeCell ref="B51:C51"/>
    <mergeCell ref="B39:C39"/>
    <mergeCell ref="B47:C47"/>
    <mergeCell ref="B44:C44"/>
    <mergeCell ref="B40:C40"/>
    <mergeCell ref="B19:C19"/>
    <mergeCell ref="B26:C26"/>
    <mergeCell ref="B28:C28"/>
    <mergeCell ref="B29:C29"/>
    <mergeCell ref="B34:C34"/>
    <mergeCell ref="B46:C46"/>
    <mergeCell ref="B49:C49"/>
    <mergeCell ref="A22:L22"/>
    <mergeCell ref="B30:C30"/>
    <mergeCell ref="B31:C31"/>
    <mergeCell ref="B32:C32"/>
    <mergeCell ref="A3:O3"/>
    <mergeCell ref="A4:O4"/>
    <mergeCell ref="A13:O13"/>
    <mergeCell ref="A14:O14"/>
    <mergeCell ref="B16:C16"/>
    <mergeCell ref="B18:C18"/>
    <mergeCell ref="L7:N10"/>
    <mergeCell ref="B71:C71"/>
    <mergeCell ref="B139:O139"/>
    <mergeCell ref="B58:C58"/>
    <mergeCell ref="B66:C66"/>
    <mergeCell ref="B67:C67"/>
    <mergeCell ref="B54:C54"/>
    <mergeCell ref="B55:C55"/>
    <mergeCell ref="B56:C56"/>
    <mergeCell ref="B57:C57"/>
    <mergeCell ref="B69:C69"/>
    <mergeCell ref="B53:C53"/>
    <mergeCell ref="B21:C21"/>
    <mergeCell ref="A15:O15"/>
    <mergeCell ref="A24:O24"/>
    <mergeCell ref="B25:C25"/>
    <mergeCell ref="B20:C20"/>
    <mergeCell ref="B27:C27"/>
    <mergeCell ref="B140:O140"/>
    <mergeCell ref="A131:L131"/>
    <mergeCell ref="B143:C143"/>
    <mergeCell ref="B135:O135"/>
    <mergeCell ref="B136:O136"/>
    <mergeCell ref="B137:O137"/>
    <mergeCell ref="B138:O138"/>
    <mergeCell ref="A132:L132"/>
    <mergeCell ref="B73:C73"/>
    <mergeCell ref="B74:C74"/>
    <mergeCell ref="B85:C85"/>
    <mergeCell ref="B75:C75"/>
    <mergeCell ref="B81:C81"/>
    <mergeCell ref="B92:C92"/>
    <mergeCell ref="B93:C93"/>
    <mergeCell ref="B94:C94"/>
    <mergeCell ref="B95:C95"/>
    <mergeCell ref="B96:C96"/>
    <mergeCell ref="B91:C91"/>
    <mergeCell ref="B87:C87"/>
    <mergeCell ref="B88:C88"/>
    <mergeCell ref="B89:C89"/>
    <mergeCell ref="B76:C76"/>
    <mergeCell ref="B130:C130"/>
  </mergeCells>
  <dataValidations count="2">
    <dataValidation type="whole" operator="greaterThan" allowBlank="1" showInputMessage="1" showErrorMessage="1" sqref="H21 H26:H130" xr:uid="{00000000-0002-0000-0800-000000000000}">
      <formula1>0</formula1>
    </dataValidation>
    <dataValidation type="decimal" operator="greaterThanOrEqual" allowBlank="1" showInputMessage="1" showErrorMessage="1" sqref="K18 L18:L21 L26:L130" xr:uid="{00000000-0002-0000-0800-000001000000}">
      <formula1>0</formula1>
    </dataValidation>
  </dataValidations>
  <printOptions horizontalCentered="1"/>
  <pageMargins left="0.511811023622047" right="0.27559055118110198" top="0.55118110236220497" bottom="0.511811023622047" header="0.27559055118110198" footer="0.31496062992126"/>
  <pageSetup paperSize="9" scale="37" fitToHeight="3" orientation="landscape" r:id="rId1"/>
  <headerFooter alignWithMargins="0">
    <oddFooter>&amp;R&amp;"Book Antiqua,Bold"&amp;10Schedule-3/ Page &amp;P of &amp;N</oddFooter>
  </headerFooter>
  <rowBreaks count="1" manualBreakCount="1">
    <brk id="117"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33</vt:i4>
      </vt:variant>
    </vt:vector>
  </HeadingPairs>
  <TitlesOfParts>
    <vt:vector size="58" baseType="lpstr">
      <vt:lpstr>Basic Data</vt:lpstr>
      <vt:lpstr>Cover</vt:lpstr>
      <vt:lpstr>Instructions</vt:lpstr>
      <vt:lpstr>Names of Bidder</vt:lpstr>
      <vt:lpstr>Sch-1</vt:lpstr>
      <vt:lpstr>Sch-1 Dis</vt:lpstr>
      <vt:lpstr>Sch-2</vt:lpstr>
      <vt:lpstr>Sch-2 Dis</vt:lpstr>
      <vt:lpstr>sch-3</vt:lpstr>
      <vt:lpstr>Sch-4</vt:lpstr>
      <vt:lpstr>Sch-5</vt:lpstr>
      <vt:lpstr>Sch-4 Dis</vt:lpstr>
      <vt:lpstr>Sch-6</vt:lpstr>
      <vt:lpstr>Sch-7</vt:lpstr>
      <vt:lpstr>Bid Form 2nd Envelope</vt:lpstr>
      <vt:lpstr>Sch-6 Dis</vt:lpstr>
      <vt:lpstr>Sch-5 after discount</vt:lpstr>
      <vt:lpstr>Discount</vt:lpstr>
      <vt:lpstr>Octroi</vt:lpstr>
      <vt:lpstr>Entry Tax</vt:lpstr>
      <vt:lpstr>Other taxes &amp; duties</vt:lpstr>
      <vt:lpstr>Q &amp; C</vt:lpstr>
      <vt:lpstr>T &amp; D</vt:lpstr>
      <vt:lpstr>N to W</vt:lpstr>
      <vt:lpstr>Sheet1</vt:lpstr>
      <vt:lpstr>'Bid Form 2nd Envelope'!Print_Area</vt:lpstr>
      <vt:lpstr>Cover!Print_Area</vt:lpstr>
      <vt:lpstr>Discount!Print_Area</vt:lpstr>
      <vt:lpstr>'Entry Tax'!Print_Area</vt:lpstr>
      <vt:lpstr>'Names of Bidder'!Print_Area</vt:lpstr>
      <vt:lpstr>Octroi!Print_Area</vt:lpstr>
      <vt:lpstr>'Other taxes &amp; duties'!Print_Area</vt:lpstr>
      <vt:lpstr>'Q &amp; C'!Print_Area</vt:lpstr>
      <vt:lpstr>'Sch-1'!Print_Area</vt:lpstr>
      <vt:lpstr>'Sch-1 Dis'!Print_Area</vt:lpstr>
      <vt:lpstr>'Sch-2'!Print_Area</vt:lpstr>
      <vt:lpstr>'Sch-2 Dis'!Print_Area</vt:lpstr>
      <vt:lpstr>'sch-3'!Print_Area</vt:lpstr>
      <vt:lpstr>'Sch-4'!Print_Area</vt:lpstr>
      <vt:lpstr>'Sch-4 Dis'!Print_Area</vt:lpstr>
      <vt:lpstr>'Sch-5'!Print_Area</vt:lpstr>
      <vt:lpstr>'Sch-5 after discount'!Print_Area</vt:lpstr>
      <vt:lpstr>'Sch-6'!Print_Area</vt:lpstr>
      <vt:lpstr>'Sch-6 Dis'!Print_Area</vt:lpstr>
      <vt:lpstr>'Sch-7'!Print_Area</vt:lpstr>
      <vt:lpstr>'T &amp; D'!Print_Area</vt:lpstr>
      <vt:lpstr>'Sch-1'!Print_Titles</vt:lpstr>
      <vt:lpstr>'Sch-1 Dis'!Print_Titles</vt:lpstr>
      <vt:lpstr>'Sch-2'!Print_Titles</vt:lpstr>
      <vt:lpstr>'Sch-2 Dis'!Print_Titles</vt:lpstr>
      <vt:lpstr>'sch-3'!Print_Titles</vt:lpstr>
      <vt:lpstr>'Sch-4'!Print_Titles</vt:lpstr>
      <vt:lpstr>'Sch-4 Dis'!Print_Titles</vt:lpstr>
      <vt:lpstr>'Sch-5'!Print_Titles</vt:lpstr>
      <vt:lpstr>'Sch-5 after discount'!Print_Titles</vt:lpstr>
      <vt:lpstr>'Sch-6'!Print_Titles</vt:lpstr>
      <vt:lpstr>'Sch-6 Dis'!Print_Titles</vt:lpstr>
      <vt:lpstr>'Sch-7'!Print_Titles</vt:lpstr>
    </vt:vector>
  </TitlesOfParts>
  <Company>POWERGRID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PGCIL</dc:creator>
  <cp:lastModifiedBy>Sanjay Kumar Verma {संजय वर्मा}</cp:lastModifiedBy>
  <cp:lastPrinted>2024-01-04T10:34:27Z</cp:lastPrinted>
  <dcterms:created xsi:type="dcterms:W3CDTF">2001-07-26T10:23:15Z</dcterms:created>
  <dcterms:modified xsi:type="dcterms:W3CDTF">2024-01-04T11:03:00Z</dcterms:modified>
</cp:coreProperties>
</file>