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20-4RT05\03-BD\"/>
    </mc:Choice>
  </mc:AlternateContent>
  <xr:revisionPtr revIDLastSave="0" documentId="13_ncr:1_{701C5E1B-12BA-42C3-B24C-236663208F5F}" xr6:coauthVersionLast="47" xr6:coauthVersionMax="47" xr10:uidLastSave="{00000000-0000-0000-0000-000000000000}"/>
  <workbookProtection workbookAlgorithmName="SHA-512" workbookHashValue="NoTSfjtuXRPHbI/c52XYVZs6qOMuf5/feeLEwggFOd8Iz6d9QpIm9HFg/kHGxd19EJd//iYBdj+BzncLqzcv+g==" workbookSaltValue="FSoJYFwsL/cDAnrkRpTeWQ==" workbookSpinCount="100000" lockStructure="1"/>
  <bookViews>
    <workbookView xWindow="-120" yWindow="-120" windowWidth="29040" windowHeight="15720" tabRatio="670"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'Sch-1'!$16:$30</definedName>
    <definedName name="_xlnm._FilterDatabase" localSheetId="5" hidden="1">'Sch-2'!$A$16:$AF$28</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'Sch-1'!$A$1:$N$34</definedName>
    <definedName name="_xlnm.Print_Area" localSheetId="5">'Sch-2'!$A$1:$J$31</definedName>
    <definedName name="_xlnm.Print_Area" localSheetId="6">'Sch-3'!$A$1:$P$32</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'Sch-1'!$16:$30</definedName>
    <definedName name="Z_267FF044_3C5D_4FEC_AC00_A7E30583F8BB_.wvu.FilterData" localSheetId="5" hidden="1">'Sch-2'!$A$16:$AF$28</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'Sch-1'!$A$1:$N$34</definedName>
    <definedName name="Z_267FF044_3C5D_4FEC_AC00_A7E30583F8BB_.wvu.PrintArea" localSheetId="5" hidden="1">'Sch-2'!$A$1:$J$31</definedName>
    <definedName name="Z_267FF044_3C5D_4FEC_AC00_A7E30583F8BB_.wvu.PrintArea" localSheetId="6" hidden="1">'Sch-3'!$A$1:$P$32</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'Sch-3'!$36:$36</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'Sch-1'!$C$1:$C$30</definedName>
    <definedName name="Z_357C9841_BEC3_434B_AC63_C04FB4321BA3_.wvu.FilterData" localSheetId="5" hidden="1">'Sch-2'!$C$1:$C$33</definedName>
    <definedName name="Z_357C9841_BEC3_434B_AC63_C04FB4321BA3_.wvu.FilterData" localSheetId="6" hidden="1">'Sch-3'!$C$1:$C$34</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'Sch-1'!$A$1:$N$34</definedName>
    <definedName name="Z_357C9841_BEC3_434B_AC63_C04FB4321BA3_.wvu.PrintArea" localSheetId="5" hidden="1">'Sch-2'!$A$1:$J$33</definedName>
    <definedName name="Z_357C9841_BEC3_434B_AC63_C04FB4321BA3_.wvu.PrintArea" localSheetId="6" hidden="1">'Sch-3'!$A$1:$P$34</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'Sch-1'!$C$1:$C$30</definedName>
    <definedName name="Z_3C00DDA0_7DDE_4169_A739_550DAF5DCF8D_.wvu.FilterData" localSheetId="5" hidden="1">'Sch-2'!$C$1:$C$33</definedName>
    <definedName name="Z_3C00DDA0_7DDE_4169_A739_550DAF5DCF8D_.wvu.FilterData" localSheetId="6" hidden="1">'Sch-3'!$C$1:$C$34</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'Sch-1'!$A$1:$N$34</definedName>
    <definedName name="Z_3C00DDA0_7DDE_4169_A739_550DAF5DCF8D_.wvu.PrintArea" localSheetId="5" hidden="1">'Sch-2'!$A$1:$J$33</definedName>
    <definedName name="Z_3C00DDA0_7DDE_4169_A739_550DAF5DCF8D_.wvu.PrintArea" localSheetId="6" hidden="1">'Sch-3'!$A$1:$P$34</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'Sch-1'!$16:$30</definedName>
    <definedName name="Z_3FCD02EB_1C44_4646_B069_2B9945E67B1F_.wvu.FilterData" localSheetId="5" hidden="1">'Sch-2'!$A$16:$AF$28</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'Sch-1'!$A$1:$N$34</definedName>
    <definedName name="Z_3FCD02EB_1C44_4646_B069_2B9945E67B1F_.wvu.PrintArea" localSheetId="5" hidden="1">'Sch-2'!$A$1:$J$31</definedName>
    <definedName name="Z_3FCD02EB_1C44_4646_B069_2B9945E67B1F_.wvu.PrintArea" localSheetId="6" hidden="1">'Sch-3'!$A$1:$P$32</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'Sch-3'!$36:$36</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'Sch-1'!$O:$AK</definedName>
    <definedName name="Z_41FA9D67_020C_4823_83C1_8E592D62422E_.wvu.Cols" localSheetId="5" hidden="1">'Sch-2'!$K:$L</definedName>
    <definedName name="Z_41FA9D67_020C_4823_83C1_8E592D62422E_.wvu.Cols" localSheetId="6" hidden="1">'Sch-3'!$Q:$AD</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'Sch-1'!$16:$30</definedName>
    <definedName name="Z_41FA9D67_020C_4823_83C1_8E592D62422E_.wvu.FilterData" localSheetId="5" hidden="1">'Sch-2'!$A$16:$AF$28</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'Sch-1'!$A$1:$N$34</definedName>
    <definedName name="Z_41FA9D67_020C_4823_83C1_8E592D62422E_.wvu.PrintArea" localSheetId="5" hidden="1">'Sch-2'!$A$1:$J$31</definedName>
    <definedName name="Z_41FA9D67_020C_4823_83C1_8E592D62422E_.wvu.PrintArea" localSheetId="6" hidden="1">'Sch-3'!$A$1:$P$32</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'Sch-3'!$36:$36</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'Sch-1'!$16:$30</definedName>
    <definedName name="Z_63D51328_7CBC_4A1E_B96D_BAE91416501B_.wvu.FilterData" localSheetId="5" hidden="1">'Sch-2'!$A$16:$AF$28</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'Sch-1'!$A$1:$N$34</definedName>
    <definedName name="Z_63D51328_7CBC_4A1E_B96D_BAE91416501B_.wvu.PrintArea" localSheetId="5" hidden="1">'Sch-2'!$A$1:$J$31</definedName>
    <definedName name="Z_63D51328_7CBC_4A1E_B96D_BAE91416501B_.wvu.PrintArea" localSheetId="6" hidden="1">'Sch-3'!$A$1:$P$32</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'Sch-1'!$16:$30</definedName>
    <definedName name="Z_755190E0_7BE9_48F9_BB5F_DF8E25D6736A_.wvu.FilterData" localSheetId="5" hidden="1">'Sch-2'!$A$16:$AF$28</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'Sch-1'!$A$1:$N$34</definedName>
    <definedName name="Z_755190E0_7BE9_48F9_BB5F_DF8E25D6736A_.wvu.PrintArea" localSheetId="5" hidden="1">'Sch-2'!$A$1:$J$31</definedName>
    <definedName name="Z_755190E0_7BE9_48F9_BB5F_DF8E25D6736A_.wvu.PrintArea" localSheetId="6" hidden="1">'Sch-3'!$A$1:$P$32</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'Sch-1'!$16:$30</definedName>
    <definedName name="Z_99CA2F10_F926_46DC_8609_4EAE5B9F3585_.wvu.FilterData" localSheetId="5" hidden="1">'Sch-2'!$A$16:$AF$28</definedName>
    <definedName name="Z_99CA2F10_F926_46DC_8609_4EAE5B9F3585_.wvu.FilterData" localSheetId="6" hidden="1">'Sch-3'!$A$16:$AE$26</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'Sch-1'!$A$1:$N$34</definedName>
    <definedName name="Z_99CA2F10_F926_46DC_8609_4EAE5B9F3585_.wvu.PrintArea" localSheetId="5" hidden="1">'Sch-2'!$A$1:$J$31</definedName>
    <definedName name="Z_99CA2F10_F926_46DC_8609_4EAE5B9F3585_.wvu.PrintArea" localSheetId="6" hidden="1">'Sch-3'!$A$1:$P$32</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'Sch-1'!$16:$30</definedName>
    <definedName name="Z_A4F9CA79_D3DE_43F5_9CDC_F14C42FDD954_.wvu.FilterData" localSheetId="5" hidden="1">'Sch-2'!$A$16:$AF$28</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'Sch-1'!$A$1:$N$34</definedName>
    <definedName name="Z_A4F9CA79_D3DE_43F5_9CDC_F14C42FDD954_.wvu.PrintArea" localSheetId="5" hidden="1">'Sch-2'!$A$1:$J$31</definedName>
    <definedName name="Z_A4F9CA79_D3DE_43F5_9CDC_F14C42FDD954_.wvu.PrintArea" localSheetId="6" hidden="1">'Sch-3'!$A$1:$P$32</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'Sch-3'!$36:$36</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'Sch-1'!$16:$30</definedName>
    <definedName name="Z_B056965A_4BE5_44B3_AB31_550AD9F023BC_.wvu.FilterData" localSheetId="5" hidden="1">'Sch-2'!$A$16:$AF$28</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'Sch-1'!$A$1:$N$34</definedName>
    <definedName name="Z_B056965A_4BE5_44B3_AB31_550AD9F023BC_.wvu.PrintArea" localSheetId="5" hidden="1">'Sch-2'!$A$1:$J$31</definedName>
    <definedName name="Z_B056965A_4BE5_44B3_AB31_550AD9F023BC_.wvu.PrintArea" localSheetId="6" hidden="1">'Sch-3'!$A$1:$P$32</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'Sch-1'!$C$1:$C$30</definedName>
    <definedName name="Z_B96E710B_6DD7_4DE1_95AB_C9EE060CD030_.wvu.FilterData" localSheetId="5" hidden="1">'Sch-2'!$C$1:$C$33</definedName>
    <definedName name="Z_B96E710B_6DD7_4DE1_95AB_C9EE060CD030_.wvu.FilterData" localSheetId="6" hidden="1">'Sch-3'!$C$1:$C$34</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'Sch-1'!$A$1:$N$34</definedName>
    <definedName name="Z_B96E710B_6DD7_4DE1_95AB_C9EE060CD030_.wvu.PrintArea" localSheetId="5" hidden="1">'Sch-2'!$A$1:$J$33</definedName>
    <definedName name="Z_B96E710B_6DD7_4DE1_95AB_C9EE060CD030_.wvu.PrintArea" localSheetId="6" hidden="1">'Sch-3'!$A$1:$P$34</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'Sch-1'!$16:$30</definedName>
    <definedName name="Z_CCA37BAE_906F_43D5_9FD9_B13563E4B9D7_.wvu.FilterData" localSheetId="5" hidden="1">'Sch-2'!$A$16:$AF$28</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'Sch-1'!$A$1:$N$34</definedName>
    <definedName name="Z_CCA37BAE_906F_43D5_9FD9_B13563E4B9D7_.wvu.PrintArea" localSheetId="5" hidden="1">'Sch-2'!$A$1:$J$31</definedName>
    <definedName name="Z_CCA37BAE_906F_43D5_9FD9_B13563E4B9D7_.wvu.PrintArea" localSheetId="6" hidden="1">'Sch-3'!$A$1:$P$32</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'Sch-3'!$36:$36</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B224C2E_E5FA_4159_842E_DC6DF9505B8C_.wvu.Cols" localSheetId="0" hidden="1">Basic!$I:$I</definedName>
    <definedName name="Z_EB224C2E_E5FA_4159_842E_DC6DF9505B8C_.wvu.Cols" localSheetId="18" hidden="1">'Bid Form 2nd Envelope'!$H:$AO</definedName>
    <definedName name="Z_EB224C2E_E5FA_4159_842E_DC6DF9505B8C_.wvu.Cols" localSheetId="14" hidden="1">Discount!$H:$L</definedName>
    <definedName name="Z_EB224C2E_E5FA_4159_842E_DC6DF9505B8C_.wvu.Cols" localSheetId="3" hidden="1">'Names of Bidder'!$J:$AC</definedName>
    <definedName name="Z_EB224C2E_E5FA_4159_842E_DC6DF9505B8C_.wvu.Cols" localSheetId="22" hidden="1">'N-W (Cr.)'!$A:$O,'N-W (Cr.)'!$T:$DL</definedName>
    <definedName name="Z_EB224C2E_E5FA_4159_842E_DC6DF9505B8C_.wvu.Cols" localSheetId="4" hidden="1">'Sch-1'!$O:$AK</definedName>
    <definedName name="Z_EB224C2E_E5FA_4159_842E_DC6DF9505B8C_.wvu.Cols" localSheetId="5" hidden="1">'Sch-2'!$K:$L</definedName>
    <definedName name="Z_EB224C2E_E5FA_4159_842E_DC6DF9505B8C_.wvu.Cols" localSheetId="6" hidden="1">'Sch-3'!$Q:$AD</definedName>
    <definedName name="Z_EB224C2E_E5FA_4159_842E_DC6DF9505B8C_.wvu.Cols" localSheetId="8" hidden="1">'Sch-5'!$F:$T</definedName>
    <definedName name="Z_EB224C2E_E5FA_4159_842E_DC6DF9505B8C_.wvu.Cols" localSheetId="12" hidden="1">'Sch-6 (After Discount)'!$E:$F</definedName>
    <definedName name="Z_EB224C2E_E5FA_4159_842E_DC6DF9505B8C_.wvu.Cols" localSheetId="13" hidden="1">'Sch-7'!$AA:$AG</definedName>
    <definedName name="Z_EB224C2E_E5FA_4159_842E_DC6DF9505B8C_.wvu.FilterData" localSheetId="4" hidden="1">'Sch-1'!$16:$30</definedName>
    <definedName name="Z_EB224C2E_E5FA_4159_842E_DC6DF9505B8C_.wvu.FilterData" localSheetId="5" hidden="1">'Sch-2'!$A$16:$AF$28</definedName>
    <definedName name="Z_EB224C2E_E5FA_4159_842E_DC6DF9505B8C_.wvu.PrintArea" localSheetId="18" hidden="1">'Bid Form 2nd Envelope'!$A$1:$F$67</definedName>
    <definedName name="Z_EB224C2E_E5FA_4159_842E_DC6DF9505B8C_.wvu.PrintArea" localSheetId="1" hidden="1">Cover!$A$1:$G$15</definedName>
    <definedName name="Z_EB224C2E_E5FA_4159_842E_DC6DF9505B8C_.wvu.PrintArea" localSheetId="14" hidden="1">Discount!$A$2:$G$40</definedName>
    <definedName name="Z_EB224C2E_E5FA_4159_842E_DC6DF9505B8C_.wvu.PrintArea" localSheetId="16" hidden="1">'Entry Tax'!$A$1:$E$16</definedName>
    <definedName name="Z_EB224C2E_E5FA_4159_842E_DC6DF9505B8C_.wvu.PrintArea" localSheetId="2" hidden="1">Instructions!$A$1:$C$65</definedName>
    <definedName name="Z_EB224C2E_E5FA_4159_842E_DC6DF9505B8C_.wvu.PrintArea" localSheetId="3" hidden="1">'Names of Bidder'!$B$1:$G$28</definedName>
    <definedName name="Z_EB224C2E_E5FA_4159_842E_DC6DF9505B8C_.wvu.PrintArea" localSheetId="15" hidden="1">Octroi!$A$1:$E$16</definedName>
    <definedName name="Z_EB224C2E_E5FA_4159_842E_DC6DF9505B8C_.wvu.PrintArea" localSheetId="17" hidden="1">'Other Taxes &amp; Duties'!$A$1:$F$16</definedName>
    <definedName name="Z_EB224C2E_E5FA_4159_842E_DC6DF9505B8C_.wvu.PrintArea" localSheetId="19" hidden="1">QC!$A$1:$F$28</definedName>
    <definedName name="Z_EB224C2E_E5FA_4159_842E_DC6DF9505B8C_.wvu.PrintArea" localSheetId="4" hidden="1">'Sch-1'!$A$1:$N$34</definedName>
    <definedName name="Z_EB224C2E_E5FA_4159_842E_DC6DF9505B8C_.wvu.PrintArea" localSheetId="5" hidden="1">'Sch-2'!$A$1:$J$31</definedName>
    <definedName name="Z_EB224C2E_E5FA_4159_842E_DC6DF9505B8C_.wvu.PrintArea" localSheetId="6" hidden="1">'Sch-3'!$A$1:$P$32</definedName>
    <definedName name="Z_EB224C2E_E5FA_4159_842E_DC6DF9505B8C_.wvu.PrintArea" localSheetId="7" hidden="1">'Sch-4'!$A$1:$P$26</definedName>
    <definedName name="Z_EB224C2E_E5FA_4159_842E_DC6DF9505B8C_.wvu.PrintArea" localSheetId="8" hidden="1">'Sch-5'!$A$1:$E$23</definedName>
    <definedName name="Z_EB224C2E_E5FA_4159_842E_DC6DF9505B8C_.wvu.PrintArea" localSheetId="9" hidden="1">'Sch-5 after discount'!$A$1:$E$23</definedName>
    <definedName name="Z_EB224C2E_E5FA_4159_842E_DC6DF9505B8C_.wvu.PrintArea" localSheetId="10" hidden="1">'Sch-6'!$A$1:$D$32</definedName>
    <definedName name="Z_EB224C2E_E5FA_4159_842E_DC6DF9505B8C_.wvu.PrintArea" localSheetId="12" hidden="1">'Sch-6 (After Discount)'!$A$1:$D$32</definedName>
    <definedName name="Z_EB224C2E_E5FA_4159_842E_DC6DF9505B8C_.wvu.PrintArea" localSheetId="11" hidden="1">'Sch-6 After Discount'!$A$1:$D$31</definedName>
    <definedName name="Z_EB224C2E_E5FA_4159_842E_DC6DF9505B8C_.wvu.PrintArea" localSheetId="13" hidden="1">'Sch-7'!$A$1:$M$22</definedName>
    <definedName name="Z_EB224C2E_E5FA_4159_842E_DC6DF9505B8C_.wvu.PrintTitles" localSheetId="4" hidden="1">'Sch-1'!$15:$16</definedName>
    <definedName name="Z_EB224C2E_E5FA_4159_842E_DC6DF9505B8C_.wvu.PrintTitles" localSheetId="5" hidden="1">'Sch-2'!$15:$16</definedName>
    <definedName name="Z_EB224C2E_E5FA_4159_842E_DC6DF9505B8C_.wvu.PrintTitles" localSheetId="6" hidden="1">'Sch-3'!$15:$16</definedName>
    <definedName name="Z_EB224C2E_E5FA_4159_842E_DC6DF9505B8C_.wvu.PrintTitles" localSheetId="8" hidden="1">'Sch-5'!$3:$14</definedName>
    <definedName name="Z_EB224C2E_E5FA_4159_842E_DC6DF9505B8C_.wvu.PrintTitles" localSheetId="9" hidden="1">'Sch-5 after discount'!$3:$14</definedName>
    <definedName name="Z_EB224C2E_E5FA_4159_842E_DC6DF9505B8C_.wvu.PrintTitles" localSheetId="10" hidden="1">'Sch-6'!$3:$14</definedName>
    <definedName name="Z_EB224C2E_E5FA_4159_842E_DC6DF9505B8C_.wvu.PrintTitles" localSheetId="12" hidden="1">'Sch-6 (After Discount)'!$3:$14</definedName>
    <definedName name="Z_EB224C2E_E5FA_4159_842E_DC6DF9505B8C_.wvu.PrintTitles" localSheetId="11" hidden="1">'Sch-6 After Discount'!$3:$13</definedName>
    <definedName name="Z_EB224C2E_E5FA_4159_842E_DC6DF9505B8C_.wvu.Rows" localSheetId="1" hidden="1">Cover!$7:$7</definedName>
    <definedName name="Z_EB224C2E_E5FA_4159_842E_DC6DF9505B8C_.wvu.Rows" localSheetId="14" hidden="1">Discount!$29:$32</definedName>
    <definedName name="Z_EB224C2E_E5FA_4159_842E_DC6DF9505B8C_.wvu.Rows" localSheetId="3" hidden="1">'Names of Bidder'!$19:$22</definedName>
    <definedName name="Z_EB224C2E_E5FA_4159_842E_DC6DF9505B8C_.wvu.Rows" localSheetId="19" hidden="1">QC!$14:$15</definedName>
    <definedName name="Z_EB224C2E_E5FA_4159_842E_DC6DF9505B8C_.wvu.Rows" localSheetId="6" hidden="1">'Sch-3'!$36:$36</definedName>
    <definedName name="Z_EB224C2E_E5FA_4159_842E_DC6DF9505B8C_.wvu.Rows" localSheetId="13" hidden="1">'Sch-7'!$62:$180</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'Sch-1'!$16:$30</definedName>
    <definedName name="Z_F1B559AA_B9AD_4E4C_B94A_ECBE5878008B_.wvu.FilterData" localSheetId="5" hidden="1">'Sch-2'!$A$16:$AF$28</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'Sch-1'!$A$1:$N$34</definedName>
    <definedName name="Z_F1B559AA_B9AD_4E4C_B94A_ECBE5878008B_.wvu.PrintArea" localSheetId="5" hidden="1">'Sch-2'!$A$1:$J$31</definedName>
    <definedName name="Z_F1B559AA_B9AD_4E4C_B94A_ECBE5878008B_.wvu.PrintArea" localSheetId="6" hidden="1">'Sch-3'!$A$1:$P$32</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'Sch-3'!$36:$36</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Adil Iqbal Khan {Adil Iqbal Khan} - Personal View" guid="{41FA9D67-020C-4823-83C1-8E592D62422E}" mergeInterval="0" personalView="1" maximized="1" xWindow="-9" yWindow="-9" windowWidth="1938" windowHeight="1048" tabRatio="670" activeSheetId="2"/>
    <customWorkbookView name="Umesh Kumar Yadav {उमेश कुमार यादव} - Personal View" guid="{CCA37BAE-906F-43D5-9FD9-B13563E4B9D7}" mergeInterval="0" personalView="1" maximized="1" xWindow="-8" yWindow="-8" windowWidth="1936" windowHeight="1048" tabRatio="670" activeSheetId="5"/>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Kapil Mandil {कपिल मंडिल} - Personal View" guid="{EB224C2E-E5FA-4159-842E-DC6DF9505B8C}" mergeInterval="0" personalView="1" maximized="1" xWindow="-9" yWindow="-9" windowWidth="1938" windowHeight="1048" tabRatio="670"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V19" i="7"/>
  <c r="W19" i="7"/>
  <c r="P20" i="7"/>
  <c r="Q20" i="7"/>
  <c r="R20" i="7"/>
  <c r="V20" i="7"/>
  <c r="W20" i="7"/>
  <c r="P21" i="7"/>
  <c r="Q21" i="7" s="1"/>
  <c r="R21" i="7"/>
  <c r="V21" i="7"/>
  <c r="W21" i="7"/>
  <c r="X21" i="7" s="1"/>
  <c r="P22" i="7"/>
  <c r="Q22" i="7" s="1"/>
  <c r="R22" i="7"/>
  <c r="V22" i="7"/>
  <c r="W22" i="7"/>
  <c r="P23" i="7"/>
  <c r="Q23" i="7"/>
  <c r="R23" i="7"/>
  <c r="V23" i="7"/>
  <c r="W23" i="7"/>
  <c r="X23" i="7" s="1"/>
  <c r="P24" i="7"/>
  <c r="Q24" i="7" s="1"/>
  <c r="V24" i="7"/>
  <c r="W24" i="7"/>
  <c r="X24" i="7" s="1"/>
  <c r="P25" i="7"/>
  <c r="Q25" i="7"/>
  <c r="R25" i="7"/>
  <c r="V25" i="7"/>
  <c r="W25" i="7"/>
  <c r="X25" i="7" s="1"/>
  <c r="J21" i="6"/>
  <c r="J22" i="6"/>
  <c r="J23" i="6"/>
  <c r="J24" i="6"/>
  <c r="J25" i="6"/>
  <c r="N19" i="5"/>
  <c r="O19" i="5" s="1"/>
  <c r="N20" i="5"/>
  <c r="O20" i="5" s="1"/>
  <c r="N21" i="5"/>
  <c r="O21" i="5" s="1"/>
  <c r="N22" i="5"/>
  <c r="O22" i="5" s="1"/>
  <c r="N23" i="5"/>
  <c r="O23" i="5" s="1"/>
  <c r="N24" i="5"/>
  <c r="O24" i="5" s="1"/>
  <c r="N25" i="5"/>
  <c r="P25" i="5" s="1"/>
  <c r="Y21" i="7"/>
  <c r="X22" i="7"/>
  <c r="Y22" i="7"/>
  <c r="Y23" i="7"/>
  <c r="Y24" i="7"/>
  <c r="Y25" i="7"/>
  <c r="P18" i="7"/>
  <c r="R18" i="7" s="1"/>
  <c r="V18" i="7"/>
  <c r="W18" i="7"/>
  <c r="X18" i="7" s="1"/>
  <c r="Y18" i="7"/>
  <c r="J19" i="6"/>
  <c r="J20" i="6"/>
  <c r="J18" i="6"/>
  <c r="N18" i="5"/>
  <c r="P18" i="5" s="1"/>
  <c r="R24" i="7" l="1"/>
  <c r="O25" i="5"/>
  <c r="P23" i="5"/>
  <c r="P21" i="5"/>
  <c r="R19" i="7"/>
  <c r="Z21" i="7"/>
  <c r="Z23" i="7"/>
  <c r="Z25" i="7"/>
  <c r="Z22" i="7"/>
  <c r="Z24" i="7"/>
  <c r="Z18" i="7"/>
  <c r="J27" i="6"/>
  <c r="P24" i="5"/>
  <c r="P22" i="5"/>
  <c r="P20" i="5"/>
  <c r="P19" i="5"/>
  <c r="P26" i="7"/>
  <c r="P26" i="5"/>
  <c r="O18" i="5"/>
  <c r="N27" i="5"/>
  <c r="Q18" i="7"/>
  <c r="O26" i="5" l="1"/>
  <c r="AD28" i="5"/>
  <c r="AC28" i="5"/>
  <c r="AB28" i="5"/>
  <c r="W28" i="5"/>
  <c r="X26" i="7" l="1"/>
  <c r="F8" i="20" s="1"/>
  <c r="Z26" i="7"/>
  <c r="F19" i="20" s="1"/>
  <c r="L27" i="6"/>
  <c r="F7" i="20" s="1"/>
  <c r="W27" i="5"/>
  <c r="F6" i="20" s="1"/>
  <c r="F20" i="20"/>
  <c r="I14" i="20"/>
  <c r="F9" i="20"/>
  <c r="AD27" i="5" l="1"/>
  <c r="F18" i="20" s="1"/>
  <c r="AC27" i="5"/>
  <c r="F17" i="20" s="1"/>
  <c r="AB27"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32" i="5"/>
  <c r="C30" i="6" s="1"/>
  <c r="K32" i="5"/>
  <c r="O31" i="7" s="1"/>
  <c r="N24" i="8" s="1"/>
  <c r="C33" i="5"/>
  <c r="C32" i="7" s="1"/>
  <c r="C24" i="8" s="1"/>
  <c r="K33" i="5"/>
  <c r="O32"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31"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0" i="6"/>
  <c r="A8" i="9"/>
  <c r="A1" i="9"/>
  <c r="A1" i="12"/>
  <c r="AG7" i="19"/>
  <c r="AG8" i="19" s="1"/>
  <c r="C31" i="7"/>
  <c r="C23" i="8" s="1"/>
  <c r="A1" i="19"/>
  <c r="C31" i="6"/>
  <c r="A1" i="8"/>
  <c r="A8" i="5"/>
  <c r="AG9" i="19"/>
  <c r="V26" i="7"/>
  <c r="J7" i="15"/>
  <c r="I25" i="15" s="1"/>
  <c r="T27" i="5"/>
  <c r="J8" i="15" l="1"/>
  <c r="J26" i="15" s="1"/>
  <c r="N29" i="5"/>
  <c r="A7" i="6"/>
  <c r="A7" i="10"/>
  <c r="A7" i="8"/>
  <c r="B7" i="14"/>
  <c r="A7" i="7"/>
  <c r="A7" i="9"/>
  <c r="A7" i="11"/>
  <c r="B40" i="19"/>
  <c r="B8" i="14"/>
  <c r="A7" i="12"/>
  <c r="I16" i="15"/>
  <c r="D17" i="11"/>
  <c r="E17" i="13" s="1"/>
  <c r="R26" i="7"/>
  <c r="D17" i="9" s="1"/>
  <c r="D19" i="20" s="1"/>
  <c r="D19" i="11"/>
  <c r="E19" i="13" s="1"/>
  <c r="P36" i="7"/>
  <c r="P27"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3" i="7" l="1"/>
  <c r="T23" i="7" s="1"/>
  <c r="U23" i="7" s="1"/>
  <c r="S22" i="7"/>
  <c r="T22" i="7" s="1"/>
  <c r="U22" i="7" s="1"/>
  <c r="S25" i="7"/>
  <c r="T25" i="7" s="1"/>
  <c r="U25" i="7" s="1"/>
  <c r="S20" i="7"/>
  <c r="T20" i="7" s="1"/>
  <c r="U20" i="7" s="1"/>
  <c r="S19" i="7"/>
  <c r="T19" i="7" s="1"/>
  <c r="U19" i="7" s="1"/>
  <c r="S24" i="7"/>
  <c r="T24" i="7" s="1"/>
  <c r="U24" i="7" s="1"/>
  <c r="S21" i="7"/>
  <c r="T21" i="7" s="1"/>
  <c r="U21" i="7" s="1"/>
  <c r="S18" i="7"/>
  <c r="T18" i="7" s="1"/>
  <c r="U18" i="7" s="1"/>
  <c r="F19" i="13"/>
  <c r="D19" i="13" s="1"/>
  <c r="I35" i="15"/>
  <c r="I36" i="15" s="1"/>
  <c r="F17" i="13" s="1"/>
  <c r="D17" i="13" s="1"/>
  <c r="I31" i="15"/>
  <c r="I32" i="15" s="1"/>
  <c r="H35" i="15"/>
  <c r="H36" i="15" s="1"/>
  <c r="Q18" i="5" l="1"/>
  <c r="R18" i="5" s="1"/>
  <c r="S18" i="5" s="1"/>
  <c r="Q25" i="5"/>
  <c r="R25" i="5" s="1"/>
  <c r="S25" i="5" s="1"/>
  <c r="Q19" i="5"/>
  <c r="R19" i="5" s="1"/>
  <c r="S19" i="5" s="1"/>
  <c r="Q20" i="5"/>
  <c r="R20" i="5" s="1"/>
  <c r="S20" i="5" s="1"/>
  <c r="Q22" i="5"/>
  <c r="R22" i="5" s="1"/>
  <c r="S22" i="5" s="1"/>
  <c r="Q24" i="5"/>
  <c r="R24" i="5" s="1"/>
  <c r="S24" i="5" s="1"/>
  <c r="Q21" i="5"/>
  <c r="R21" i="5" s="1"/>
  <c r="S21" i="5" s="1"/>
  <c r="Q23" i="5"/>
  <c r="R23" i="5" s="1"/>
  <c r="S23" i="5" s="1"/>
  <c r="F15" i="13"/>
  <c r="D15" i="13" s="1"/>
  <c r="U26" i="7"/>
  <c r="D17" i="10" s="1"/>
  <c r="Q26" i="5" l="1"/>
  <c r="S26" i="5" l="1"/>
  <c r="S27" i="5" s="1"/>
  <c r="D15" i="10" s="1"/>
  <c r="D19" i="10" s="1"/>
  <c r="D23" i="13" s="1"/>
  <c r="D28" i="13" s="1"/>
  <c r="H18" i="19" s="1"/>
  <c r="R26" i="5"/>
  <c r="R27" i="5" s="1"/>
  <c r="P1" i="23" l="1"/>
  <c r="Y23" i="23" s="1"/>
  <c r="T23" i="23" s="1"/>
  <c r="Y31" i="23" l="1"/>
  <c r="T31" i="23" s="1"/>
  <c r="Y14" i="23"/>
  <c r="T14" i="23" s="1"/>
  <c r="Y22" i="23"/>
  <c r="T22" i="23" s="1"/>
  <c r="Y17" i="23"/>
  <c r="T17" i="23" s="1"/>
  <c r="Y41" i="23"/>
  <c r="T41" i="23" s="1"/>
  <c r="Y10" i="23"/>
  <c r="T10" i="23" s="1"/>
  <c r="Y42" i="23"/>
  <c r="T42" i="23" s="1"/>
  <c r="Y37" i="23"/>
  <c r="T37" i="23" s="1"/>
  <c r="Y30" i="23"/>
  <c r="T30" i="23" s="1"/>
  <c r="P11" i="23"/>
  <c r="Q11" i="23" s="1"/>
  <c r="S11" i="23" s="1"/>
  <c r="Y9" i="23"/>
  <c r="T9" i="23" s="1"/>
  <c r="Y28" i="23"/>
  <c r="T28" i="23" s="1"/>
  <c r="Y29" i="23"/>
  <c r="T29" i="23" s="1"/>
  <c r="Y21" i="23"/>
  <c r="T21" i="23" s="1"/>
  <c r="P9" i="23"/>
  <c r="Q9" i="23" s="1"/>
  <c r="S9" i="23" s="1"/>
  <c r="Y38" i="23"/>
  <c r="T38" i="23" s="1"/>
  <c r="Y11" i="23"/>
  <c r="T11" i="23" s="1"/>
  <c r="Y15" i="23"/>
  <c r="T15" i="23" s="1"/>
  <c r="Y35" i="23"/>
  <c r="T35" i="23" s="1"/>
  <c r="Y13" i="23"/>
  <c r="T13" i="23" s="1"/>
  <c r="Y39" i="23"/>
  <c r="T39" i="23" s="1"/>
  <c r="Y18" i="23"/>
  <c r="T18" i="23" s="1"/>
  <c r="Y19" i="23"/>
  <c r="T19" i="23" s="1"/>
  <c r="Y36" i="23"/>
  <c r="T36" i="23" s="1"/>
  <c r="P6" i="23"/>
  <c r="Q6" i="23" s="1"/>
  <c r="Y40" i="23"/>
  <c r="T40" i="23" s="1"/>
  <c r="P7" i="23"/>
  <c r="Q7" i="23" s="1"/>
  <c r="S7" i="23" s="1"/>
  <c r="Y20" i="23"/>
  <c r="T20" i="23" s="1"/>
  <c r="Y33" i="23"/>
  <c r="T33" i="23" s="1"/>
  <c r="Y16" i="23"/>
  <c r="T16" i="23" s="1"/>
  <c r="Y8" i="23"/>
  <c r="T8" i="23" s="1"/>
  <c r="P10" i="23"/>
  <c r="Q10" i="23" s="1"/>
  <c r="S10" i="23" s="1"/>
  <c r="Y34" i="23"/>
  <c r="T34" i="23" s="1"/>
  <c r="P8" i="23"/>
  <c r="Q8" i="23" s="1"/>
  <c r="S8" i="23" s="1"/>
  <c r="Y12" i="23"/>
  <c r="T12" i="23" s="1"/>
  <c r="Y32" i="23"/>
  <c r="T32" i="23" s="1"/>
  <c r="Y43" i="23"/>
  <c r="T43" i="23" s="1"/>
  <c r="U5" i="23" l="1"/>
  <c r="U4" i="23"/>
  <c r="P4" i="23"/>
  <c r="H19" i="19" s="1"/>
  <c r="B17" i="19" s="1"/>
</calcChain>
</file>

<file path=xl/sharedStrings.xml><?xml version="1.0" encoding="utf-8"?>
<sst xmlns="http://schemas.openxmlformats.org/spreadsheetml/2006/main" count="1365" uniqueCount="554">
  <si>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</si>
  <si>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</si>
  <si>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</si>
  <si>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</si>
  <si>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</si>
  <si>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</si>
  <si>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</si>
  <si>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</si>
  <si>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</si>
  <si>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</si>
  <si>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</si>
  <si>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</si>
  <si>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</si>
  <si>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</si>
  <si>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</si>
  <si>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</si>
  <si>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</si>
  <si>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</si>
  <si>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</si>
  <si>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</si>
  <si>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</si>
  <si>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</si>
  <si>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</si>
  <si>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</si>
  <si>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</si>
  <si>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</si>
  <si>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</si>
  <si>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</si>
  <si>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</si>
  <si>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</si>
  <si>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</si>
  <si>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</si>
  <si>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</si>
  <si>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</si>
  <si>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</si>
  <si>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</si>
  <si>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</si>
  <si>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</si>
  <si>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</si>
  <si>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</si>
  <si>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</si>
  <si>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</si>
  <si>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</si>
  <si>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</si>
  <si>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</si>
  <si>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</si>
  <si>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</si>
  <si>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</si>
  <si>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</si>
  <si>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</si>
  <si>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</si>
  <si>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</si>
  <si>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</si>
  <si>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</si>
  <si>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</si>
  <si>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</si>
  <si>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</si>
  <si>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</si>
  <si>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</si>
  <si>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</si>
  <si>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</si>
  <si>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</si>
  <si>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</si>
  <si>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</si>
  <si>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</si>
  <si>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</si>
  <si>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</si>
  <si>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</si>
  <si>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</si>
  <si>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</si>
  <si>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</si>
  <si>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</si>
  <si>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</si>
  <si>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</si>
  <si>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</si>
  <si>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</si>
  <si>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</si>
  <si>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</si>
  <si>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</si>
  <si>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</si>
  <si>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</si>
  <si>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</si>
  <si>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</si>
  <si>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</si>
  <si>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</si>
  <si>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</si>
  <si>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</si>
  <si>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</si>
  <si>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</si>
  <si>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</si>
  <si>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</si>
  <si>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</si>
  <si>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</si>
  <si>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</si>
  <si>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</si>
  <si>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</si>
  <si>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</si>
  <si>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</si>
  <si>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</si>
  <si>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</si>
  <si>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</si>
  <si>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</si>
  <si>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</si>
  <si>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</si>
  <si>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</si>
  <si>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</si>
  <si>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</si>
  <si>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</si>
  <si>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</si>
  <si>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</si>
  <si>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</si>
  <si>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</si>
  <si>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</si>
  <si>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</si>
  <si>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</si>
  <si>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</si>
  <si>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</si>
  <si>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</si>
  <si>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</si>
  <si>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</si>
  <si>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</si>
  <si>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</si>
  <si>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</si>
  <si>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</si>
  <si>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</si>
  <si>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</si>
  <si>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</si>
  <si>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</si>
  <si>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</si>
  <si>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</si>
  <si>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</si>
  <si>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</si>
  <si>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</si>
  <si>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</si>
  <si>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</si>
  <si>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</si>
  <si>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</si>
  <si>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</si>
  <si>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</si>
  <si>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</si>
  <si>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</si>
  <si>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</si>
  <si>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</si>
  <si>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</si>
  <si>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</si>
  <si>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</si>
  <si>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</si>
  <si>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</si>
  <si>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</si>
  <si>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</si>
  <si>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</si>
  <si>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</si>
  <si>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</si>
  <si>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</si>
  <si>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</si>
  <si>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</si>
  <si>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</si>
  <si>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</si>
  <si>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</si>
  <si>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</si>
  <si>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</si>
  <si>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</si>
  <si>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</si>
  <si>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</si>
  <si>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</si>
  <si>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</si>
  <si>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</si>
  <si>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</si>
  <si>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</si>
  <si>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</si>
  <si>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</si>
  <si>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</si>
  <si>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</si>
  <si>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</si>
  <si>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</si>
  <si>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</si>
  <si>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</si>
  <si>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</si>
  <si>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</si>
  <si>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</si>
  <si>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</si>
  <si>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</si>
  <si>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</si>
  <si>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</si>
  <si>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</si>
  <si>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</si>
  <si>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</si>
  <si>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</si>
  <si>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</si>
  <si>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</si>
  <si>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</si>
  <si>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</si>
  <si>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</si>
  <si>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</si>
  <si>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</si>
  <si>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</si>
  <si>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</si>
  <si>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</si>
  <si>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</si>
  <si>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</si>
  <si>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</si>
  <si>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</si>
  <si>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</si>
  <si>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</si>
  <si>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</si>
  <si>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</si>
  <si>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</si>
  <si>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</si>
  <si>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</si>
  <si>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</si>
  <si>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</si>
  <si>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</si>
  <si>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</si>
  <si>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</si>
  <si>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</si>
  <si>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</si>
  <si>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</si>
  <si>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</si>
  <si>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</si>
  <si>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</si>
  <si>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</si>
  <si>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</si>
  <si>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</si>
  <si>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</si>
  <si>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</si>
  <si>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</si>
  <si>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</si>
  <si>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</si>
  <si>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</si>
  <si>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</si>
  <si>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</si>
  <si>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</si>
  <si>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</si>
  <si>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</si>
  <si>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</si>
  <si>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</si>
  <si>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</si>
  <si>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</si>
  <si>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</si>
  <si>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</si>
  <si>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</si>
  <si>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</si>
  <si>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</si>
  <si>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</si>
  <si>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</si>
  <si>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</si>
  <si>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</si>
  <si>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</si>
  <si>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</si>
  <si>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</si>
  <si>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</si>
  <si>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</si>
  <si>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</si>
  <si>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</si>
  <si>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</si>
  <si>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</si>
  <si>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</si>
  <si>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</si>
  <si>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</si>
  <si>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</si>
  <si>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</si>
  <si>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</si>
  <si>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</si>
  <si>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</si>
  <si>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</si>
  <si>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</si>
  <si>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</si>
  <si>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</si>
  <si>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</si>
  <si>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</si>
  <si>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</si>
  <si>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</si>
  <si>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</si>
  <si>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</si>
  <si>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</si>
  <si>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</si>
  <si>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</si>
  <si>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</si>
  <si>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</si>
  <si>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</si>
  <si>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</si>
  <si>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</si>
  <si>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</si>
  <si>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</si>
  <si>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</si>
  <si>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</si>
  <si>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</si>
  <si>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</si>
  <si>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</si>
  <si>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</si>
  <si>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</si>
  <si>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</si>
  <si>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</si>
  <si>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</si>
  <si>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</si>
  <si>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</si>
  <si>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</si>
  <si>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</si>
  <si>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</si>
  <si>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</si>
  <si>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</si>
  <si>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</si>
  <si>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</si>
  <si>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</si>
  <si>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</si>
  <si>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</si>
  <si>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</si>
  <si>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</si>
  <si>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</si>
  <si>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</si>
  <si>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</si>
  <si>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</si>
  <si>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</si>
  <si>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</si>
  <si>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</si>
  <si>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</si>
  <si>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</si>
  <si>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</si>
  <si>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</si>
  <si>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</si>
  <si>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</si>
  <si>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</si>
  <si>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</si>
  <si>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</si>
  <si>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</si>
  <si>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</si>
  <si>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</si>
  <si>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</si>
  <si>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</si>
  <si>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</si>
  <si>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</si>
  <si>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</si>
  <si>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</si>
  <si>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</si>
  <si>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</si>
  <si>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</si>
  <si>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</si>
  <si>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</si>
  <si>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</si>
  <si>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</si>
  <si>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</si>
  <si>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</si>
  <si>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</si>
  <si>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</si>
  <si>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</si>
  <si>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</si>
  <si>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</si>
  <si>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</si>
  <si>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</si>
  <si>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</si>
  <si>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</si>
  <si>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</si>
  <si>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</si>
  <si>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</si>
  <si>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</si>
  <si>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</si>
  <si>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</si>
  <si>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</si>
  <si>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</si>
  <si>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</si>
  <si>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</si>
  <si>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</si>
  <si>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</si>
  <si>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</si>
  <si>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</si>
  <si>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</si>
  <si>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</si>
  <si>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</si>
  <si>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</si>
  <si>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</si>
  <si>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</si>
  <si>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</si>
  <si>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</si>
  <si>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</si>
  <si>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</si>
  <si>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</si>
  <si>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</si>
  <si>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</si>
  <si>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</si>
  <si>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</si>
  <si>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</si>
  <si>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</si>
  <si>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</si>
  <si>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</si>
  <si>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</si>
  <si>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</si>
  <si>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</si>
  <si>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</si>
  <si>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</si>
  <si>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</si>
  <si>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</si>
  <si>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</si>
  <si>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</si>
  <si>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</si>
  <si>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</si>
  <si>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</si>
  <si>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</si>
  <si>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</si>
  <si>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</si>
  <si>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</si>
  <si>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</si>
  <si>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</si>
  <si>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</si>
  <si>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</si>
  <si>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</si>
  <si>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</si>
  <si>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</si>
  <si>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</si>
  <si>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</si>
  <si>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</si>
  <si>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</si>
  <si>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</si>
  <si>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</si>
  <si>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</si>
  <si>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</si>
  <si>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</si>
  <si>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</si>
  <si>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</si>
  <si>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</si>
  <si>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</si>
  <si>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</si>
  <si>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</si>
  <si>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</si>
  <si>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</si>
  <si>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</si>
  <si>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</si>
  <si>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</si>
  <si>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</si>
  <si>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</si>
  <si>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</si>
  <si>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</si>
  <si>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</si>
  <si>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</si>
  <si>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</si>
  <si>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</si>
  <si>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</si>
  <si>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</si>
  <si>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</si>
  <si>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</si>
  <si>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</si>
  <si>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</si>
  <si>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</si>
  <si>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</si>
  <si>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</si>
  <si>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</si>
  <si>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</si>
  <si>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</si>
  <si>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</si>
  <si>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</si>
  <si>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</si>
  <si>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</si>
  <si>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</si>
  <si>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</si>
  <si>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</si>
  <si>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</si>
  <si>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</si>
  <si>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</si>
  <si>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</si>
  <si>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</si>
  <si>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</si>
  <si>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</si>
  <si>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</si>
  <si>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</si>
  <si>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</si>
  <si>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</si>
  <si>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</si>
  <si>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</si>
  <si>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</si>
  <si>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</si>
  <si>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</si>
  <si>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</si>
  <si>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</si>
  <si>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</si>
  <si>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</si>
  <si>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</si>
  <si>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</si>
  <si>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</si>
  <si>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</si>
  <si>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</si>
  <si>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</si>
  <si>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</si>
  <si>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</si>
  <si>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</si>
  <si>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</si>
  <si>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</si>
  <si>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</si>
  <si>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</si>
  <si>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</si>
  <si>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</si>
  <si>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</si>
  <si>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</si>
  <si>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</si>
  <si>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</si>
  <si>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</si>
  <si>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</si>
  <si>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</si>
  <si>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</si>
  <si>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</si>
  <si>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</si>
  <si>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</si>
  <si>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</si>
  <si>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</si>
  <si>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</si>
  <si>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</si>
  <si>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</si>
  <si>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</si>
  <si>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</si>
  <si>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</si>
  <si>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</si>
  <si>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</si>
  <si>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</si>
  <si>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</si>
  <si>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</si>
  <si>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</si>
  <si>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</si>
  <si>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</si>
  <si>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</si>
  <si>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</si>
  <si>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</si>
  <si>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</si>
  <si>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 xml:space="preserve">EA </t>
  </si>
  <si>
    <t xml:space="preserve">I </t>
  </si>
  <si>
    <t xml:space="preserve">400kV Reactor Package LOT-4RT-05-BULK   </t>
  </si>
  <si>
    <t>00010</t>
  </si>
  <si>
    <t>00030</t>
  </si>
  <si>
    <t>00020</t>
  </si>
  <si>
    <t>00040</t>
  </si>
  <si>
    <t>00050</t>
  </si>
  <si>
    <t>00060</t>
  </si>
  <si>
    <t>00070</t>
  </si>
  <si>
    <t>00080</t>
  </si>
  <si>
    <t xml:space="preserve">420KV REACTOR SUPPLY                    </t>
  </si>
  <si>
    <t>125 MVAR,420kV, 3-phase Shunt Reactor excluding Insulating Oil</t>
  </si>
  <si>
    <t>Insulating Oil for 125 MVAR, 420kV 3-phase Bus Reactor</t>
  </si>
  <si>
    <t>80 MVAR,420kV,3-phase Shunt Reactor excluding Insulating Oil</t>
  </si>
  <si>
    <t>Insulating Oil for 80MVAR, 420kV , 3-phase Reactor</t>
  </si>
  <si>
    <t>63 MVAR,420kV,3-phase Shunt Reactor excluding Insulating Oil</t>
  </si>
  <si>
    <t>Insulating Oil for 63 MVAR,420kV ,3-phase Shunt Reactor</t>
  </si>
  <si>
    <t>50 MVAR,420kV,3-phase Shunt Reactor excluding Insulating Oil</t>
  </si>
  <si>
    <t>Insulating Oil for 50 MVAR,420kV ,3-phase Shunt Reactor</t>
  </si>
  <si>
    <t>00090</t>
  </si>
  <si>
    <t>0030</t>
  </si>
  <si>
    <t>0000000010</t>
  </si>
  <si>
    <t xml:space="preserve">420KV REACTOR-SERVICE                   </t>
  </si>
  <si>
    <t>0000000020</t>
  </si>
  <si>
    <t>0000000030</t>
  </si>
  <si>
    <t>0000000040</t>
  </si>
  <si>
    <t>0000000070</t>
  </si>
  <si>
    <t>0000000080</t>
  </si>
  <si>
    <t>0000000090</t>
  </si>
  <si>
    <t>0000000100</t>
  </si>
  <si>
    <t>420kV Reactor Package 4RT05- SIS/ADDCAP for procurement of 420kV Class Reactors under " Bulk Procurement of 765kV &amp; 400kV Class Transformers &amp; Reactors of various capacities " (2nd Lot).</t>
  </si>
  <si>
    <t>SPEC. NO.: CC/NT/W-RT/DOM/A06/24/03809</t>
  </si>
  <si>
    <t>4RT05- SIS/ADDCAP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</si>
</sst>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
      <b/>
      <sz val="16"/>
      <name val="Univers"/>
      <family val="2"/>
    </font>
    <font>
      <b/>
      <sz val="11"/>
      <color theme="1"/>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cellStyleXfs>
  <cellXfs count="113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2"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3"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44"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33"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34"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29" fillId="0" borderId="0" xfId="115" applyFont="1" applyAlignment="1" applyProtection="1">
      <alignment horizontal="justify"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45" fillId="0" borderId="0" xfId="114" applyFont="1" applyAlignment="1" applyProtection="1">
      <alignment vertical="top"/>
      <protection hidden="1"/>
    </xf>
    <xf numFmtId="0" fontId="46" fillId="0" borderId="0" xfId="114" applyFont="1" applyAlignment="1" applyProtection="1">
      <alignment vertical="top"/>
      <protection hidden="1"/>
    </xf>
    <xf numFmtId="2" fontId="46" fillId="0" borderId="0" xfId="114" applyNumberFormat="1" applyFont="1" applyAlignment="1" applyProtection="1">
      <alignment vertical="top"/>
      <protection hidden="1"/>
    </xf>
    <xf numFmtId="174" fontId="45"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47" fillId="0" borderId="0" xfId="0" applyFont="1"/>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Font="1" applyAlignment="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lignment vertical="center"/>
    </xf>
    <xf numFmtId="0" fontId="21" fillId="0" borderId="0" xfId="0" applyFont="1" applyAlignment="1">
      <alignment vertical="center" wrapText="1"/>
    </xf>
    <xf numFmtId="0" fontId="21"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0" fillId="0" borderId="9" xfId="0" applyFont="1" applyBorder="1" applyAlignment="1">
      <alignment horizontal="right" vertical="center"/>
    </xf>
    <xf numFmtId="0" fontId="36" fillId="11" borderId="9" xfId="0" applyFont="1" applyFill="1" applyBorder="1" applyAlignment="1">
      <alignment horizontal="center" vertical="center"/>
    </xf>
    <xf numFmtId="0" fontId="52" fillId="11" borderId="9" xfId="0" applyFont="1" applyFill="1" applyBorder="1" applyAlignment="1">
      <alignment horizontal="center" vertical="top" wrapText="1"/>
    </xf>
    <xf numFmtId="0" fontId="36" fillId="11" borderId="9" xfId="0" applyFont="1" applyFill="1" applyBorder="1" applyAlignment="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53" fillId="0" borderId="9" xfId="114" quotePrefix="1" applyFont="1" applyBorder="1" applyAlignment="1" applyProtection="1">
      <alignment horizontal="left" vertical="center"/>
      <protection hidden="1"/>
    </xf>
    <xf numFmtId="0" fontId="54" fillId="0" borderId="9" xfId="114" applyFont="1" applyBorder="1" applyAlignment="1" applyProtection="1">
      <alignment vertical="center"/>
      <protection hidden="1"/>
    </xf>
    <xf numFmtId="0" fontId="55" fillId="0" borderId="0" xfId="114" applyFont="1" applyAlignment="1" applyProtection="1">
      <alignment vertical="center"/>
      <protection hidden="1"/>
    </xf>
    <xf numFmtId="0" fontId="55" fillId="0" borderId="0" xfId="114" applyFont="1" applyProtection="1">
      <protection hidden="1"/>
    </xf>
    <xf numFmtId="0" fontId="53" fillId="0" borderId="0" xfId="114" applyFont="1" applyProtection="1">
      <protection hidden="1"/>
    </xf>
    <xf numFmtId="0" fontId="59" fillId="0" borderId="11" xfId="114" applyFont="1" applyBorder="1" applyAlignment="1" applyProtection="1">
      <alignment horizontal="center" vertical="center"/>
      <protection hidden="1"/>
    </xf>
    <xf numFmtId="0" fontId="53" fillId="0" borderId="0" xfId="114" applyFont="1"/>
    <xf numFmtId="0" fontId="53" fillId="0" borderId="0" xfId="114" quotePrefix="1" applyFont="1" applyAlignment="1">
      <alignment horizontal="left"/>
    </xf>
    <xf numFmtId="0" fontId="53" fillId="0" borderId="0" xfId="114" applyFont="1" applyAlignment="1" applyProtection="1">
      <alignment vertical="center"/>
      <protection hidden="1"/>
    </xf>
    <xf numFmtId="0" fontId="55" fillId="0" borderId="12" xfId="114" applyFont="1" applyBorder="1" applyAlignment="1" applyProtection="1">
      <alignment vertical="center"/>
      <protection hidden="1"/>
    </xf>
    <xf numFmtId="0" fontId="55" fillId="0" borderId="13" xfId="114" applyFont="1" applyBorder="1" applyAlignment="1" applyProtection="1">
      <alignment vertical="center"/>
      <protection hidden="1"/>
    </xf>
    <xf numFmtId="0" fontId="55" fillId="0" borderId="14" xfId="114" applyFont="1" applyBorder="1" applyAlignment="1" applyProtection="1">
      <alignment vertical="center"/>
      <protection hidden="1"/>
    </xf>
    <xf numFmtId="0" fontId="55" fillId="0" borderId="5" xfId="114" applyFont="1" applyBorder="1" applyAlignment="1" applyProtection="1">
      <alignment vertical="center"/>
      <protection hidden="1"/>
    </xf>
    <xf numFmtId="0" fontId="55" fillId="0" borderId="15" xfId="114" applyFont="1" applyBorder="1" applyAlignment="1" applyProtection="1">
      <alignment vertical="center"/>
      <protection hidden="1"/>
    </xf>
    <xf numFmtId="0" fontId="61" fillId="0" borderId="13" xfId="114" applyFont="1" applyBorder="1" applyAlignment="1" applyProtection="1">
      <alignment vertical="center"/>
      <protection hidden="1"/>
    </xf>
    <xf numFmtId="0" fontId="53" fillId="0" borderId="13" xfId="114" applyFont="1" applyBorder="1" applyAlignment="1" applyProtection="1">
      <alignment vertical="center"/>
      <protection hidden="1"/>
    </xf>
    <xf numFmtId="0" fontId="60" fillId="0" borderId="0" xfId="114" applyFont="1" applyAlignment="1" applyProtection="1">
      <alignment vertical="center"/>
      <protection hidden="1"/>
    </xf>
    <xf numFmtId="0" fontId="53" fillId="0" borderId="15" xfId="114" applyFont="1" applyBorder="1" applyAlignment="1" applyProtection="1">
      <alignment vertical="center"/>
      <protection hidden="1"/>
    </xf>
    <xf numFmtId="0" fontId="55" fillId="0" borderId="0" xfId="109" applyFont="1" applyAlignment="1" applyProtection="1">
      <alignment vertical="center"/>
      <protection hidden="1"/>
    </xf>
    <xf numFmtId="0" fontId="59" fillId="0" borderId="0" xfId="109" applyFont="1" applyAlignment="1" applyProtection="1">
      <alignment horizontal="center" vertical="center" wrapText="1"/>
      <protection hidden="1"/>
    </xf>
    <xf numFmtId="0" fontId="63" fillId="0" borderId="0" xfId="109" applyFont="1" applyAlignment="1" applyProtection="1">
      <alignment vertical="center"/>
      <protection hidden="1"/>
    </xf>
    <xf numFmtId="0" fontId="55" fillId="0" borderId="0" xfId="109" applyFont="1" applyProtection="1">
      <protection hidden="1"/>
    </xf>
    <xf numFmtId="0" fontId="55" fillId="0" borderId="0" xfId="109" applyFont="1" applyAlignment="1" applyProtection="1">
      <alignment horizontal="center"/>
      <protection hidden="1"/>
    </xf>
    <xf numFmtId="0" fontId="63" fillId="0" borderId="0" xfId="109" applyFont="1" applyProtection="1">
      <protection hidden="1"/>
    </xf>
    <xf numFmtId="0" fontId="54" fillId="0" borderId="0" xfId="109" applyFont="1" applyAlignment="1" applyProtection="1">
      <alignment horizontal="center" vertical="center"/>
      <protection hidden="1"/>
    </xf>
    <xf numFmtId="0" fontId="55" fillId="0" borderId="0" xfId="109" applyFont="1" applyAlignment="1" applyProtection="1">
      <alignment horizontal="justify" vertical="center"/>
      <protection hidden="1"/>
    </xf>
    <xf numFmtId="0" fontId="55" fillId="0" borderId="0" xfId="109" applyFont="1" applyAlignment="1" applyProtection="1">
      <alignment horizontal="center" vertical="center"/>
      <protection hidden="1"/>
    </xf>
    <xf numFmtId="0" fontId="55" fillId="0" borderId="9" xfId="109" applyFont="1" applyBorder="1" applyAlignment="1" applyProtection="1">
      <alignment horizontal="center" vertical="center"/>
      <protection hidden="1"/>
    </xf>
    <xf numFmtId="0" fontId="66" fillId="0" borderId="0" xfId="109" applyFont="1" applyAlignment="1" applyProtection="1">
      <alignment horizontal="center" vertical="center"/>
      <protection hidden="1"/>
    </xf>
    <xf numFmtId="0" fontId="55" fillId="0" borderId="24" xfId="109" applyFont="1" applyBorder="1" applyAlignment="1" applyProtection="1">
      <alignment vertical="center" wrapText="1"/>
      <protection hidden="1"/>
    </xf>
    <xf numFmtId="0" fontId="55" fillId="0" borderId="3" xfId="109" applyFont="1" applyBorder="1" applyAlignment="1" applyProtection="1">
      <alignment vertical="center" wrapText="1"/>
      <protection hidden="1"/>
    </xf>
    <xf numFmtId="0" fontId="55" fillId="0" borderId="0" xfId="109" applyFont="1" applyAlignment="1" applyProtection="1">
      <alignment vertical="center" wrapText="1"/>
      <protection hidden="1"/>
    </xf>
    <xf numFmtId="0" fontId="55" fillId="0" borderId="30" xfId="109" applyFont="1" applyBorder="1" applyAlignment="1" applyProtection="1">
      <alignment vertical="center"/>
      <protection hidden="1"/>
    </xf>
    <xf numFmtId="0" fontId="55" fillId="0" borderId="31" xfId="109" applyFont="1" applyBorder="1" applyAlignment="1" applyProtection="1">
      <alignment vertical="center"/>
      <protection hidden="1"/>
    </xf>
    <xf numFmtId="0" fontId="55" fillId="0" borderId="11" xfId="109" applyFont="1" applyBorder="1" applyAlignment="1" applyProtection="1">
      <alignment vertical="center"/>
      <protection hidden="1"/>
    </xf>
    <xf numFmtId="0" fontId="55" fillId="0" borderId="20" xfId="109" applyFont="1" applyBorder="1" applyAlignment="1" applyProtection="1">
      <alignment vertical="center"/>
      <protection hidden="1"/>
    </xf>
    <xf numFmtId="0" fontId="55" fillId="0" borderId="32" xfId="109" applyFont="1" applyBorder="1" applyAlignment="1" applyProtection="1">
      <alignment vertical="center"/>
      <protection hidden="1"/>
    </xf>
    <xf numFmtId="0" fontId="55" fillId="0" borderId="33" xfId="109" applyFont="1" applyBorder="1" applyAlignment="1" applyProtection="1">
      <alignment vertical="center"/>
      <protection hidden="1"/>
    </xf>
    <xf numFmtId="0" fontId="55" fillId="0" borderId="14" xfId="109" applyFont="1" applyBorder="1" applyAlignment="1" applyProtection="1">
      <alignment vertical="center"/>
      <protection hidden="1"/>
    </xf>
    <xf numFmtId="0" fontId="55" fillId="0" borderId="15" xfId="109" applyFont="1" applyBorder="1" applyAlignment="1" applyProtection="1">
      <alignment vertical="center"/>
      <protection hidden="1"/>
    </xf>
    <xf numFmtId="0" fontId="55" fillId="0" borderId="24" xfId="109" applyFont="1" applyBorder="1" applyAlignment="1" applyProtection="1">
      <alignment horizontal="left" vertical="center"/>
      <protection hidden="1"/>
    </xf>
    <xf numFmtId="0" fontId="55" fillId="0" borderId="25" xfId="109" applyFont="1" applyBorder="1" applyAlignment="1" applyProtection="1">
      <alignment horizontal="left" vertical="center"/>
      <protection hidden="1"/>
    </xf>
    <xf numFmtId="0" fontId="55" fillId="0" borderId="0" xfId="109" applyFont="1" applyAlignment="1" applyProtection="1">
      <alignment horizontal="left" vertical="center"/>
      <protection hidden="1"/>
    </xf>
    <xf numFmtId="1" fontId="55" fillId="3" borderId="17" xfId="109" applyNumberFormat="1" applyFont="1" applyFill="1" applyBorder="1" applyAlignment="1" applyProtection="1">
      <alignment horizontal="center" vertical="center"/>
      <protection locked="0"/>
    </xf>
    <xf numFmtId="175" fontId="67" fillId="3" borderId="17" xfId="109" applyNumberFormat="1" applyFont="1" applyFill="1" applyBorder="1" applyAlignment="1" applyProtection="1">
      <alignment horizontal="center" vertical="center"/>
      <protection locked="0"/>
    </xf>
    <xf numFmtId="0" fontId="68" fillId="0" borderId="0" xfId="109" applyFont="1" applyAlignment="1" applyProtection="1">
      <alignment horizontal="center" vertical="center"/>
      <protection hidden="1"/>
    </xf>
    <xf numFmtId="0" fontId="54"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67" fillId="0" borderId="0" xfId="0" applyFont="1" applyAlignment="1">
      <alignment horizontal="center" vertical="center"/>
    </xf>
    <xf numFmtId="0" fontId="55" fillId="0" borderId="0" xfId="0" applyFont="1" applyAlignment="1">
      <alignment horizontal="center" vertical="center"/>
    </xf>
    <xf numFmtId="0" fontId="64" fillId="0" borderId="0" xfId="0" applyFont="1" applyAlignment="1">
      <alignment horizontal="center" vertical="center"/>
    </xf>
    <xf numFmtId="0" fontId="55" fillId="0" borderId="0" xfId="115" applyFont="1" applyAlignment="1">
      <alignment horizontal="center" vertical="center" wrapText="1"/>
    </xf>
    <xf numFmtId="0" fontId="55" fillId="0" borderId="0" xfId="0" applyFont="1" applyAlignment="1">
      <alignment horizontal="left" vertical="center"/>
    </xf>
    <xf numFmtId="0" fontId="54" fillId="0" borderId="0" xfId="115" applyFont="1" applyAlignment="1">
      <alignment horizontal="center" vertical="center"/>
    </xf>
    <xf numFmtId="0" fontId="54" fillId="0" borderId="0" xfId="0" applyFont="1" applyAlignment="1">
      <alignment vertical="center" wrapText="1"/>
    </xf>
    <xf numFmtId="0" fontId="55" fillId="0" borderId="0" xfId="115" applyFont="1" applyAlignment="1">
      <alignment horizontal="left" vertical="center"/>
    </xf>
    <xf numFmtId="0" fontId="69" fillId="0" borderId="0" xfId="0" applyFont="1" applyAlignment="1">
      <alignment horizontal="center" vertical="center"/>
    </xf>
    <xf numFmtId="0" fontId="54" fillId="0" borderId="0" xfId="115" applyFont="1" applyAlignment="1">
      <alignment horizontal="left" vertical="center"/>
    </xf>
    <xf numFmtId="0" fontId="55" fillId="0" borderId="0" xfId="115" applyFont="1" applyAlignment="1">
      <alignment horizontal="center" vertical="center"/>
    </xf>
    <xf numFmtId="0" fontId="71" fillId="0" borderId="0" xfId="0" applyFont="1" applyAlignment="1">
      <alignment horizontal="center" vertical="center"/>
    </xf>
    <xf numFmtId="0" fontId="54" fillId="0" borderId="9" xfId="0" applyFont="1" applyBorder="1" applyAlignment="1">
      <alignment horizontal="center" vertical="center" wrapText="1"/>
    </xf>
    <xf numFmtId="0" fontId="54" fillId="0" borderId="9" xfId="0" applyFont="1" applyBorder="1" applyAlignment="1">
      <alignment horizontal="center" vertical="center"/>
    </xf>
    <xf numFmtId="0" fontId="72" fillId="0" borderId="9" xfId="0" applyFont="1" applyBorder="1" applyAlignment="1">
      <alignment horizontal="center" vertical="center"/>
    </xf>
    <xf numFmtId="0" fontId="72" fillId="0" borderId="9" xfId="0" applyFont="1" applyBorder="1" applyAlignment="1">
      <alignment horizontal="center" vertical="center" wrapText="1"/>
    </xf>
    <xf numFmtId="0" fontId="73" fillId="0" borderId="0" xfId="0" applyFont="1" applyAlignment="1">
      <alignment horizontal="center" vertical="center"/>
    </xf>
    <xf numFmtId="0" fontId="67" fillId="0" borderId="9" xfId="0" applyFont="1" applyBorder="1" applyAlignment="1">
      <alignment horizontal="center" vertical="top" wrapText="1"/>
    </xf>
    <xf numFmtId="0" fontId="67" fillId="0" borderId="9" xfId="0" applyFont="1" applyBorder="1" applyAlignment="1">
      <alignment horizontal="justify" vertical="top" wrapText="1"/>
    </xf>
    <xf numFmtId="0" fontId="67" fillId="0" borderId="0" xfId="0" applyFont="1" applyAlignment="1" applyProtection="1">
      <alignment horizontal="right" vertical="center"/>
      <protection locked="0"/>
    </xf>
    <xf numFmtId="2" fontId="67" fillId="0" borderId="0" xfId="0" applyNumberFormat="1" applyFont="1" applyAlignment="1" applyProtection="1">
      <alignment horizontal="right" vertical="center"/>
      <protection locked="0"/>
    </xf>
    <xf numFmtId="164" fontId="67" fillId="0" borderId="0" xfId="0" applyNumberFormat="1" applyFont="1" applyAlignment="1">
      <alignment horizontal="center" vertical="center"/>
    </xf>
    <xf numFmtId="0" fontId="55" fillId="0" borderId="9" xfId="0" applyFont="1" applyBorder="1" applyAlignment="1">
      <alignment horizontal="center" vertical="center"/>
    </xf>
    <xf numFmtId="4" fontId="54" fillId="12" borderId="9" xfId="8" applyNumberFormat="1" applyFont="1" applyFill="1" applyBorder="1" applyAlignment="1" applyProtection="1">
      <alignment horizontal="right" vertical="center"/>
    </xf>
    <xf numFmtId="43" fontId="67" fillId="0" borderId="0" xfId="8" applyFont="1" applyBorder="1" applyAlignment="1">
      <alignment horizontal="right" vertical="center"/>
    </xf>
    <xf numFmtId="43" fontId="71" fillId="0" borderId="0" xfId="8" applyFont="1" applyBorder="1" applyAlignment="1">
      <alignment horizontal="right" vertical="center"/>
    </xf>
    <xf numFmtId="43" fontId="67" fillId="0" borderId="0" xfId="8" applyFont="1" applyBorder="1" applyAlignment="1" applyProtection="1">
      <alignment horizontal="right" vertical="center"/>
      <protection locked="0"/>
    </xf>
    <xf numFmtId="4" fontId="71" fillId="0" borderId="0" xfId="8" applyNumberFormat="1" applyFont="1" applyBorder="1" applyAlignment="1" applyProtection="1">
      <alignment horizontal="right" vertical="center"/>
      <protection locked="0"/>
    </xf>
    <xf numFmtId="43" fontId="71" fillId="0" borderId="0" xfId="8" applyFont="1" applyBorder="1" applyAlignment="1" applyProtection="1">
      <alignment horizontal="right" vertical="center"/>
      <protection locked="0"/>
    </xf>
    <xf numFmtId="0" fontId="67" fillId="0" borderId="0" xfId="0" applyFont="1" applyAlignment="1" applyProtection="1">
      <alignment horizontal="center" vertical="center"/>
      <protection locked="0"/>
    </xf>
    <xf numFmtId="0" fontId="67" fillId="0" borderId="0" xfId="0" applyFont="1" applyAlignment="1">
      <alignment horizontal="center" vertical="center" wrapText="1"/>
    </xf>
    <xf numFmtId="0" fontId="67" fillId="0" borderId="0" xfId="0" applyFont="1" applyAlignment="1">
      <alignment vertical="center"/>
    </xf>
    <xf numFmtId="2" fontId="67" fillId="0" borderId="0" xfId="0" applyNumberFormat="1" applyFont="1" applyAlignment="1">
      <alignment horizontal="center" vertical="center"/>
    </xf>
    <xf numFmtId="0" fontId="67" fillId="0" borderId="9" xfId="0" applyFont="1" applyBorder="1" applyAlignment="1">
      <alignment horizontal="center" vertical="center" wrapText="1"/>
    </xf>
    <xf numFmtId="0" fontId="67" fillId="3" borderId="9" xfId="109" applyFont="1" applyFill="1" applyBorder="1" applyAlignment="1" applyProtection="1">
      <alignment vertical="center" wrapText="1"/>
      <protection locked="0"/>
    </xf>
    <xf numFmtId="10" fontId="55" fillId="0" borderId="9" xfId="111" applyNumberFormat="1" applyFont="1" applyFill="1" applyBorder="1" applyAlignment="1" applyProtection="1">
      <alignment horizontal="center" vertical="center" wrapText="1"/>
      <protection locked="0" hidden="1"/>
    </xf>
    <xf numFmtId="0" fontId="67" fillId="0" borderId="9" xfId="0" applyFont="1" applyBorder="1" applyAlignment="1">
      <alignment horizontal="justify" vertical="center" wrapText="1"/>
    </xf>
    <xf numFmtId="43" fontId="67" fillId="3" borderId="9" xfId="8" applyFont="1" applyFill="1" applyBorder="1" applyAlignment="1" applyProtection="1">
      <alignment horizontal="right" vertical="center" wrapText="1"/>
      <protection locked="0"/>
    </xf>
    <xf numFmtId="43" fontId="67" fillId="9" borderId="9" xfId="8" applyFont="1" applyFill="1" applyBorder="1" applyAlignment="1" applyProtection="1">
      <alignment horizontal="right" vertical="center" wrapText="1"/>
    </xf>
    <xf numFmtId="0" fontId="54" fillId="0" borderId="5" xfId="0" applyFont="1" applyBorder="1" applyAlignment="1">
      <alignment vertical="center"/>
    </xf>
    <xf numFmtId="0" fontId="54" fillId="0" borderId="5" xfId="0" applyFont="1" applyBorder="1" applyAlignment="1">
      <alignment horizontal="left" vertical="center" wrapText="1"/>
    </xf>
    <xf numFmtId="0" fontId="54" fillId="0" borderId="5" xfId="0" applyFont="1" applyBorder="1" applyAlignment="1">
      <alignment horizontal="center" vertical="center" wrapText="1"/>
    </xf>
    <xf numFmtId="0" fontId="54" fillId="0" borderId="5" xfId="0" applyFont="1" applyBorder="1" applyAlignment="1">
      <alignment vertical="center" wrapText="1"/>
    </xf>
    <xf numFmtId="0" fontId="54" fillId="0" borderId="5" xfId="0" applyFont="1" applyBorder="1" applyAlignment="1">
      <alignment horizontal="right" vertical="center" wrapText="1"/>
    </xf>
    <xf numFmtId="0" fontId="63" fillId="0" borderId="0" xfId="0" applyFont="1" applyAlignment="1">
      <alignment vertical="center" wrapText="1"/>
    </xf>
    <xf numFmtId="0" fontId="55" fillId="0" borderId="0" xfId="0" applyFont="1" applyAlignment="1">
      <alignment vertical="center" wrapText="1"/>
    </xf>
    <xf numFmtId="0" fontId="55" fillId="0" borderId="0" xfId="0" applyFont="1" applyAlignment="1">
      <alignment horizontal="left" vertical="center" wrapText="1"/>
    </xf>
    <xf numFmtId="0" fontId="63" fillId="0" borderId="0" xfId="0" applyFont="1" applyAlignment="1">
      <alignment horizontal="left" vertical="center" wrapText="1"/>
    </xf>
    <xf numFmtId="0" fontId="55" fillId="0" borderId="0" xfId="111" applyNumberFormat="1" applyFont="1" applyFill="1" applyBorder="1" applyAlignment="1" applyProtection="1">
      <alignment horizontal="center" vertical="center" wrapText="1"/>
    </xf>
    <xf numFmtId="0" fontId="55" fillId="0" borderId="0" xfId="111" applyNumberFormat="1" applyFont="1" applyFill="1" applyBorder="1" applyAlignment="1" applyProtection="1">
      <alignment horizontal="left" vertical="center" wrapText="1"/>
    </xf>
    <xf numFmtId="0" fontId="55" fillId="0" borderId="0" xfId="111" applyNumberFormat="1" applyFont="1" applyFill="1" applyBorder="1" applyAlignment="1" applyProtection="1">
      <alignment vertical="center" wrapText="1"/>
    </xf>
    <xf numFmtId="0" fontId="54" fillId="0" borderId="0" xfId="115" applyFont="1" applyAlignment="1">
      <alignment vertical="center"/>
    </xf>
    <xf numFmtId="0" fontId="55" fillId="0" borderId="0" xfId="115" applyFont="1" applyAlignment="1">
      <alignment vertical="center" wrapText="1"/>
    </xf>
    <xf numFmtId="0" fontId="64" fillId="0" borderId="0" xfId="0" applyFont="1" applyAlignment="1">
      <alignment vertical="center" wrapText="1"/>
    </xf>
    <xf numFmtId="0" fontId="55" fillId="0" borderId="0" xfId="115" applyFont="1" applyAlignment="1" applyProtection="1">
      <alignment vertical="center" wrapText="1"/>
      <protection hidden="1"/>
    </xf>
    <xf numFmtId="0" fontId="54" fillId="0" borderId="0" xfId="115" applyFont="1" applyAlignment="1" applyProtection="1">
      <alignment horizontal="left" vertical="center" wrapText="1"/>
      <protection hidden="1"/>
    </xf>
    <xf numFmtId="0" fontId="54" fillId="0" borderId="0" xfId="115" applyFont="1" applyAlignment="1" applyProtection="1">
      <alignment horizontal="center" vertical="center" wrapText="1"/>
      <protection hidden="1"/>
    </xf>
    <xf numFmtId="0" fontId="54" fillId="0" borderId="6" xfId="111" applyNumberFormat="1" applyFont="1" applyFill="1" applyBorder="1" applyAlignment="1" applyProtection="1">
      <alignment vertical="center" wrapText="1"/>
    </xf>
    <xf numFmtId="0" fontId="54" fillId="0" borderId="10" xfId="111" applyNumberFormat="1" applyFont="1" applyFill="1" applyBorder="1" applyAlignment="1" applyProtection="1">
      <alignment vertical="center" wrapText="1"/>
    </xf>
    <xf numFmtId="0" fontId="54" fillId="0" borderId="7" xfId="111" applyNumberFormat="1" applyFont="1" applyFill="1" applyBorder="1" applyAlignment="1" applyProtection="1">
      <alignment horizontal="center" vertical="center" wrapText="1"/>
    </xf>
    <xf numFmtId="0" fontId="54" fillId="0" borderId="8" xfId="111" applyNumberFormat="1" applyFont="1" applyFill="1" applyBorder="1" applyAlignment="1" applyProtection="1">
      <alignment horizontal="center" vertical="center" wrapText="1"/>
    </xf>
    <xf numFmtId="0" fontId="74" fillId="0" borderId="0" xfId="0" applyFont="1" applyAlignment="1">
      <alignment vertical="center" wrapText="1"/>
    </xf>
    <xf numFmtId="0" fontId="65" fillId="0" borderId="0" xfId="0" applyFont="1" applyAlignment="1">
      <alignment vertical="center" wrapText="1"/>
    </xf>
    <xf numFmtId="0" fontId="55" fillId="0" borderId="9" xfId="111" applyNumberFormat="1" applyFont="1" applyFill="1" applyBorder="1" applyAlignment="1" applyProtection="1">
      <alignment horizontal="center" vertical="top" wrapText="1"/>
    </xf>
    <xf numFmtId="43" fontId="63" fillId="0" borderId="9" xfId="0" applyNumberFormat="1" applyFont="1" applyBorder="1" applyAlignment="1">
      <alignment vertical="center" wrapText="1"/>
    </xf>
    <xf numFmtId="0" fontId="55" fillId="10" borderId="18" xfId="111" applyNumberFormat="1" applyFont="1" applyFill="1" applyBorder="1" applyAlignment="1" applyProtection="1">
      <alignment horizontal="center" vertical="center" wrapText="1"/>
      <protection locked="0"/>
    </xf>
    <xf numFmtId="0" fontId="67" fillId="10" borderId="18" xfId="0" applyFont="1" applyFill="1" applyBorder="1" applyAlignment="1">
      <alignment vertical="center" wrapText="1"/>
    </xf>
    <xf numFmtId="0" fontId="67" fillId="0" borderId="0" xfId="0" applyFont="1" applyAlignment="1">
      <alignment vertical="center" wrapText="1"/>
    </xf>
    <xf numFmtId="164" fontId="64" fillId="0" borderId="0" xfId="0" applyNumberFormat="1" applyFont="1" applyAlignment="1">
      <alignment vertical="center" wrapText="1"/>
    </xf>
    <xf numFmtId="0" fontId="55" fillId="0" borderId="0" xfId="111" applyNumberFormat="1" applyFont="1" applyFill="1" applyBorder="1" applyAlignment="1" applyProtection="1">
      <alignment horizontal="center" vertical="center" wrapText="1"/>
      <protection locked="0"/>
    </xf>
    <xf numFmtId="0" fontId="54" fillId="0" borderId="0" xfId="0" applyFont="1" applyAlignment="1">
      <alignment horizontal="left" vertical="center" wrapText="1"/>
    </xf>
    <xf numFmtId="0" fontId="54" fillId="0" borderId="0" xfId="0" applyFont="1" applyAlignment="1">
      <alignment horizontal="justify" vertical="center" wrapText="1"/>
    </xf>
    <xf numFmtId="175" fontId="54" fillId="0" borderId="0" xfId="0" applyNumberFormat="1" applyFont="1" applyAlignment="1">
      <alignment horizontal="justify" vertical="center" wrapText="1"/>
    </xf>
    <xf numFmtId="0" fontId="54" fillId="0" borderId="0" xfId="0" applyFont="1" applyAlignment="1">
      <alignment horizontal="right" vertical="center" wrapText="1"/>
    </xf>
    <xf numFmtId="0" fontId="63" fillId="0" borderId="0" xfId="0" applyFont="1" applyAlignment="1">
      <alignment horizontal="center" vertical="center" wrapText="1"/>
    </xf>
    <xf numFmtId="0" fontId="63" fillId="0" borderId="0" xfId="0" applyFont="1" applyAlignment="1">
      <alignment horizontal="justify" vertical="center" wrapText="1"/>
    </xf>
    <xf numFmtId="165" fontId="54" fillId="0" borderId="5" xfId="0" applyNumberFormat="1" applyFont="1" applyBorder="1" applyAlignment="1">
      <alignment horizontal="left" vertical="center"/>
    </xf>
    <xf numFmtId="165" fontId="54" fillId="0" borderId="5" xfId="0" applyNumberFormat="1" applyFont="1" applyBorder="1" applyAlignment="1">
      <alignment horizontal="left" vertical="center" wrapText="1"/>
    </xf>
    <xf numFmtId="0" fontId="54" fillId="0" borderId="5" xfId="0" applyFont="1" applyBorder="1" applyAlignment="1">
      <alignment horizontal="justify" vertical="center" wrapText="1"/>
    </xf>
    <xf numFmtId="0" fontId="54" fillId="0" borderId="5" xfId="0" applyFont="1" applyBorder="1" applyAlignment="1">
      <alignment horizontal="center" vertical="center"/>
    </xf>
    <xf numFmtId="0" fontId="54" fillId="0" borderId="5" xfId="0" applyFont="1" applyBorder="1" applyAlignment="1">
      <alignment horizontal="right" vertical="center"/>
    </xf>
    <xf numFmtId="0" fontId="63" fillId="0" borderId="0" xfId="0" applyFont="1" applyAlignment="1">
      <alignment vertical="center"/>
    </xf>
    <xf numFmtId="0" fontId="55" fillId="0" borderId="0" xfId="0" applyFont="1" applyAlignment="1">
      <alignment vertical="center"/>
    </xf>
    <xf numFmtId="165" fontId="55" fillId="0" borderId="0" xfId="0" applyNumberFormat="1" applyFont="1" applyAlignment="1">
      <alignment horizontal="left" vertical="center"/>
    </xf>
    <xf numFmtId="165" fontId="55" fillId="0" borderId="0" xfId="0" applyNumberFormat="1" applyFont="1" applyAlignment="1">
      <alignment horizontal="left" vertical="center" wrapText="1"/>
    </xf>
    <xf numFmtId="0" fontId="55" fillId="0" borderId="0" xfId="0" applyFont="1" applyAlignment="1">
      <alignment horizontal="justify" vertical="center" wrapText="1"/>
    </xf>
    <xf numFmtId="165" fontId="55" fillId="0" borderId="0" xfId="111" applyNumberFormat="1" applyFont="1" applyFill="1" applyBorder="1" applyAlignment="1" applyProtection="1">
      <alignment vertical="center" wrapText="1"/>
    </xf>
    <xf numFmtId="0" fontId="55" fillId="0" borderId="0" xfId="111" applyNumberFormat="1" applyFont="1" applyFill="1" applyBorder="1" applyAlignment="1" applyProtection="1">
      <alignment vertical="center"/>
    </xf>
    <xf numFmtId="0" fontId="55" fillId="0" borderId="0" xfId="111" applyNumberFormat="1" applyFont="1" applyFill="1" applyBorder="1" applyAlignment="1" applyProtection="1">
      <alignment horizontal="center" vertical="center"/>
    </xf>
    <xf numFmtId="165" fontId="54" fillId="0" borderId="0" xfId="115" applyNumberFormat="1" applyFont="1" applyAlignment="1" applyProtection="1">
      <alignment vertical="center" wrapText="1"/>
      <protection hidden="1"/>
    </xf>
    <xf numFmtId="0" fontId="55" fillId="0" borderId="0" xfId="0" applyFont="1" applyAlignment="1" applyProtection="1">
      <alignment horizontal="left" vertical="center"/>
      <protection hidden="1"/>
    </xf>
    <xf numFmtId="0" fontId="55" fillId="0" borderId="0" xfId="115" applyFont="1" applyAlignment="1" applyProtection="1">
      <alignment horizontal="center" vertical="center"/>
      <protection hidden="1"/>
    </xf>
    <xf numFmtId="0" fontId="54" fillId="0" borderId="0" xfId="111" applyNumberFormat="1" applyFont="1" applyFill="1" applyBorder="1" applyAlignment="1" applyProtection="1">
      <alignment vertical="center" wrapText="1"/>
    </xf>
    <xf numFmtId="0" fontId="55" fillId="0" borderId="0" xfId="115" applyFont="1" applyAlignment="1" applyProtection="1">
      <alignment horizontal="left" vertical="center"/>
      <protection hidden="1"/>
    </xf>
    <xf numFmtId="0" fontId="55" fillId="0" borderId="0" xfId="115" applyFont="1" applyAlignment="1">
      <alignment horizontal="left" vertical="center" wrapText="1"/>
    </xf>
    <xf numFmtId="165" fontId="55" fillId="0" borderId="0" xfId="115" applyNumberFormat="1" applyFont="1" applyAlignment="1" applyProtection="1">
      <alignment vertical="center"/>
      <protection hidden="1"/>
    </xf>
    <xf numFmtId="165" fontId="55" fillId="0" borderId="0" xfId="115" applyNumberFormat="1" applyFont="1" applyAlignment="1" applyProtection="1">
      <alignment vertical="center" wrapText="1"/>
      <protection hidden="1"/>
    </xf>
    <xf numFmtId="165" fontId="54" fillId="0" borderId="9" xfId="111" applyNumberFormat="1" applyFont="1" applyFill="1" applyBorder="1" applyAlignment="1" applyProtection="1">
      <alignment vertical="center" wrapText="1"/>
    </xf>
    <xf numFmtId="0" fontId="54" fillId="0" borderId="9" xfId="111" applyNumberFormat="1" applyFont="1" applyFill="1" applyBorder="1" applyAlignment="1" applyProtection="1">
      <alignment vertical="center" wrapText="1"/>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0" fontId="54" fillId="0" borderId="9" xfId="111" applyNumberFormat="1" applyFont="1" applyFill="1" applyBorder="1" applyAlignment="1" applyProtection="1">
      <alignment horizontal="center" vertical="center" wrapText="1"/>
    </xf>
    <xf numFmtId="0" fontId="54" fillId="0" borderId="9" xfId="111" applyNumberFormat="1" applyFont="1" applyFill="1" applyBorder="1" applyAlignment="1" applyProtection="1">
      <alignment horizontal="center" vertical="center"/>
    </xf>
    <xf numFmtId="0" fontId="63" fillId="10" borderId="0" xfId="0" applyFont="1" applyFill="1" applyAlignment="1">
      <alignment vertical="center"/>
    </xf>
    <xf numFmtId="0" fontId="76" fillId="8" borderId="9" xfId="0" applyFont="1" applyFill="1" applyBorder="1" applyAlignment="1" applyProtection="1">
      <alignment horizontal="center" vertical="center" wrapText="1"/>
      <protection locked="0"/>
    </xf>
    <xf numFmtId="0" fontId="76" fillId="8" borderId="9" xfId="0" applyFont="1" applyFill="1" applyBorder="1" applyAlignment="1" applyProtection="1">
      <alignment horizontal="center" vertical="center"/>
      <protection locked="0"/>
    </xf>
    <xf numFmtId="0" fontId="55" fillId="10" borderId="0" xfId="0" applyFont="1" applyFill="1" applyAlignment="1">
      <alignment vertical="center"/>
    </xf>
    <xf numFmtId="0" fontId="63" fillId="14" borderId="9" xfId="0" applyFont="1" applyFill="1" applyBorder="1" applyAlignment="1" applyProtection="1">
      <alignment vertical="center"/>
      <protection locked="0"/>
    </xf>
    <xf numFmtId="0" fontId="67" fillId="0" borderId="9"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178" fontId="55" fillId="0" borderId="9" xfId="0" applyNumberFormat="1" applyFont="1" applyBorder="1" applyAlignment="1" applyProtection="1">
      <alignment vertical="center"/>
      <protection locked="0"/>
    </xf>
    <xf numFmtId="0" fontId="55" fillId="0" borderId="9" xfId="0" applyFont="1" applyBorder="1" applyAlignment="1" applyProtection="1">
      <alignment vertical="center"/>
      <protection locked="0"/>
    </xf>
    <xf numFmtId="164" fontId="63" fillId="0" borderId="9" xfId="0" applyNumberFormat="1" applyFont="1" applyBorder="1" applyAlignment="1" applyProtection="1">
      <alignment vertical="center"/>
      <protection locked="0"/>
    </xf>
    <xf numFmtId="43" fontId="63" fillId="0" borderId="9" xfId="0" applyNumberFormat="1" applyFont="1" applyBorder="1" applyAlignment="1" applyProtection="1">
      <alignment vertical="center"/>
      <protection locked="0"/>
    </xf>
    <xf numFmtId="0" fontId="63" fillId="0" borderId="9" xfId="0" applyFont="1" applyBorder="1" applyAlignment="1" applyProtection="1">
      <alignment vertical="center"/>
      <protection locked="0"/>
    </xf>
    <xf numFmtId="165" fontId="70" fillId="10" borderId="18" xfId="111" applyNumberFormat="1" applyFont="1" applyFill="1" applyBorder="1" applyAlignment="1" applyProtection="1">
      <alignment vertical="center" wrapText="1"/>
      <protection locked="0"/>
    </xf>
    <xf numFmtId="2" fontId="70" fillId="10" borderId="18" xfId="0" applyNumberFormat="1" applyFont="1" applyFill="1" applyBorder="1" applyAlignment="1">
      <alignment horizontal="right" vertical="center" wrapText="1"/>
    </xf>
    <xf numFmtId="39" fontId="70" fillId="10" borderId="18" xfId="8" applyNumberFormat="1" applyFont="1" applyFill="1" applyBorder="1" applyAlignment="1" applyProtection="1">
      <alignment horizontal="right" vertical="center" wrapText="1"/>
    </xf>
    <xf numFmtId="43" fontId="54" fillId="0" borderId="0" xfId="8" applyFont="1" applyAlignment="1" applyProtection="1">
      <alignment vertical="center"/>
      <protection locked="0"/>
    </xf>
    <xf numFmtId="0" fontId="55" fillId="0" borderId="0" xfId="0" applyFont="1" applyAlignment="1" applyProtection="1">
      <alignment vertical="center"/>
      <protection locked="0"/>
    </xf>
    <xf numFmtId="0" fontId="55" fillId="0" borderId="0" xfId="0" applyFont="1" applyAlignment="1" applyProtection="1">
      <alignment horizontal="center" vertical="center"/>
      <protection locked="0"/>
    </xf>
    <xf numFmtId="164" fontId="63" fillId="0" borderId="0" xfId="0" applyNumberFormat="1" applyFont="1" applyAlignment="1" applyProtection="1">
      <alignment vertical="center"/>
      <protection locked="0"/>
    </xf>
    <xf numFmtId="0" fontId="63" fillId="0" borderId="0" xfId="0" applyFont="1" applyAlignment="1" applyProtection="1">
      <alignment vertical="center"/>
      <protection locked="0"/>
    </xf>
    <xf numFmtId="164" fontId="64" fillId="0" borderId="0" xfId="0" applyNumberFormat="1" applyFont="1" applyAlignment="1" applyProtection="1">
      <alignment vertical="center"/>
      <protection locked="0"/>
    </xf>
    <xf numFmtId="165" fontId="55" fillId="0" borderId="0" xfId="111" applyNumberFormat="1" applyFont="1" applyFill="1" applyBorder="1" applyAlignment="1" applyProtection="1">
      <alignment vertical="center"/>
    </xf>
    <xf numFmtId="0" fontId="67" fillId="0" borderId="16" xfId="0" applyFont="1" applyBorder="1"/>
    <xf numFmtId="0" fontId="77" fillId="0" borderId="16" xfId="0" applyFont="1" applyBorder="1"/>
    <xf numFmtId="0" fontId="77" fillId="0" borderId="0" xfId="0" applyFont="1" applyAlignment="1">
      <alignment vertical="center"/>
    </xf>
    <xf numFmtId="0" fontId="77" fillId="0" borderId="0" xfId="0" applyFont="1" applyAlignment="1">
      <alignment horizontal="center" vertical="center"/>
    </xf>
    <xf numFmtId="0" fontId="71" fillId="13" borderId="0" xfId="0" applyFont="1" applyFill="1" applyAlignment="1">
      <alignment horizontal="left" vertical="center" wrapText="1"/>
    </xf>
    <xf numFmtId="0" fontId="64" fillId="0" borderId="0" xfId="0" applyFont="1" applyAlignment="1" applyProtection="1">
      <alignment vertical="center"/>
      <protection locked="0"/>
    </xf>
    <xf numFmtId="0" fontId="75" fillId="0" borderId="0" xfId="0" applyFont="1" applyAlignment="1">
      <alignment horizontal="center" vertical="center"/>
    </xf>
    <xf numFmtId="0" fontId="75" fillId="0" borderId="0" xfId="0" applyFont="1" applyAlignment="1">
      <alignment vertical="center"/>
    </xf>
    <xf numFmtId="165" fontId="54" fillId="0" borderId="0" xfId="0" applyNumberFormat="1" applyFont="1" applyAlignment="1">
      <alignment horizontal="justify" vertical="center"/>
    </xf>
    <xf numFmtId="175" fontId="54" fillId="0" borderId="0" xfId="0" applyNumberFormat="1" applyFont="1" applyAlignment="1">
      <alignment horizontal="justify" vertical="center"/>
    </xf>
    <xf numFmtId="14" fontId="55" fillId="0" borderId="0" xfId="0" applyNumberFormat="1" applyFont="1" applyAlignment="1">
      <alignment horizontal="left" vertical="center"/>
    </xf>
    <xf numFmtId="0" fontId="54" fillId="0" borderId="0" xfId="0" applyFont="1" applyAlignment="1">
      <alignment horizontal="right" vertical="center"/>
    </xf>
    <xf numFmtId="0" fontId="78" fillId="0" borderId="0" xfId="0" applyFont="1" applyAlignment="1">
      <alignment horizontal="center" vertical="center"/>
    </xf>
    <xf numFmtId="165" fontId="63" fillId="0" borderId="0" xfId="0" applyNumberFormat="1" applyFont="1" applyAlignment="1">
      <alignment horizontal="center" vertical="center"/>
    </xf>
    <xf numFmtId="0" fontId="63" fillId="0" borderId="0" xfId="0" applyFont="1" applyAlignment="1">
      <alignment horizontal="justify" vertical="center"/>
    </xf>
    <xf numFmtId="164" fontId="55" fillId="0" borderId="0" xfId="111" applyNumberFormat="1" applyFont="1" applyFill="1" applyBorder="1" applyAlignment="1" applyProtection="1">
      <alignment vertical="center"/>
    </xf>
    <xf numFmtId="10" fontId="55" fillId="14" borderId="9" xfId="111" applyNumberFormat="1" applyFont="1" applyFill="1" applyBorder="1" applyAlignment="1" applyProtection="1">
      <alignment horizontal="center" vertical="center" wrapText="1"/>
      <protection locked="0" hidden="1"/>
    </xf>
    <xf numFmtId="0" fontId="67" fillId="3" borderId="9" xfId="109" applyFont="1" applyFill="1" applyBorder="1" applyAlignment="1" applyProtection="1">
      <alignment horizontal="center" vertical="center" wrapText="1"/>
      <protection locked="0"/>
    </xf>
    <xf numFmtId="0" fontId="80" fillId="0" borderId="0" xfId="113" applyNumberFormat="1" applyFont="1" applyFill="1" applyBorder="1" applyAlignment="1" applyProtection="1">
      <alignment horizontal="center" vertical="center"/>
      <protection hidden="1"/>
    </xf>
    <xf numFmtId="0" fontId="81" fillId="0" borderId="0" xfId="113" applyNumberFormat="1" applyFont="1" applyFill="1" applyBorder="1" applyAlignment="1" applyProtection="1">
      <alignment horizontal="center" vertical="center"/>
      <protection hidden="1"/>
    </xf>
    <xf numFmtId="0" fontId="81" fillId="0" borderId="0" xfId="113"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horizontal="center" vertical="top"/>
      <protection hidden="1"/>
    </xf>
    <xf numFmtId="0" fontId="54" fillId="0" borderId="0" xfId="113" applyNumberFormat="1" applyFont="1" applyFill="1" applyBorder="1" applyAlignment="1" applyProtection="1">
      <alignment horizontal="center" vertical="top"/>
      <protection hidden="1"/>
    </xf>
    <xf numFmtId="0" fontId="79" fillId="0" borderId="5" xfId="73" applyFont="1" applyBorder="1" applyAlignment="1" applyProtection="1">
      <alignment horizontal="left" vertical="center"/>
      <protection hidden="1"/>
    </xf>
    <xf numFmtId="0" fontId="79" fillId="0" borderId="5" xfId="73" applyFont="1" applyBorder="1" applyAlignment="1" applyProtection="1">
      <alignment horizontal="justify" vertical="center"/>
      <protection hidden="1"/>
    </xf>
    <xf numFmtId="0" fontId="79" fillId="0" borderId="5" xfId="73" applyFont="1" applyBorder="1" applyAlignment="1" applyProtection="1">
      <alignment horizontal="center" vertical="center"/>
      <protection hidden="1"/>
    </xf>
    <xf numFmtId="0" fontId="79" fillId="0" borderId="5" xfId="73" applyFont="1" applyBorder="1" applyAlignment="1" applyProtection="1">
      <alignment horizontal="right" vertical="center"/>
      <protection hidden="1"/>
    </xf>
    <xf numFmtId="0" fontId="80" fillId="0" borderId="0" xfId="113" applyNumberFormat="1" applyFont="1" applyFill="1" applyBorder="1" applyAlignment="1" applyProtection="1">
      <alignment vertical="center"/>
      <protection hidden="1"/>
    </xf>
    <xf numFmtId="0" fontId="82" fillId="0" borderId="0" xfId="113" applyNumberFormat="1" applyFont="1" applyFill="1" applyBorder="1" applyAlignment="1" applyProtection="1">
      <alignment vertical="center"/>
      <protection hidden="1"/>
    </xf>
    <xf numFmtId="0" fontId="82" fillId="0" borderId="0" xfId="113" applyNumberFormat="1" applyFont="1" applyFill="1" applyBorder="1" applyAlignment="1" applyProtection="1">
      <alignment vertical="top"/>
      <protection hidden="1"/>
    </xf>
    <xf numFmtId="0" fontId="83" fillId="0" borderId="0" xfId="113" applyNumberFormat="1" applyFont="1" applyFill="1" applyBorder="1" applyAlignment="1" applyProtection="1">
      <alignment vertical="top"/>
      <protection hidden="1"/>
    </xf>
    <xf numFmtId="0" fontId="84" fillId="0" borderId="0" xfId="113" applyNumberFormat="1" applyFont="1" applyFill="1" applyBorder="1" applyAlignment="1" applyProtection="1">
      <alignment vertical="top"/>
      <protection hidden="1"/>
    </xf>
    <xf numFmtId="0" fontId="53" fillId="0" borderId="0" xfId="113" applyNumberFormat="1" applyFont="1" applyFill="1" applyBorder="1" applyAlignment="1" applyProtection="1">
      <alignment vertical="top"/>
      <protection hidden="1"/>
    </xf>
    <xf numFmtId="0" fontId="78" fillId="0" borderId="0" xfId="73" applyFont="1" applyAlignment="1" applyProtection="1">
      <alignment horizontal="left" vertical="center"/>
      <protection hidden="1"/>
    </xf>
    <xf numFmtId="0" fontId="78" fillId="0" borderId="0" xfId="73" applyFont="1" applyAlignment="1" applyProtection="1">
      <alignment horizontal="justify" vertical="center"/>
      <protection hidden="1"/>
    </xf>
    <xf numFmtId="0" fontId="78" fillId="0" borderId="0" xfId="73" applyFont="1" applyAlignment="1" applyProtection="1">
      <alignment horizontal="center" vertical="center"/>
      <protection hidden="1"/>
    </xf>
    <xf numFmtId="0" fontId="78" fillId="0" borderId="0" xfId="73" applyFont="1" applyAlignment="1" applyProtection="1">
      <alignment vertical="center"/>
      <protection hidden="1"/>
    </xf>
    <xf numFmtId="0" fontId="78" fillId="0" borderId="0" xfId="73" applyFont="1" applyAlignment="1" applyProtection="1">
      <alignment horizontal="left" vertical="center" indent="1"/>
      <protection hidden="1"/>
    </xf>
    <xf numFmtId="0" fontId="79" fillId="0" borderId="0" xfId="73" applyFont="1" applyAlignment="1" applyProtection="1">
      <alignment horizontal="center" vertical="center"/>
      <protection hidden="1"/>
    </xf>
    <xf numFmtId="0" fontId="78" fillId="0" borderId="0" xfId="115" applyFont="1" applyAlignment="1" applyProtection="1">
      <alignment horizontal="left" vertical="center" indent="1"/>
      <protection hidden="1"/>
    </xf>
    <xf numFmtId="0" fontId="55" fillId="0" borderId="9" xfId="113" applyNumberFormat="1" applyFont="1" applyFill="1" applyBorder="1" applyAlignment="1" applyProtection="1">
      <alignment vertical="center"/>
      <protection hidden="1"/>
    </xf>
    <xf numFmtId="4" fontId="66" fillId="0" borderId="9" xfId="8" applyNumberFormat="1" applyFont="1" applyFill="1" applyBorder="1" applyAlignment="1" applyProtection="1">
      <alignment vertical="top"/>
      <protection hidden="1"/>
    </xf>
    <xf numFmtId="2" fontId="81" fillId="0" borderId="0" xfId="113" applyNumberFormat="1" applyFont="1" applyFill="1" applyBorder="1" applyAlignment="1" applyProtection="1">
      <alignment vertical="top"/>
      <protection hidden="1"/>
    </xf>
    <xf numFmtId="164" fontId="82" fillId="0" borderId="0" xfId="113" applyNumberFormat="1" applyFont="1" applyFill="1" applyBorder="1" applyAlignment="1" applyProtection="1">
      <alignment vertical="top"/>
      <protection hidden="1"/>
    </xf>
    <xf numFmtId="0" fontId="54" fillId="0" borderId="9" xfId="113" applyNumberFormat="1" applyFont="1" applyFill="1" applyBorder="1" applyAlignment="1" applyProtection="1">
      <alignment vertical="center"/>
      <protection hidden="1"/>
    </xf>
    <xf numFmtId="4" fontId="81" fillId="0" borderId="9" xfId="8" applyNumberFormat="1" applyFont="1" applyFill="1" applyBorder="1" applyAlignment="1" applyProtection="1">
      <alignment vertical="top"/>
      <protection hidden="1"/>
    </xf>
    <xf numFmtId="0" fontId="53" fillId="0" borderId="0" xfId="113" applyNumberFormat="1" applyFont="1" applyFill="1" applyBorder="1" applyAlignment="1" applyProtection="1">
      <alignment vertical="center"/>
      <protection hidden="1"/>
    </xf>
    <xf numFmtId="0" fontId="78" fillId="0" borderId="0" xfId="113" applyFont="1" applyAlignment="1" applyProtection="1">
      <alignment vertical="top"/>
      <protection hidden="1"/>
    </xf>
    <xf numFmtId="0" fontId="79" fillId="0" borderId="0" xfId="113" applyFont="1" applyAlignment="1" applyProtection="1">
      <alignment vertical="top"/>
      <protection hidden="1"/>
    </xf>
    <xf numFmtId="0" fontId="78" fillId="0" borderId="0" xfId="113" applyFont="1" applyAlignment="1" applyProtection="1">
      <alignment vertical="center"/>
      <protection hidden="1"/>
    </xf>
    <xf numFmtId="0" fontId="78" fillId="0" borderId="0" xfId="113" applyFont="1" applyAlignment="1" applyProtection="1">
      <alignment vertical="center" wrapText="1"/>
      <protection hidden="1"/>
    </xf>
    <xf numFmtId="164" fontId="80" fillId="0" borderId="0" xfId="113" applyNumberFormat="1" applyFont="1" applyFill="1" applyBorder="1" applyAlignment="1" applyProtection="1">
      <alignment vertical="center"/>
      <protection hidden="1"/>
    </xf>
    <xf numFmtId="0" fontId="80" fillId="0" borderId="0" xfId="113" applyNumberFormat="1" applyFont="1" applyFill="1" applyBorder="1" applyAlignment="1" applyProtection="1">
      <alignment vertical="top"/>
      <protection hidden="1"/>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0" fontId="82" fillId="0" borderId="0" xfId="113" applyNumberFormat="1" applyFont="1" applyFill="1" applyBorder="1" applyAlignment="1" applyProtection="1">
      <alignment vertical="top" wrapText="1"/>
      <protection hidden="1"/>
    </xf>
    <xf numFmtId="0" fontId="78" fillId="0" borderId="0" xfId="113" applyNumberFormat="1" applyFont="1" applyFill="1" applyBorder="1" applyAlignment="1" applyProtection="1">
      <alignment vertical="center"/>
      <protection hidden="1"/>
    </xf>
    <xf numFmtId="0" fontId="78" fillId="0" borderId="9" xfId="113" applyFont="1" applyBorder="1" applyAlignment="1" applyProtection="1">
      <alignment horizontal="center" vertical="top"/>
      <protection hidden="1"/>
    </xf>
    <xf numFmtId="4" fontId="78" fillId="3" borderId="9" xfId="113" applyNumberFormat="1" applyFont="1" applyFill="1" applyBorder="1" applyAlignment="1" applyProtection="1">
      <alignment horizontal="right" vertical="center"/>
      <protection locked="0"/>
    </xf>
    <xf numFmtId="43" fontId="55" fillId="0" borderId="18" xfId="8" applyFont="1" applyBorder="1" applyAlignment="1" applyProtection="1">
      <alignment horizontal="right" vertical="top" wrapText="1"/>
      <protection hidden="1"/>
    </xf>
    <xf numFmtId="43" fontId="55" fillId="0" borderId="14" xfId="8" applyFont="1" applyBorder="1" applyAlignment="1" applyProtection="1">
      <alignment horizontal="right" vertical="top" wrapText="1"/>
      <protection hidden="1"/>
    </xf>
    <xf numFmtId="10" fontId="78" fillId="3" borderId="9" xfId="113" applyNumberFormat="1" applyFont="1" applyFill="1" applyBorder="1" applyAlignment="1" applyProtection="1">
      <alignment horizontal="right" vertical="center"/>
      <protection locked="0"/>
    </xf>
    <xf numFmtId="43" fontId="55" fillId="0" borderId="9" xfId="8" applyFont="1" applyBorder="1" applyAlignment="1" applyProtection="1">
      <alignment horizontal="right" vertical="top" wrapText="1"/>
      <protection hidden="1"/>
    </xf>
    <xf numFmtId="43" fontId="55" fillId="0" borderId="24" xfId="8" applyFont="1" applyBorder="1" applyAlignment="1" applyProtection="1">
      <alignment horizontal="right" vertical="top" wrapText="1"/>
      <protection hidden="1"/>
    </xf>
    <xf numFmtId="0" fontId="78" fillId="0" borderId="0" xfId="113" applyNumberFormat="1" applyFont="1" applyFill="1" applyBorder="1" applyAlignment="1" applyProtection="1">
      <alignment vertical="top"/>
      <protection hidden="1"/>
    </xf>
    <xf numFmtId="0" fontId="78" fillId="0" borderId="17" xfId="113" applyFont="1" applyBorder="1" applyAlignment="1" applyProtection="1">
      <alignment horizontal="center" vertical="top"/>
      <protection hidden="1"/>
    </xf>
    <xf numFmtId="0" fontId="78" fillId="0" borderId="17" xfId="113" applyNumberFormat="1" applyFont="1" applyFill="1" applyBorder="1" applyAlignment="1" applyProtection="1">
      <alignment horizontal="right" vertical="top"/>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79" fillId="0" borderId="19" xfId="113" applyFont="1" applyBorder="1" applyAlignment="1" applyProtection="1">
      <alignment horizontal="center" vertical="center" wrapText="1"/>
      <protection hidden="1"/>
    </xf>
    <xf numFmtId="0" fontId="78" fillId="0" borderId="20" xfId="113" applyFont="1" applyBorder="1" applyAlignment="1" applyProtection="1">
      <alignment horizontal="right" vertical="center"/>
      <protection hidden="1"/>
    </xf>
    <xf numFmtId="4" fontId="78" fillId="3" borderId="9" xfId="113" applyNumberFormat="1" applyFont="1" applyFill="1" applyBorder="1" applyAlignment="1" applyProtection="1">
      <alignment horizontal="right" vertical="center" wrapText="1"/>
      <protection locked="0"/>
    </xf>
    <xf numFmtId="43" fontId="55" fillId="0" borderId="35" xfId="8" applyFont="1" applyBorder="1" applyAlignment="1" applyProtection="1">
      <alignment horizontal="right" vertical="top" wrapText="1"/>
      <protection hidden="1"/>
    </xf>
    <xf numFmtId="43" fontId="55" fillId="0" borderId="16" xfId="8" applyFont="1" applyBorder="1" applyAlignment="1" applyProtection="1">
      <alignment horizontal="right" vertical="top" wrapText="1"/>
      <protection hidden="1"/>
    </xf>
    <xf numFmtId="0" fontId="80" fillId="0" borderId="0" xfId="113" applyNumberFormat="1" applyFont="1" applyFill="1" applyBorder="1" applyAlignment="1" applyProtection="1">
      <alignment horizontal="left" vertical="center" indent="3"/>
      <protection hidden="1"/>
    </xf>
    <xf numFmtId="177" fontId="80" fillId="0" borderId="0" xfId="113" applyNumberFormat="1" applyFont="1" applyFill="1" applyBorder="1" applyAlignment="1" applyProtection="1">
      <alignment vertical="top"/>
      <protection hidden="1"/>
    </xf>
    <xf numFmtId="43" fontId="55" fillId="0" borderId="12" xfId="8" applyFont="1" applyBorder="1" applyAlignment="1" applyProtection="1">
      <alignment horizontal="right" vertical="top" wrapText="1"/>
      <protection hidden="1"/>
    </xf>
    <xf numFmtId="43" fontId="55" fillId="0" borderId="55" xfId="8" applyFont="1" applyBorder="1" applyAlignment="1" applyProtection="1">
      <alignment horizontal="right" vertical="top" wrapText="1"/>
      <protection hidden="1"/>
    </xf>
    <xf numFmtId="4" fontId="78" fillId="9" borderId="9" xfId="113" applyNumberFormat="1" applyFont="1" applyFill="1" applyBorder="1" applyAlignment="1" applyProtection="1">
      <alignment horizontal="right" vertical="center" wrapText="1"/>
    </xf>
    <xf numFmtId="0" fontId="79" fillId="0" borderId="18" xfId="113" applyFont="1" applyBorder="1" applyAlignment="1" applyProtection="1">
      <alignment horizontal="center" vertical="center" wrapText="1"/>
      <protection hidden="1"/>
    </xf>
    <xf numFmtId="0" fontId="78" fillId="0" borderId="21" xfId="113" applyFont="1" applyBorder="1" applyAlignment="1" applyProtection="1">
      <alignment horizontal="right" vertical="center"/>
      <protection hidden="1"/>
    </xf>
    <xf numFmtId="43" fontId="55" fillId="0" borderId="25" xfId="8" applyFont="1" applyBorder="1" applyAlignment="1" applyProtection="1">
      <alignment horizontal="right" vertical="top" wrapText="1"/>
      <protection hidden="1"/>
    </xf>
    <xf numFmtId="0" fontId="79" fillId="0" borderId="0" xfId="113" applyFont="1" applyAlignment="1" applyProtection="1">
      <alignment horizontal="center" vertical="center" wrapText="1"/>
      <protection hidden="1"/>
    </xf>
    <xf numFmtId="10" fontId="78" fillId="3" borderId="9" xfId="113" applyNumberFormat="1" applyFont="1" applyFill="1" applyBorder="1" applyAlignment="1" applyProtection="1">
      <alignment horizontal="right" vertical="center" wrapText="1"/>
      <protection locked="0"/>
    </xf>
    <xf numFmtId="43" fontId="55" fillId="0" borderId="56" xfId="8" applyFont="1" applyBorder="1" applyAlignment="1" applyProtection="1">
      <alignment horizontal="right" vertical="top" wrapText="1"/>
      <protection hidden="1"/>
    </xf>
    <xf numFmtId="43" fontId="55" fillId="0" borderId="0" xfId="8" applyFont="1" applyBorder="1" applyAlignment="1" applyProtection="1">
      <alignment horizontal="right" vertical="top" wrapText="1"/>
      <protection hidden="1"/>
    </xf>
    <xf numFmtId="10" fontId="78" fillId="9" borderId="9" xfId="113" applyNumberFormat="1" applyFont="1" applyFill="1" applyBorder="1" applyAlignment="1" applyProtection="1">
      <alignment horizontal="right" vertical="center" wrapText="1"/>
    </xf>
    <xf numFmtId="0" fontId="78" fillId="0" borderId="16" xfId="113" applyFont="1" applyBorder="1" applyAlignment="1" applyProtection="1">
      <alignment vertical="center"/>
      <protection hidden="1"/>
    </xf>
    <xf numFmtId="43" fontId="55" fillId="0" borderId="9" xfId="8" applyFont="1" applyBorder="1" applyAlignment="1" applyProtection="1">
      <alignment horizontal="center" vertical="top" wrapText="1"/>
      <protection hidden="1"/>
    </xf>
    <xf numFmtId="0" fontId="78" fillId="0" borderId="0" xfId="113" applyFont="1" applyBorder="1" applyAlignment="1" applyProtection="1">
      <alignment horizontal="center" vertical="center"/>
      <protection hidden="1"/>
    </xf>
    <xf numFmtId="43" fontId="55" fillId="0" borderId="0" xfId="8" applyFont="1" applyBorder="1" applyAlignment="1" applyProtection="1">
      <alignment vertical="top" wrapText="1"/>
      <protection hidden="1"/>
    </xf>
    <xf numFmtId="43" fontId="54" fillId="0" borderId="17" xfId="8" applyFont="1" applyBorder="1" applyAlignment="1" applyProtection="1">
      <alignment vertical="top" wrapText="1"/>
      <protection hidden="1"/>
    </xf>
    <xf numFmtId="0" fontId="79" fillId="0" borderId="0" xfId="113" applyFont="1" applyBorder="1" applyAlignment="1" applyProtection="1">
      <alignment horizontal="center" vertical="center" wrapText="1"/>
      <protection hidden="1"/>
    </xf>
    <xf numFmtId="43" fontId="55" fillId="0" borderId="36" xfId="8" applyFont="1" applyBorder="1" applyAlignment="1" applyProtection="1">
      <alignment vertical="top" wrapText="1"/>
      <protection hidden="1"/>
    </xf>
    <xf numFmtId="43" fontId="55" fillId="0" borderId="57" xfId="8" applyFont="1" applyBorder="1" applyAlignment="1" applyProtection="1">
      <alignment vertical="top" wrapText="1"/>
      <protection hidden="1"/>
    </xf>
    <xf numFmtId="43" fontId="80" fillId="0" borderId="0" xfId="8" applyFont="1" applyFill="1" applyBorder="1" applyAlignment="1" applyProtection="1">
      <alignment vertical="top" wrapText="1"/>
      <protection hidden="1"/>
    </xf>
    <xf numFmtId="0" fontId="78" fillId="0" borderId="0" xfId="113" applyNumberFormat="1" applyFont="1" applyFill="1" applyBorder="1" applyAlignment="1" applyProtection="1">
      <alignment horizontal="left" vertical="center" indent="6"/>
      <protection hidden="1"/>
    </xf>
    <xf numFmtId="0" fontId="78" fillId="0" borderId="0" xfId="113" applyFont="1" applyBorder="1" applyAlignment="1" applyProtection="1">
      <alignment horizontal="justify" vertical="center"/>
      <protection hidden="1"/>
    </xf>
    <xf numFmtId="0" fontId="78" fillId="0" borderId="0" xfId="113" applyNumberFormat="1" applyFont="1" applyFill="1" applyBorder="1" applyAlignment="1" applyProtection="1">
      <alignment vertical="center" wrapText="1"/>
      <protection hidden="1"/>
    </xf>
    <xf numFmtId="43" fontId="54" fillId="0" borderId="38" xfId="8" applyFont="1" applyBorder="1" applyAlignment="1" applyProtection="1">
      <alignment vertical="top" wrapText="1"/>
      <protection hidden="1"/>
    </xf>
    <xf numFmtId="43" fontId="54" fillId="0" borderId="58" xfId="8" applyFont="1" applyBorder="1" applyAlignment="1" applyProtection="1">
      <alignment vertical="top" wrapText="1"/>
      <protection hidden="1"/>
    </xf>
    <xf numFmtId="43" fontId="54" fillId="0" borderId="39" xfId="8" applyFont="1" applyBorder="1" applyAlignment="1" applyProtection="1">
      <alignment vertical="top" wrapText="1"/>
      <protection hidden="1"/>
    </xf>
    <xf numFmtId="37" fontId="80" fillId="0" borderId="0" xfId="113" applyNumberFormat="1" applyFont="1" applyFill="1" applyBorder="1" applyAlignment="1" applyProtection="1">
      <alignment vertical="top"/>
      <protection hidden="1"/>
    </xf>
    <xf numFmtId="0" fontId="78" fillId="0" borderId="0" xfId="107" applyFont="1" applyAlignment="1" applyProtection="1">
      <alignment vertical="center"/>
      <protection hidden="1"/>
    </xf>
    <xf numFmtId="165" fontId="78" fillId="0" borderId="0" xfId="73" applyNumberFormat="1" applyFont="1" applyAlignment="1" applyProtection="1">
      <alignment horizontal="center" vertical="center"/>
      <protection hidden="1"/>
    </xf>
    <xf numFmtId="0" fontId="78" fillId="0" borderId="0" xfId="73" applyFont="1" applyAlignment="1" applyProtection="1">
      <alignment horizontal="right" vertical="center"/>
      <protection hidden="1"/>
    </xf>
    <xf numFmtId="179" fontId="55" fillId="0" borderId="36" xfId="73" applyNumberFormat="1" applyFont="1" applyBorder="1" applyAlignment="1" applyProtection="1">
      <alignment vertical="top" wrapText="1"/>
      <protection hidden="1"/>
    </xf>
    <xf numFmtId="179" fontId="55" fillId="0" borderId="37" xfId="73" applyNumberFormat="1" applyFont="1" applyBorder="1" applyAlignment="1" applyProtection="1">
      <alignment vertical="top" wrapText="1"/>
      <protection hidden="1"/>
    </xf>
    <xf numFmtId="0" fontId="88" fillId="0" borderId="0" xfId="113" applyNumberFormat="1" applyFont="1" applyFill="1" applyBorder="1" applyAlignment="1" applyProtection="1">
      <alignment vertical="top"/>
      <protection hidden="1"/>
    </xf>
    <xf numFmtId="0" fontId="53" fillId="0" borderId="0" xfId="107" applyFont="1" applyProtection="1">
      <protection hidden="1"/>
    </xf>
    <xf numFmtId="175" fontId="79" fillId="0" borderId="0" xfId="107" applyNumberFormat="1" applyFont="1" applyAlignment="1" applyProtection="1">
      <alignment vertical="center"/>
      <protection hidden="1"/>
    </xf>
    <xf numFmtId="0" fontId="79" fillId="0" borderId="0" xfId="107" applyFont="1" applyAlignment="1" applyProtection="1">
      <alignment horizontal="right" vertical="center"/>
      <protection hidden="1"/>
    </xf>
    <xf numFmtId="0" fontId="80" fillId="0" borderId="0" xfId="107" applyFont="1" applyAlignment="1" applyProtection="1">
      <alignment horizontal="left" vertical="center"/>
      <protection hidden="1"/>
    </xf>
    <xf numFmtId="10" fontId="78" fillId="0" borderId="9" xfId="113" applyNumberFormat="1" applyFont="1" applyFill="1" applyBorder="1" applyAlignment="1" applyProtection="1">
      <alignment horizontal="left" vertical="center"/>
      <protection hidden="1"/>
    </xf>
    <xf numFmtId="4" fontId="78" fillId="9" borderId="24" xfId="113" applyNumberFormat="1" applyFont="1" applyFill="1" applyBorder="1" applyAlignment="1" applyProtection="1">
      <alignment vertical="center"/>
    </xf>
    <xf numFmtId="4" fontId="78" fillId="9" borderId="3" xfId="113" applyNumberFormat="1" applyFont="1" applyFill="1" applyBorder="1" applyAlignment="1" applyProtection="1">
      <alignment vertical="center"/>
    </xf>
    <xf numFmtId="49" fontId="78" fillId="0" borderId="9" xfId="113" applyNumberFormat="1" applyFont="1" applyFill="1" applyBorder="1" applyAlignment="1" applyProtection="1">
      <alignment horizontal="left" vertical="center"/>
      <protection hidden="1"/>
    </xf>
    <xf numFmtId="0" fontId="78" fillId="0" borderId="0" xfId="107" applyFont="1" applyAlignment="1" applyProtection="1">
      <alignment horizontal="left" vertical="center" indent="1"/>
      <protection hidden="1"/>
    </xf>
    <xf numFmtId="0" fontId="79" fillId="0" borderId="5" xfId="73" applyFont="1" applyBorder="1" applyAlignment="1" applyProtection="1">
      <alignment vertical="center"/>
      <protection hidden="1"/>
    </xf>
    <xf numFmtId="0" fontId="55" fillId="0" borderId="0" xfId="114" applyFont="1" applyAlignment="1" applyProtection="1">
      <alignment vertical="top"/>
      <protection hidden="1"/>
    </xf>
    <xf numFmtId="0" fontId="54" fillId="0" borderId="0" xfId="114" applyFont="1" applyAlignment="1" applyProtection="1">
      <alignment horizontal="center" vertical="top"/>
      <protection hidden="1"/>
    </xf>
    <xf numFmtId="0" fontId="79" fillId="0" borderId="0" xfId="114" applyFont="1" applyAlignment="1" applyProtection="1">
      <alignment vertical="center"/>
      <protection hidden="1"/>
    </xf>
    <xf numFmtId="0" fontId="78" fillId="0" borderId="0" xfId="114" applyFont="1" applyAlignment="1" applyProtection="1">
      <alignment vertical="center"/>
      <protection hidden="1"/>
    </xf>
    <xf numFmtId="0" fontId="78" fillId="0" borderId="0" xfId="114" applyFont="1" applyAlignment="1" applyProtection="1">
      <alignment horizontal="left" vertical="center" indent="1"/>
      <protection hidden="1"/>
    </xf>
    <xf numFmtId="0" fontId="78" fillId="0" borderId="0" xfId="117" applyFont="1" applyAlignment="1" applyProtection="1">
      <alignment horizontal="left" vertical="center" indent="1"/>
      <protection hidden="1"/>
    </xf>
    <xf numFmtId="0" fontId="79" fillId="0" borderId="0" xfId="114" applyFont="1" applyAlignment="1" applyProtection="1">
      <alignment vertical="top"/>
      <protection hidden="1"/>
    </xf>
    <xf numFmtId="0" fontId="79" fillId="0" borderId="38" xfId="114" applyFont="1" applyBorder="1" applyAlignment="1" applyProtection="1">
      <alignment horizontal="justify" vertical="top" wrapText="1"/>
      <protection hidden="1"/>
    </xf>
    <xf numFmtId="0" fontId="79" fillId="0" borderId="39" xfId="114" applyFont="1" applyBorder="1" applyAlignment="1" applyProtection="1">
      <alignment horizontal="right" vertical="center" wrapText="1" indent="5"/>
      <protection hidden="1"/>
    </xf>
    <xf numFmtId="0" fontId="72" fillId="0" borderId="6" xfId="114" applyFont="1" applyBorder="1" applyAlignment="1" applyProtection="1">
      <alignment horizontal="center" vertical="top"/>
      <protection hidden="1"/>
    </xf>
    <xf numFmtId="0" fontId="72" fillId="0" borderId="8" xfId="114" applyFont="1" applyBorder="1" applyAlignment="1" applyProtection="1">
      <alignment horizontal="center" vertical="top"/>
      <protection hidden="1"/>
    </xf>
    <xf numFmtId="176" fontId="79" fillId="0" borderId="40" xfId="114" applyNumberFormat="1" applyFont="1" applyBorder="1" applyAlignment="1" applyProtection="1">
      <alignment horizontal="center" vertical="center"/>
      <protection hidden="1"/>
    </xf>
    <xf numFmtId="4" fontId="79" fillId="0" borderId="41" xfId="114" applyNumberFormat="1" applyFont="1" applyBorder="1" applyAlignment="1" applyProtection="1">
      <alignment vertical="center"/>
      <protection hidden="1"/>
    </xf>
    <xf numFmtId="4" fontId="55" fillId="0" borderId="23" xfId="114" applyNumberFormat="1" applyFont="1" applyBorder="1" applyAlignment="1" applyProtection="1">
      <alignment vertical="top"/>
      <protection hidden="1"/>
    </xf>
    <xf numFmtId="43" fontId="55" fillId="0" borderId="26" xfId="8" applyFont="1" applyBorder="1" applyAlignment="1" applyProtection="1">
      <alignment vertical="top"/>
      <protection hidden="1"/>
    </xf>
    <xf numFmtId="0" fontId="78" fillId="0" borderId="42" xfId="114" applyFont="1" applyBorder="1" applyAlignment="1" applyProtection="1">
      <alignment horizontal="center" vertical="center"/>
      <protection hidden="1"/>
    </xf>
    <xf numFmtId="0" fontId="78" fillId="0" borderId="43" xfId="114" applyFont="1" applyBorder="1" applyAlignment="1" applyProtection="1">
      <alignment vertical="center"/>
      <protection hidden="1"/>
    </xf>
    <xf numFmtId="0" fontId="55" fillId="0" borderId="23" xfId="114" applyFont="1" applyBorder="1" applyAlignment="1" applyProtection="1">
      <alignment vertical="top"/>
      <protection hidden="1"/>
    </xf>
    <xf numFmtId="0" fontId="55" fillId="0" borderId="26" xfId="114" applyFont="1" applyBorder="1" applyAlignment="1" applyProtection="1">
      <alignment vertical="top"/>
      <protection hidden="1"/>
    </xf>
    <xf numFmtId="4" fontId="79" fillId="0" borderId="41" xfId="114" applyNumberFormat="1" applyFont="1" applyBorder="1" applyAlignment="1" applyProtection="1">
      <alignment horizontal="right" vertical="center"/>
      <protection hidden="1"/>
    </xf>
    <xf numFmtId="0" fontId="77" fillId="0" borderId="43" xfId="114" applyFont="1" applyBorder="1" applyAlignment="1" applyProtection="1">
      <alignment horizontal="justify" vertical="top" wrapText="1"/>
      <protection hidden="1"/>
    </xf>
    <xf numFmtId="4" fontId="76" fillId="0" borderId="41" xfId="114" applyNumberFormat="1" applyFont="1" applyBorder="1" applyAlignment="1" applyProtection="1">
      <alignment vertical="center" wrapText="1"/>
      <protection hidden="1"/>
    </xf>
    <xf numFmtId="4" fontId="76" fillId="0" borderId="44" xfId="114" applyNumberFormat="1" applyFont="1" applyBorder="1" applyAlignment="1" applyProtection="1">
      <alignment horizontal="right" vertical="center" wrapText="1"/>
      <protection hidden="1"/>
    </xf>
    <xf numFmtId="0" fontId="55" fillId="0" borderId="27" xfId="114" applyFont="1" applyBorder="1" applyAlignment="1" applyProtection="1">
      <alignment vertical="top"/>
      <protection hidden="1"/>
    </xf>
    <xf numFmtId="0" fontId="55" fillId="0" borderId="29" xfId="114" applyFont="1" applyBorder="1" applyAlignment="1" applyProtection="1">
      <alignment vertical="top"/>
      <protection hidden="1"/>
    </xf>
    <xf numFmtId="0" fontId="78" fillId="0" borderId="0" xfId="114" applyFont="1" applyAlignment="1" applyProtection="1">
      <alignment horizontal="center" vertical="center"/>
      <protection hidden="1"/>
    </xf>
    <xf numFmtId="0" fontId="79" fillId="0" borderId="0" xfId="114" applyFont="1" applyAlignment="1" applyProtection="1">
      <alignment horizontal="left" vertical="center" wrapText="1"/>
      <protection hidden="1"/>
    </xf>
    <xf numFmtId="0" fontId="79" fillId="0" borderId="0" xfId="114" applyFont="1" applyAlignment="1" applyProtection="1">
      <alignment horizontal="right" vertical="center" wrapText="1"/>
      <protection hidden="1"/>
    </xf>
    <xf numFmtId="0" fontId="79" fillId="0" borderId="0" xfId="73" applyFont="1" applyAlignment="1" applyProtection="1">
      <alignment horizontal="right" vertical="center"/>
      <protection hidden="1"/>
    </xf>
    <xf numFmtId="0" fontId="78" fillId="0" borderId="0" xfId="114" applyFont="1" applyAlignment="1" applyProtection="1">
      <alignment horizontal="right" vertical="center"/>
      <protection hidden="1"/>
    </xf>
    <xf numFmtId="0" fontId="78" fillId="0" borderId="0" xfId="114" applyFont="1" applyAlignment="1" applyProtection="1">
      <alignment horizontal="left" vertical="center"/>
      <protection hidden="1"/>
    </xf>
    <xf numFmtId="0" fontId="55" fillId="0" borderId="0" xfId="114" applyFont="1" applyAlignment="1" applyProtection="1">
      <alignment horizontal="right"/>
      <protection hidden="1"/>
    </xf>
    <xf numFmtId="0" fontId="79" fillId="0" borderId="9" xfId="73" applyFont="1" applyBorder="1" applyAlignment="1" applyProtection="1">
      <alignment horizontal="justify" vertical="center"/>
      <protection hidden="1"/>
    </xf>
    <xf numFmtId="0" fontId="79" fillId="0" borderId="9" xfId="73" applyFont="1" applyBorder="1" applyAlignment="1" applyProtection="1">
      <alignment horizontal="right" vertical="center"/>
      <protection hidden="1"/>
    </xf>
    <xf numFmtId="0" fontId="79" fillId="0" borderId="9" xfId="73" applyFont="1" applyBorder="1" applyAlignment="1" applyProtection="1">
      <alignment horizontal="left" vertical="center"/>
      <protection hidden="1"/>
    </xf>
    <xf numFmtId="0" fontId="79" fillId="0" borderId="9" xfId="107" applyFont="1" applyBorder="1" applyAlignment="1" applyProtection="1">
      <alignment horizontal="left" vertical="center" indent="2"/>
      <protection hidden="1"/>
    </xf>
    <xf numFmtId="0" fontId="79" fillId="0" borderId="9" xfId="107" applyFont="1" applyBorder="1" applyAlignment="1" applyProtection="1">
      <alignment horizontal="left" vertical="center"/>
      <protection hidden="1"/>
    </xf>
    <xf numFmtId="49" fontId="78" fillId="9" borderId="9" xfId="114" applyNumberFormat="1" applyFont="1" applyFill="1" applyBorder="1" applyAlignment="1">
      <alignment horizontal="left" vertical="center" wrapText="1"/>
    </xf>
    <xf numFmtId="10" fontId="78" fillId="0" borderId="9" xfId="114" applyNumberFormat="1" applyFont="1" applyBorder="1" applyAlignment="1" applyProtection="1">
      <alignment horizontal="left" vertical="center" wrapText="1"/>
      <protection hidden="1"/>
    </xf>
    <xf numFmtId="49" fontId="78" fillId="0" borderId="9" xfId="114" applyNumberFormat="1" applyFont="1" applyBorder="1" applyAlignment="1" applyProtection="1">
      <alignment horizontal="left" vertical="center" wrapText="1"/>
      <protection hidden="1"/>
    </xf>
    <xf numFmtId="4" fontId="79" fillId="0" borderId="41" xfId="114" applyNumberFormat="1" applyFont="1" applyBorder="1" applyAlignment="1" applyProtection="1">
      <alignment vertical="center" wrapText="1"/>
      <protection hidden="1"/>
    </xf>
    <xf numFmtId="0" fontId="79" fillId="0" borderId="5" xfId="73" applyFont="1" applyBorder="1" applyAlignment="1">
      <alignment horizontal="left" vertical="center"/>
    </xf>
    <xf numFmtId="0" fontId="79" fillId="0" borderId="5" xfId="73" applyFont="1" applyBorder="1" applyAlignment="1">
      <alignment horizontal="justify" vertical="center"/>
    </xf>
    <xf numFmtId="0" fontId="79" fillId="0" borderId="5" xfId="73" applyFont="1" applyBorder="1" applyAlignment="1">
      <alignment horizontal="center" vertical="center"/>
    </xf>
    <xf numFmtId="0" fontId="79" fillId="0" borderId="5" xfId="73" applyFont="1" applyBorder="1" applyAlignment="1">
      <alignment horizontal="right" vertical="center"/>
    </xf>
    <xf numFmtId="0" fontId="63" fillId="0" borderId="0" xfId="114" applyFont="1" applyAlignment="1" applyProtection="1">
      <alignment vertical="top"/>
      <protection hidden="1"/>
    </xf>
    <xf numFmtId="0" fontId="69" fillId="0" borderId="0" xfId="114" applyFont="1" applyAlignment="1" applyProtection="1">
      <alignment vertical="top"/>
      <protection hidden="1"/>
    </xf>
    <xf numFmtId="0" fontId="78" fillId="0" borderId="0" xfId="73" applyFont="1" applyAlignment="1">
      <alignment horizontal="left" vertical="center"/>
    </xf>
    <xf numFmtId="0" fontId="78" fillId="0" borderId="0" xfId="73" applyFont="1" applyAlignment="1">
      <alignment horizontal="justify" vertical="center"/>
    </xf>
    <xf numFmtId="0" fontId="78" fillId="0" borderId="0" xfId="73" applyFont="1" applyAlignment="1">
      <alignment horizontal="center" vertical="center"/>
    </xf>
    <xf numFmtId="0" fontId="78" fillId="0" borderId="0" xfId="73" applyFont="1" applyAlignment="1">
      <alignment vertical="center"/>
    </xf>
    <xf numFmtId="0" fontId="86" fillId="0" borderId="0" xfId="73" applyFont="1" applyAlignment="1" applyProtection="1">
      <alignmen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center" vertical="center"/>
      <protection hidden="1"/>
    </xf>
    <xf numFmtId="0" fontId="55" fillId="0" borderId="0" xfId="0" applyFont="1" applyAlignment="1" applyProtection="1">
      <alignment horizontal="left" vertical="center" indent="1"/>
      <protection hidden="1"/>
    </xf>
    <xf numFmtId="0" fontId="58" fillId="0" borderId="0" xfId="0" applyFont="1" applyAlignment="1">
      <alignment vertical="center" wrapText="1"/>
    </xf>
    <xf numFmtId="0" fontId="79" fillId="0" borderId="6" xfId="114" applyFont="1" applyBorder="1" applyAlignment="1" applyProtection="1">
      <alignment horizontal="center" vertical="center" wrapText="1"/>
      <protection hidden="1"/>
    </xf>
    <xf numFmtId="176" fontId="79" fillId="0" borderId="23" xfId="114" applyNumberFormat="1" applyFont="1" applyBorder="1" applyAlignment="1" applyProtection="1">
      <alignment horizontal="center" vertical="center"/>
      <protection hidden="1"/>
    </xf>
    <xf numFmtId="0" fontId="91" fillId="0" borderId="0" xfId="114" applyFont="1" applyAlignment="1" applyProtection="1">
      <alignment vertical="top"/>
      <protection hidden="1"/>
    </xf>
    <xf numFmtId="0" fontId="64" fillId="0" borderId="0" xfId="114" applyFont="1" applyAlignment="1" applyProtection="1">
      <alignment vertical="top"/>
      <protection hidden="1"/>
    </xf>
    <xf numFmtId="0" fontId="78" fillId="0" borderId="23" xfId="114" applyFont="1" applyBorder="1" applyAlignment="1" applyProtection="1">
      <alignment horizontal="center" vertical="center"/>
      <protection hidden="1"/>
    </xf>
    <xf numFmtId="0" fontId="92" fillId="0" borderId="0" xfId="114" applyFont="1" applyAlignment="1" applyProtection="1">
      <alignment vertical="top"/>
      <protection hidden="1"/>
    </xf>
    <xf numFmtId="2" fontId="91" fillId="0" borderId="0" xfId="114" applyNumberFormat="1" applyFont="1" applyAlignment="1" applyProtection="1">
      <alignment vertical="top"/>
      <protection hidden="1"/>
    </xf>
    <xf numFmtId="2" fontId="64" fillId="0" borderId="0" xfId="114" applyNumberFormat="1" applyFont="1" applyAlignment="1" applyProtection="1">
      <alignment vertical="top"/>
      <protection hidden="1"/>
    </xf>
    <xf numFmtId="0" fontId="93" fillId="0" borderId="0" xfId="114" applyFont="1" applyAlignment="1" applyProtection="1">
      <alignment vertical="top"/>
      <protection hidden="1"/>
    </xf>
    <xf numFmtId="174" fontId="69" fillId="0" borderId="0" xfId="114" applyNumberFormat="1" applyFont="1" applyAlignment="1" applyProtection="1">
      <alignment vertical="top"/>
      <protection hidden="1"/>
    </xf>
    <xf numFmtId="0" fontId="79" fillId="0" borderId="45" xfId="114" applyFont="1" applyBorder="1" applyAlignment="1" applyProtection="1">
      <alignment vertical="center" wrapText="1"/>
      <protection hidden="1"/>
    </xf>
    <xf numFmtId="0" fontId="79" fillId="0" borderId="46" xfId="114" applyFont="1" applyBorder="1" applyAlignment="1" applyProtection="1">
      <alignment vertical="center" wrapText="1"/>
      <protection hidden="1"/>
    </xf>
    <xf numFmtId="0" fontId="79" fillId="0" borderId="47" xfId="114" applyFont="1" applyBorder="1" applyAlignment="1" applyProtection="1">
      <alignment vertical="center" wrapText="1"/>
      <protection hidden="1"/>
    </xf>
    <xf numFmtId="0" fontId="78" fillId="0" borderId="0" xfId="114" applyFont="1" applyAlignment="1" applyProtection="1">
      <alignment horizontal="left" vertical="center" wrapText="1"/>
      <protection hidden="1"/>
    </xf>
    <xf numFmtId="0" fontId="79" fillId="0" borderId="0" xfId="73" applyFont="1" applyAlignment="1">
      <alignment horizontal="right" vertical="center"/>
    </xf>
    <xf numFmtId="0" fontId="86" fillId="0" borderId="0" xfId="73" applyFont="1" applyAlignment="1" applyProtection="1">
      <alignment horizontal="right" vertical="center"/>
      <protection hidden="1"/>
    </xf>
    <xf numFmtId="0" fontId="86" fillId="0" borderId="0" xfId="73" applyFont="1" applyAlignment="1" applyProtection="1">
      <alignment horizontal="center" vertical="center"/>
      <protection hidden="1"/>
    </xf>
    <xf numFmtId="0" fontId="86" fillId="0" borderId="0" xfId="73" applyFont="1" applyAlignment="1" applyProtection="1">
      <alignment horizontal="justify" vertical="center"/>
      <protection hidden="1"/>
    </xf>
    <xf numFmtId="0" fontId="89" fillId="0" borderId="0" xfId="73" applyFont="1" applyAlignment="1" applyProtection="1">
      <alignment horizontal="right" vertical="center"/>
      <protection hidden="1"/>
    </xf>
    <xf numFmtId="0" fontId="86" fillId="0" borderId="0" xfId="114" applyFont="1" applyAlignment="1" applyProtection="1">
      <alignment vertical="center"/>
      <protection hidden="1"/>
    </xf>
    <xf numFmtId="0" fontId="86" fillId="0" borderId="0" xfId="114" applyFont="1" applyAlignment="1" applyProtection="1">
      <alignment horizontal="right" vertical="center"/>
      <protection hidden="1"/>
    </xf>
    <xf numFmtId="0" fontId="86" fillId="0" borderId="0" xfId="114" applyFont="1" applyAlignment="1" applyProtection="1">
      <alignment horizontal="left" vertical="center"/>
      <protection hidden="1"/>
    </xf>
    <xf numFmtId="0" fontId="79" fillId="0" borderId="9" xfId="73" applyFont="1" applyBorder="1" applyAlignment="1">
      <alignment horizontal="justify" vertical="center"/>
    </xf>
    <xf numFmtId="0" fontId="79" fillId="0" borderId="9" xfId="73" applyFont="1" applyBorder="1" applyAlignment="1">
      <alignment horizontal="right" vertical="center"/>
    </xf>
    <xf numFmtId="0" fontId="78" fillId="0" borderId="9" xfId="114" applyFont="1" applyBorder="1" applyAlignment="1" applyProtection="1">
      <alignment horizontal="left" vertical="center" wrapText="1"/>
      <protection hidden="1"/>
    </xf>
    <xf numFmtId="0" fontId="75" fillId="0" borderId="9" xfId="0" applyFont="1" applyBorder="1" applyAlignment="1">
      <alignment horizontal="left" vertical="center"/>
    </xf>
    <xf numFmtId="0" fontId="71" fillId="0" borderId="9" xfId="0" applyFont="1" applyBorder="1" applyAlignment="1">
      <alignment horizontal="left" vertical="center"/>
    </xf>
    <xf numFmtId="0" fontId="71" fillId="0" borderId="9" xfId="0" applyFont="1" applyBorder="1" applyAlignment="1">
      <alignment horizontal="center" vertical="center"/>
    </xf>
    <xf numFmtId="0" fontId="71" fillId="0" borderId="9" xfId="0" applyFont="1" applyBorder="1" applyAlignment="1">
      <alignment horizontal="right" vertical="center"/>
    </xf>
    <xf numFmtId="164" fontId="63" fillId="0" borderId="24" xfId="0" applyNumberFormat="1" applyFont="1" applyBorder="1" applyAlignment="1">
      <alignment vertical="center" wrapText="1"/>
    </xf>
    <xf numFmtId="4" fontId="71" fillId="10" borderId="9" xfId="8" applyNumberFormat="1" applyFont="1" applyFill="1" applyBorder="1" applyAlignment="1" applyProtection="1">
      <alignment horizontal="right" vertical="center" wrapText="1"/>
    </xf>
    <xf numFmtId="0" fontId="63" fillId="14" borderId="24" xfId="0" applyFont="1" applyFill="1" applyBorder="1" applyAlignment="1">
      <alignment vertical="center"/>
    </xf>
    <xf numFmtId="0" fontId="63" fillId="14" borderId="0" xfId="0" applyFont="1" applyFill="1" applyAlignment="1">
      <alignment vertical="center"/>
    </xf>
    <xf numFmtId="0" fontId="55" fillId="14" borderId="0" xfId="0" applyFont="1" applyFill="1" applyAlignment="1">
      <alignment vertical="center"/>
    </xf>
    <xf numFmtId="0" fontId="95" fillId="0" borderId="0" xfId="0" applyFont="1"/>
    <xf numFmtId="43" fontId="67" fillId="3" borderId="9" xfId="8" applyFont="1" applyFill="1" applyBorder="1" applyAlignment="1" applyProtection="1">
      <alignment horizontal="center" vertical="center" wrapText="1"/>
      <protection locked="0"/>
    </xf>
    <xf numFmtId="2" fontId="55" fillId="0" borderId="9" xfId="111" applyNumberFormat="1" applyFont="1" applyFill="1" applyBorder="1" applyAlignment="1" applyProtection="1">
      <alignment horizontal="center" vertical="center" wrapText="1"/>
    </xf>
    <xf numFmtId="0" fontId="95" fillId="0" borderId="9" xfId="0" applyFont="1" applyBorder="1" applyAlignment="1">
      <alignment horizontal="center" vertical="center"/>
    </xf>
    <xf numFmtId="0" fontId="0" fillId="0" borderId="9" xfId="0" applyBorder="1" applyAlignment="1">
      <alignment horizontal="center" vertical="center"/>
    </xf>
    <xf numFmtId="0" fontId="67" fillId="0" borderId="9" xfId="0" applyFont="1" applyBorder="1" applyAlignment="1">
      <alignment horizontal="left" vertical="top"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vertical="center"/>
    </xf>
    <xf numFmtId="0" fontId="53" fillId="0" borderId="9" xfId="114" applyFont="1" applyBorder="1" applyAlignment="1" applyProtection="1">
      <alignment horizontal="center" vertical="center"/>
      <protection hidden="1"/>
    </xf>
    <xf numFmtId="0" fontId="60" fillId="0" borderId="12" xfId="114" applyFont="1" applyBorder="1" applyAlignment="1" applyProtection="1">
      <alignment horizontal="right" vertical="center"/>
      <protection hidden="1"/>
    </xf>
    <xf numFmtId="0" fontId="60" fillId="0" borderId="0" xfId="114" applyFont="1" applyAlignment="1" applyProtection="1">
      <alignment horizontal="right" vertical="center"/>
      <protection hidden="1"/>
    </xf>
    <xf numFmtId="0" fontId="60" fillId="0" borderId="9" xfId="114" applyFont="1" applyBorder="1" applyAlignment="1" applyProtection="1">
      <alignment horizontal="center" vertical="center"/>
      <protection hidden="1"/>
    </xf>
    <xf numFmtId="0" fontId="62" fillId="0" borderId="14" xfId="114" applyFont="1" applyBorder="1" applyAlignment="1" applyProtection="1">
      <alignment horizontal="right" vertical="center"/>
      <protection hidden="1"/>
    </xf>
    <xf numFmtId="0" fontId="62" fillId="0" borderId="5" xfId="114" applyFont="1" applyBorder="1" applyAlignment="1" applyProtection="1">
      <alignment horizontal="right" vertical="center"/>
      <protection hidden="1"/>
    </xf>
    <xf numFmtId="0" fontId="54" fillId="0" borderId="24" xfId="114" applyFont="1" applyBorder="1" applyAlignment="1" applyProtection="1">
      <alignment horizontal="center" vertical="center"/>
      <protection hidden="1"/>
    </xf>
    <xf numFmtId="0" fontId="54" fillId="0" borderId="3" xfId="114" applyFont="1" applyBorder="1" applyAlignment="1" applyProtection="1">
      <alignment horizontal="center" vertical="center"/>
      <protection hidden="1"/>
    </xf>
    <xf numFmtId="0" fontId="54" fillId="0" borderId="25" xfId="114" applyFont="1" applyBorder="1" applyAlignment="1" applyProtection="1">
      <alignment horizontal="center" vertical="center"/>
      <protection hidden="1"/>
    </xf>
    <xf numFmtId="0" fontId="56" fillId="0" borderId="17" xfId="114" applyFont="1" applyBorder="1" applyAlignment="1" applyProtection="1">
      <alignment horizontal="center" vertical="center" textRotation="180"/>
      <protection hidden="1"/>
    </xf>
    <xf numFmtId="0" fontId="56" fillId="0" borderId="19" xfId="114" applyFont="1" applyBorder="1" applyAlignment="1" applyProtection="1">
      <alignment horizontal="center" vertical="center" textRotation="180"/>
      <protection hidden="1"/>
    </xf>
    <xf numFmtId="0" fontId="56" fillId="0" borderId="18" xfId="114" applyFont="1" applyBorder="1" applyAlignment="1" applyProtection="1">
      <alignment horizontal="center" vertical="center" textRotation="180"/>
      <protection hidden="1"/>
    </xf>
    <xf numFmtId="0" fontId="57" fillId="0" borderId="30" xfId="114" applyFont="1" applyBorder="1" applyAlignment="1" applyProtection="1">
      <alignment horizontal="center" vertical="center" wrapText="1"/>
      <protection hidden="1"/>
    </xf>
    <xf numFmtId="0" fontId="57" fillId="0" borderId="59" xfId="114" applyFont="1" applyBorder="1" applyAlignment="1" applyProtection="1">
      <alignment horizontal="center" vertical="center" wrapText="1"/>
      <protection hidden="1"/>
    </xf>
    <xf numFmtId="0" fontId="57" fillId="0" borderId="31" xfId="114" applyFont="1" applyBorder="1" applyAlignment="1" applyProtection="1">
      <alignment horizontal="center" vertical="center" wrapText="1"/>
      <protection hidden="1"/>
    </xf>
    <xf numFmtId="0" fontId="56" fillId="0" borderId="17" xfId="114" applyFont="1" applyBorder="1" applyAlignment="1" applyProtection="1">
      <alignment horizontal="center" vertical="center" textRotation="90"/>
      <protection hidden="1"/>
    </xf>
    <xf numFmtId="0" fontId="56" fillId="0" borderId="19" xfId="114" applyFont="1" applyBorder="1" applyAlignment="1" applyProtection="1">
      <alignment horizontal="center" vertical="center" textRotation="90"/>
      <protection hidden="1"/>
    </xf>
    <xf numFmtId="0" fontId="56" fillId="0" borderId="18" xfId="114" applyFont="1" applyBorder="1" applyAlignment="1" applyProtection="1">
      <alignment horizontal="center" vertical="center" textRotation="90"/>
      <protection hidden="1"/>
    </xf>
    <xf numFmtId="0" fontId="58" fillId="0" borderId="11" xfId="114" applyFont="1" applyBorder="1" applyAlignment="1" applyProtection="1">
      <alignment horizontal="center" vertical="center"/>
      <protection hidden="1"/>
    </xf>
    <xf numFmtId="0" fontId="58" fillId="0" borderId="22" xfId="114" applyFont="1" applyBorder="1" applyAlignment="1" applyProtection="1">
      <alignment horizontal="center" vertical="center"/>
      <protection hidden="1"/>
    </xf>
    <xf numFmtId="0" fontId="58" fillId="0" borderId="20" xfId="114" applyFont="1" applyBorder="1" applyAlignment="1" applyProtection="1">
      <alignment horizontal="center" vertical="center"/>
      <protection hidden="1"/>
    </xf>
    <xf numFmtId="0" fontId="59" fillId="0" borderId="22" xfId="114" applyFont="1" applyBorder="1" applyAlignment="1" applyProtection="1">
      <alignment horizontal="justify" vertical="center"/>
      <protection hidden="1"/>
    </xf>
    <xf numFmtId="0" fontId="59" fillId="0" borderId="20" xfId="114" applyFont="1" applyBorder="1" applyAlignment="1" applyProtection="1">
      <alignment horizontal="justify" vertical="center"/>
      <protection hidden="1"/>
    </xf>
    <xf numFmtId="0" fontId="53" fillId="0" borderId="12" xfId="114" applyFont="1" applyBorder="1"/>
    <xf numFmtId="0" fontId="53" fillId="0" borderId="0" xfId="114" applyFont="1"/>
    <xf numFmtId="0" fontId="53" fillId="0" borderId="13" xfId="114" applyFont="1" applyBorder="1"/>
    <xf numFmtId="0" fontId="60" fillId="0" borderId="60" xfId="114" applyFont="1" applyBorder="1" applyAlignment="1" applyProtection="1">
      <alignment horizontal="right" vertical="center"/>
      <protection hidden="1"/>
    </xf>
    <xf numFmtId="0" fontId="60" fillId="0" borderId="16" xfId="114" applyFont="1" applyBorder="1" applyAlignment="1" applyProtection="1">
      <alignment horizontal="right" vertical="center"/>
      <protection hidden="1"/>
    </xf>
    <xf numFmtId="0" fontId="62" fillId="0" borderId="12" xfId="114" applyFont="1" applyBorder="1" applyAlignment="1" applyProtection="1">
      <alignment horizontal="right" vertical="center"/>
      <protection hidden="1"/>
    </xf>
    <xf numFmtId="0" fontId="62" fillId="0" borderId="0" xfId="114" applyFont="1" applyAlignment="1" applyProtection="1">
      <alignment horizontal="right" vertical="center"/>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2" fillId="0" borderId="0" xfId="73" applyFont="1" applyAlignment="1" applyProtection="1">
      <alignment horizontal="left" vertical="top"/>
      <protection hidden="1"/>
    </xf>
    <xf numFmtId="0" fontId="28" fillId="0" borderId="0" xfId="73" applyFont="1" applyAlignment="1" applyProtection="1">
      <alignment horizontal="center" vertical="top"/>
      <protection hidden="1"/>
    </xf>
    <xf numFmtId="0" fontId="24" fillId="6" borderId="0" xfId="73" applyFont="1" applyFill="1" applyAlignment="1" applyProtection="1">
      <alignment horizontal="center" vertical="top" wrapText="1"/>
      <protection hidden="1"/>
    </xf>
    <xf numFmtId="0" fontId="67" fillId="3" borderId="30" xfId="109" applyFont="1" applyFill="1" applyBorder="1" applyAlignment="1" applyProtection="1">
      <alignment horizontal="left" vertical="center"/>
      <protection locked="0"/>
    </xf>
    <xf numFmtId="0" fontId="55" fillId="3" borderId="59" xfId="109" applyFont="1" applyFill="1" applyBorder="1" applyAlignment="1" applyProtection="1">
      <alignment horizontal="left" vertical="center"/>
      <protection locked="0"/>
    </xf>
    <xf numFmtId="0" fontId="55" fillId="3" borderId="31" xfId="109" applyFont="1" applyFill="1" applyBorder="1" applyAlignment="1" applyProtection="1">
      <alignment horizontal="left" vertical="center"/>
      <protection locked="0"/>
    </xf>
    <xf numFmtId="0" fontId="59" fillId="0" borderId="5" xfId="109" applyFont="1" applyBorder="1" applyAlignment="1" applyProtection="1">
      <alignment horizontal="center" vertical="center" wrapText="1"/>
      <protection hidden="1"/>
    </xf>
    <xf numFmtId="0" fontId="54" fillId="0" borderId="0" xfId="109" applyFont="1" applyAlignment="1" applyProtection="1">
      <alignment horizontal="center" vertical="center"/>
      <protection hidden="1"/>
    </xf>
    <xf numFmtId="0" fontId="64" fillId="6" borderId="0" xfId="109" applyFont="1" applyFill="1" applyAlignment="1" applyProtection="1">
      <alignment horizontal="center" vertical="center"/>
      <protection hidden="1"/>
    </xf>
    <xf numFmtId="0" fontId="55" fillId="3" borderId="9" xfId="109" applyFont="1" applyFill="1" applyBorder="1" applyAlignment="1" applyProtection="1">
      <alignment horizontal="center" vertical="center"/>
      <protection hidden="1"/>
    </xf>
    <xf numFmtId="0" fontId="55" fillId="3" borderId="24" xfId="109" applyFont="1" applyFill="1" applyBorder="1" applyAlignment="1" applyProtection="1">
      <alignment horizontal="center" vertical="center" wrapText="1"/>
      <protection hidden="1"/>
    </xf>
    <xf numFmtId="0" fontId="55" fillId="3" borderId="3" xfId="109" applyFont="1" applyFill="1" applyBorder="1" applyAlignment="1" applyProtection="1">
      <alignment horizontal="center" vertical="center" wrapText="1"/>
      <protection hidden="1"/>
    </xf>
    <xf numFmtId="0" fontId="55" fillId="3" borderId="25" xfId="109" applyFont="1" applyFill="1" applyBorder="1" applyAlignment="1" applyProtection="1">
      <alignment horizontal="center" vertical="center" wrapText="1"/>
      <protection hidden="1"/>
    </xf>
    <xf numFmtId="0" fontId="55" fillId="0" borderId="9" xfId="109" applyFont="1" applyBorder="1" applyAlignment="1" applyProtection="1">
      <alignment horizontal="left" vertical="center" wrapText="1"/>
      <protection hidden="1"/>
    </xf>
    <xf numFmtId="0" fontId="67" fillId="3" borderId="24" xfId="109" applyFont="1" applyFill="1" applyBorder="1" applyAlignment="1" applyProtection="1">
      <alignment horizontal="left" vertical="center"/>
      <protection locked="0"/>
    </xf>
    <xf numFmtId="0" fontId="67" fillId="3" borderId="3" xfId="109" applyFont="1" applyFill="1" applyBorder="1" applyAlignment="1" applyProtection="1">
      <alignment horizontal="left" vertical="center"/>
      <protection locked="0"/>
    </xf>
    <xf numFmtId="0" fontId="67" fillId="3" borderId="25" xfId="109" applyFont="1" applyFill="1" applyBorder="1" applyAlignment="1" applyProtection="1">
      <alignment horizontal="left" vertical="center"/>
      <protection locked="0"/>
    </xf>
    <xf numFmtId="0" fontId="66" fillId="3" borderId="30" xfId="109" applyFont="1" applyFill="1" applyBorder="1" applyAlignment="1" applyProtection="1">
      <alignment horizontal="left" vertical="center"/>
      <protection locked="0"/>
    </xf>
    <xf numFmtId="0" fontId="66" fillId="3" borderId="59" xfId="109" applyFont="1" applyFill="1" applyBorder="1" applyAlignment="1" applyProtection="1">
      <alignment horizontal="left" vertical="center"/>
      <protection locked="0"/>
    </xf>
    <xf numFmtId="0" fontId="66" fillId="3" borderId="31"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94" fillId="0" borderId="0" xfId="0" applyFont="1" applyAlignment="1">
      <alignment horizontal="center" vertical="center" wrapText="1"/>
    </xf>
    <xf numFmtId="0" fontId="64" fillId="6" borderId="0" xfId="0" applyFont="1" applyFill="1" applyAlignment="1">
      <alignment horizontal="center" vertical="center"/>
    </xf>
    <xf numFmtId="0" fontId="58" fillId="0" borderId="0" xfId="0" applyFont="1" applyAlignment="1">
      <alignment horizontal="left" vertical="center"/>
    </xf>
    <xf numFmtId="0" fontId="58" fillId="0" borderId="0" xfId="0" applyFont="1" applyAlignment="1">
      <alignment horizontal="left" vertical="center" wrapText="1"/>
    </xf>
    <xf numFmtId="0" fontId="72" fillId="0" borderId="0" xfId="0" applyFont="1" applyAlignment="1">
      <alignment horizontal="right" vertical="center"/>
    </xf>
    <xf numFmtId="0" fontId="55" fillId="0" borderId="0" xfId="115" applyFont="1" applyAlignment="1">
      <alignment horizontal="left" vertical="center"/>
    </xf>
    <xf numFmtId="0" fontId="54" fillId="0" borderId="0" xfId="115" applyFont="1" applyAlignment="1">
      <alignment horizontal="left" vertical="center"/>
    </xf>
    <xf numFmtId="0" fontId="54" fillId="0" borderId="0" xfId="0" applyFont="1" applyAlignment="1">
      <alignment horizontal="left" vertical="center" wrapText="1"/>
    </xf>
    <xf numFmtId="0" fontId="67" fillId="0" borderId="0" xfId="0" applyFont="1" applyAlignment="1">
      <alignment horizontal="left" vertical="center"/>
    </xf>
    <xf numFmtId="0" fontId="71" fillId="12" borderId="9" xfId="0" applyFont="1" applyFill="1" applyBorder="1" applyAlignment="1">
      <alignment horizontal="center" vertical="center"/>
    </xf>
    <xf numFmtId="0" fontId="67" fillId="9" borderId="9" xfId="109" applyFont="1" applyFill="1" applyBorder="1" applyAlignment="1">
      <alignment horizontal="left" vertical="center" wrapText="1"/>
    </xf>
    <xf numFmtId="0" fontId="54" fillId="0" borderId="0" xfId="0" applyFont="1" applyAlignment="1">
      <alignment horizontal="left" vertical="top" wrapText="1"/>
    </xf>
    <xf numFmtId="0" fontId="67" fillId="0" borderId="9" xfId="0" applyFont="1" applyBorder="1" applyAlignment="1">
      <alignment horizontal="left" vertical="center"/>
    </xf>
    <xf numFmtId="1" fontId="67" fillId="9" borderId="9" xfId="109" applyNumberFormat="1" applyFont="1" applyFill="1" applyBorder="1" applyAlignment="1">
      <alignment horizontal="left" vertical="center" wrapText="1"/>
    </xf>
    <xf numFmtId="0" fontId="54" fillId="0" borderId="0" xfId="115" applyFont="1" applyAlignment="1" applyProtection="1">
      <alignment vertical="center" wrapText="1"/>
      <protection hidden="1"/>
    </xf>
    <xf numFmtId="0" fontId="71" fillId="0" borderId="9" xfId="0" applyFont="1" applyBorder="1" applyAlignment="1">
      <alignment horizontal="right" vertical="center"/>
    </xf>
    <xf numFmtId="0" fontId="71" fillId="10" borderId="18" xfId="0" applyFont="1" applyFill="1" applyBorder="1" applyAlignment="1">
      <alignment horizontal="left" vertical="center" wrapText="1"/>
    </xf>
    <xf numFmtId="0" fontId="63" fillId="0" borderId="0" xfId="0" applyFont="1" applyAlignment="1">
      <alignment horizontal="center" vertical="center" wrapText="1"/>
    </xf>
    <xf numFmtId="0" fontId="64" fillId="6" borderId="0" xfId="0" applyFont="1" applyFill="1" applyAlignment="1">
      <alignment horizontal="center" vertical="center" wrapText="1"/>
    </xf>
    <xf numFmtId="0" fontId="70" fillId="0" borderId="0" xfId="0" applyFont="1" applyAlignment="1">
      <alignment horizontal="center" vertical="center" wrapText="1"/>
    </xf>
    <xf numFmtId="0" fontId="55" fillId="0" borderId="0" xfId="0" applyFont="1" applyAlignment="1">
      <alignment horizontal="left" vertical="center" wrapText="1"/>
    </xf>
    <xf numFmtId="0" fontId="72" fillId="0" borderId="51" xfId="0" applyFont="1" applyBorder="1" applyAlignment="1">
      <alignment horizontal="right" vertical="center"/>
    </xf>
    <xf numFmtId="2" fontId="70" fillId="10" borderId="24" xfId="0" applyNumberFormat="1" applyFont="1" applyFill="1" applyBorder="1" applyAlignment="1">
      <alignment horizontal="right" vertical="center" wrapText="1"/>
    </xf>
    <xf numFmtId="2" fontId="70" fillId="10" borderId="3" xfId="0" applyNumberFormat="1" applyFont="1" applyFill="1" applyBorder="1" applyAlignment="1">
      <alignment horizontal="right" vertical="center" wrapText="1"/>
    </xf>
    <xf numFmtId="2" fontId="70" fillId="10" borderId="25" xfId="0" applyNumberFormat="1" applyFont="1" applyFill="1" applyBorder="1" applyAlignment="1">
      <alignment horizontal="right" vertical="center" wrapText="1"/>
    </xf>
    <xf numFmtId="165" fontId="54" fillId="0" borderId="0" xfId="0" applyNumberFormat="1" applyFont="1" applyAlignment="1">
      <alignment horizontal="left" vertical="center"/>
    </xf>
    <xf numFmtId="0" fontId="75" fillId="0" borderId="9" xfId="0" applyFont="1" applyBorder="1" applyAlignment="1">
      <alignment horizontal="left" vertical="center"/>
    </xf>
    <xf numFmtId="0" fontId="77" fillId="9" borderId="9" xfId="109" applyFont="1" applyFill="1" applyBorder="1" applyAlignment="1">
      <alignment horizontal="left" vertical="center" wrapText="1"/>
    </xf>
    <xf numFmtId="1" fontId="77" fillId="9" borderId="9" xfId="109" applyNumberFormat="1" applyFont="1" applyFill="1" applyBorder="1" applyAlignment="1">
      <alignment horizontal="left" vertical="center" wrapText="1"/>
    </xf>
    <xf numFmtId="0" fontId="77" fillId="9" borderId="9" xfId="109" applyFont="1" applyFill="1" applyBorder="1" applyAlignment="1">
      <alignment horizontal="left" vertical="center"/>
    </xf>
    <xf numFmtId="165" fontId="54" fillId="0" borderId="0" xfId="115" applyNumberFormat="1" applyFont="1" applyAlignment="1" applyProtection="1">
      <alignment horizontal="left" vertical="center"/>
      <protection hidden="1"/>
    </xf>
    <xf numFmtId="165" fontId="1" fillId="0" borderId="0" xfId="115" applyNumberFormat="1" applyFont="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Border="1" applyAlignment="1" applyProtection="1">
      <alignment horizontal="left" vertical="center" wrapText="1"/>
      <protection hidden="1"/>
    </xf>
    <xf numFmtId="0" fontId="47" fillId="0" borderId="25" xfId="109" applyFont="1" applyBorder="1" applyAlignment="1" applyProtection="1">
      <alignment horizontal="left" vertical="center" wrapText="1"/>
      <protection hidden="1"/>
    </xf>
    <xf numFmtId="1" fontId="47" fillId="0" borderId="24" xfId="109" applyNumberFormat="1" applyFont="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Alignment="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28" fillId="0" borderId="0" xfId="0" applyFont="1" applyAlignment="1" applyProtection="1">
      <alignment horizontal="center" vertical="center" wrapText="1"/>
      <protection hidden="1"/>
    </xf>
    <xf numFmtId="0" fontId="21" fillId="0" borderId="0" xfId="0" applyFont="1" applyAlignment="1">
      <alignment horizontal="left" vertical="center"/>
    </xf>
    <xf numFmtId="0" fontId="1" fillId="0" borderId="0" xfId="115" applyFont="1" applyAlignment="1">
      <alignment horizontal="left" vertical="center"/>
    </xf>
    <xf numFmtId="0" fontId="21"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0" fontId="64" fillId="0" borderId="0" xfId="114" applyFont="1" applyAlignment="1" applyProtection="1">
      <alignment horizontal="center" vertical="top"/>
      <protection hidden="1"/>
    </xf>
    <xf numFmtId="0" fontId="79" fillId="4" borderId="9" xfId="114" applyFont="1" applyFill="1" applyBorder="1" applyAlignment="1" applyProtection="1">
      <alignment horizontal="left" vertical="center" wrapText="1"/>
      <protection hidden="1"/>
    </xf>
    <xf numFmtId="43" fontId="79" fillId="4" borderId="9" xfId="8" applyFont="1" applyFill="1" applyBorder="1" applyAlignment="1" applyProtection="1">
      <alignment horizontal="right" vertical="center" wrapText="1"/>
      <protection hidden="1"/>
    </xf>
    <xf numFmtId="43" fontId="79" fillId="4" borderId="26" xfId="8" applyFont="1" applyFill="1" applyBorder="1" applyAlignment="1" applyProtection="1">
      <alignment horizontal="right" vertical="center" wrapText="1"/>
      <protection hidden="1"/>
    </xf>
    <xf numFmtId="0" fontId="78" fillId="0" borderId="9" xfId="114" applyFont="1" applyBorder="1" applyAlignment="1" applyProtection="1">
      <alignment horizontal="justify" vertical="center" wrapText="1"/>
      <protection hidden="1"/>
    </xf>
    <xf numFmtId="9" fontId="79" fillId="9" borderId="9" xfId="114" applyNumberFormat="1" applyFont="1" applyFill="1" applyBorder="1" applyAlignment="1">
      <alignment horizontal="center" vertical="center" wrapText="1"/>
    </xf>
    <xf numFmtId="9" fontId="79" fillId="9" borderId="26" xfId="114" applyNumberFormat="1" applyFont="1" applyFill="1" applyBorder="1" applyAlignment="1">
      <alignment horizontal="center" vertical="center" wrapText="1"/>
    </xf>
    <xf numFmtId="0" fontId="91" fillId="0" borderId="0" xfId="114" applyFont="1" applyAlignment="1" applyProtection="1">
      <alignment horizontal="center" vertical="top"/>
      <protection hidden="1"/>
    </xf>
    <xf numFmtId="0" fontId="76" fillId="0" borderId="0" xfId="114" applyFont="1" applyAlignment="1" applyProtection="1">
      <alignment horizontal="center" vertical="center" wrapText="1"/>
      <protection hidden="1"/>
    </xf>
    <xf numFmtId="0" fontId="89" fillId="6" borderId="0" xfId="114" applyFont="1" applyFill="1" applyAlignment="1" applyProtection="1">
      <alignment horizontal="center" vertical="center"/>
      <protection hidden="1"/>
    </xf>
    <xf numFmtId="0" fontId="79" fillId="0" borderId="7" xfId="114" applyFont="1" applyBorder="1" applyAlignment="1" applyProtection="1">
      <alignment horizontal="left" vertical="center" wrapText="1"/>
      <protection hidden="1"/>
    </xf>
    <xf numFmtId="0" fontId="79" fillId="0" borderId="7" xfId="114" applyFont="1" applyBorder="1" applyAlignment="1" applyProtection="1">
      <alignment horizontal="center" vertical="center" wrapText="1"/>
      <protection hidden="1"/>
    </xf>
    <xf numFmtId="0" fontId="79" fillId="0" borderId="8" xfId="114" applyFont="1" applyBorder="1" applyAlignment="1" applyProtection="1">
      <alignment horizontal="center" vertical="center" wrapText="1"/>
      <protection hidden="1"/>
    </xf>
    <xf numFmtId="0" fontId="78" fillId="9" borderId="24" xfId="114" applyFont="1" applyFill="1" applyBorder="1" applyAlignment="1">
      <alignment horizontal="left" vertical="center" wrapText="1"/>
    </xf>
    <xf numFmtId="0" fontId="78" fillId="9" borderId="25" xfId="114" applyFont="1" applyFill="1" applyBorder="1" applyAlignment="1">
      <alignment horizontal="left" vertical="center" wrapText="1"/>
    </xf>
    <xf numFmtId="43" fontId="54" fillId="0" borderId="62" xfId="8" applyFont="1" applyBorder="1" applyAlignment="1" applyProtection="1">
      <alignment horizontal="right" vertical="center" wrapText="1"/>
      <protection hidden="1"/>
    </xf>
    <xf numFmtId="43" fontId="54" fillId="0" borderId="63" xfId="8" applyFont="1" applyBorder="1" applyAlignment="1" applyProtection="1">
      <alignment horizontal="right" vertical="center" wrapText="1"/>
      <protection hidden="1"/>
    </xf>
    <xf numFmtId="0" fontId="79" fillId="9" borderId="9" xfId="114" applyFont="1" applyFill="1" applyBorder="1" applyAlignment="1">
      <alignment horizontal="center" vertical="center" wrapText="1"/>
    </xf>
    <xf numFmtId="0" fontId="79" fillId="9" borderId="26" xfId="114" applyFont="1" applyFill="1" applyBorder="1" applyAlignment="1">
      <alignment horizontal="center" vertical="center" wrapText="1"/>
    </xf>
    <xf numFmtId="0" fontId="46" fillId="0" borderId="0" xfId="114" applyFont="1" applyAlignment="1" applyProtection="1">
      <alignment horizontal="center" vertical="top"/>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8"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9" fillId="0" borderId="67" xfId="114" applyFont="1" applyBorder="1" applyAlignment="1" applyProtection="1">
      <alignment horizontal="center" vertical="center" wrapText="1"/>
      <protection hidden="1"/>
    </xf>
    <xf numFmtId="0" fontId="79" fillId="0" borderId="10" xfId="114" applyFont="1" applyBorder="1" applyAlignment="1" applyProtection="1">
      <alignment horizontal="center" vertical="center" wrapText="1"/>
      <protection hidden="1"/>
    </xf>
    <xf numFmtId="0" fontId="79" fillId="4" borderId="65" xfId="114" applyFont="1" applyFill="1" applyBorder="1" applyAlignment="1" applyProtection="1">
      <alignment horizontal="left" vertical="center" wrapText="1"/>
      <protection hidden="1"/>
    </xf>
    <xf numFmtId="0" fontId="78" fillId="0" borderId="66" xfId="114" applyFont="1" applyBorder="1" applyAlignment="1" applyProtection="1">
      <alignment horizontal="justify" vertical="center" wrapText="1"/>
      <protection hidden="1"/>
    </xf>
    <xf numFmtId="0" fontId="78" fillId="0" borderId="21" xfId="114" applyFont="1" applyBorder="1" applyAlignment="1" applyProtection="1">
      <alignment horizontal="justify" vertical="center" wrapText="1"/>
      <protection hidden="1"/>
    </xf>
    <xf numFmtId="0" fontId="90" fillId="0" borderId="40" xfId="114" applyFont="1" applyBorder="1" applyAlignment="1" applyProtection="1">
      <alignment horizontal="center" vertical="center"/>
      <protection hidden="1"/>
    </xf>
    <xf numFmtId="0" fontId="90" fillId="0" borderId="64" xfId="114" applyFont="1" applyBorder="1" applyAlignment="1" applyProtection="1">
      <alignment horizontal="center" vertical="center"/>
      <protection hidden="1"/>
    </xf>
    <xf numFmtId="0" fontId="76" fillId="0" borderId="9" xfId="114" applyFont="1" applyBorder="1" applyAlignment="1" applyProtection="1">
      <alignment horizontal="left" vertical="center" wrapText="1"/>
      <protection hidden="1"/>
    </xf>
    <xf numFmtId="0" fontId="76"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Border="1" applyAlignment="1" applyProtection="1">
      <alignment horizontal="left" vertical="center" wrapText="1"/>
      <protection hidden="1"/>
    </xf>
    <xf numFmtId="0" fontId="48" fillId="0" borderId="25" xfId="109" applyFont="1" applyBorder="1" applyAlignment="1" applyProtection="1">
      <alignment horizontal="left"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8"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38" fillId="0" borderId="0" xfId="115" applyFont="1" applyAlignment="1">
      <alignment horizontal="center" vertical="center" wrapText="1"/>
    </xf>
    <xf numFmtId="0" fontId="8" fillId="6" borderId="0" xfId="0" applyFont="1" applyFill="1" applyAlignment="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Border="1" applyAlignment="1" applyProtection="1">
      <alignment horizontal="left" vertical="center" wrapText="1"/>
      <protection hidden="1"/>
    </xf>
    <xf numFmtId="0" fontId="77" fillId="0" borderId="16" xfId="113" applyFont="1" applyBorder="1" applyAlignment="1" applyProtection="1">
      <alignment horizontal="justify" vertical="center"/>
      <protection hidden="1"/>
    </xf>
    <xf numFmtId="0" fontId="78" fillId="0" borderId="16" xfId="113" applyFont="1" applyBorder="1" applyAlignment="1" applyProtection="1">
      <alignment horizontal="justify" vertical="center"/>
      <protection hidden="1"/>
    </xf>
    <xf numFmtId="0" fontId="79" fillId="0" borderId="30" xfId="113" applyFont="1" applyBorder="1" applyAlignment="1" applyProtection="1">
      <alignment horizontal="justify" vertical="center"/>
      <protection hidden="1"/>
    </xf>
    <xf numFmtId="0" fontId="78" fillId="0" borderId="59" xfId="113" applyFont="1" applyBorder="1" applyAlignment="1" applyProtection="1">
      <alignment horizontal="justify" vertical="center"/>
      <protection hidden="1"/>
    </xf>
    <xf numFmtId="0" fontId="78" fillId="0" borderId="31" xfId="113" applyFont="1" applyBorder="1" applyAlignment="1" applyProtection="1">
      <alignment horizontal="justify" vertical="center"/>
      <protection hidden="1"/>
    </xf>
    <xf numFmtId="0" fontId="87" fillId="0" borderId="0" xfId="113" applyFont="1" applyAlignment="1" applyProtection="1">
      <alignment horizontal="left" vertical="center" wrapText="1"/>
      <protection hidden="1"/>
    </xf>
    <xf numFmtId="0" fontId="78" fillId="0" borderId="11" xfId="113" applyNumberFormat="1" applyFont="1" applyFill="1" applyBorder="1" applyAlignment="1" applyProtection="1">
      <alignment horizontal="left" vertical="top" wrapText="1"/>
      <protection hidden="1"/>
    </xf>
    <xf numFmtId="0" fontId="78" fillId="0" borderId="22" xfId="113" applyNumberFormat="1" applyFont="1" applyFill="1" applyBorder="1" applyAlignment="1" applyProtection="1">
      <alignment horizontal="left" vertical="top" wrapText="1"/>
      <protection hidden="1"/>
    </xf>
    <xf numFmtId="0" fontId="78" fillId="0" borderId="11" xfId="113" applyNumberFormat="1" applyFont="1" applyFill="1" applyBorder="1" applyAlignment="1" applyProtection="1">
      <alignment horizontal="left" vertical="center" wrapText="1"/>
      <protection hidden="1"/>
    </xf>
    <xf numFmtId="0" fontId="78" fillId="0" borderId="22" xfId="113" applyNumberFormat="1" applyFont="1" applyFill="1" applyBorder="1" applyAlignment="1" applyProtection="1">
      <alignment horizontal="left" vertical="center" wrapText="1"/>
      <protection hidden="1"/>
    </xf>
    <xf numFmtId="0" fontId="77" fillId="0" borderId="0" xfId="113" applyFont="1" applyBorder="1" applyAlignment="1" applyProtection="1">
      <alignment horizontal="justify" vertical="center"/>
      <protection hidden="1"/>
    </xf>
    <xf numFmtId="0" fontId="78" fillId="3" borderId="0" xfId="113" applyFont="1" applyFill="1" applyBorder="1" applyAlignment="1" applyProtection="1">
      <alignment horizontal="justify" vertical="top" wrapText="1"/>
      <protection locked="0" hidden="1"/>
    </xf>
    <xf numFmtId="0" fontId="78" fillId="0" borderId="0" xfId="113" applyFont="1" applyBorder="1" applyAlignment="1" applyProtection="1">
      <alignment horizontal="justify" vertical="center"/>
      <protection hidden="1"/>
    </xf>
    <xf numFmtId="0" fontId="78" fillId="0" borderId="11" xfId="113" applyNumberFormat="1" applyFont="1" applyFill="1" applyBorder="1" applyAlignment="1" applyProtection="1">
      <alignment horizontal="left" vertical="center"/>
      <protection hidden="1"/>
    </xf>
    <xf numFmtId="0" fontId="78" fillId="0" borderId="22" xfId="113" applyNumberFormat="1" applyFont="1" applyFill="1" applyBorder="1" applyAlignment="1" applyProtection="1">
      <alignment horizontal="left" vertical="center"/>
      <protection hidden="1"/>
    </xf>
    <xf numFmtId="0" fontId="78" fillId="0" borderId="66" xfId="113" applyNumberFormat="1" applyFont="1" applyFill="1" applyBorder="1" applyAlignment="1" applyProtection="1">
      <alignment horizontal="left" vertical="center"/>
      <protection hidden="1"/>
    </xf>
    <xf numFmtId="0" fontId="78" fillId="0" borderId="68" xfId="113" applyNumberFormat="1" applyFont="1" applyFill="1" applyBorder="1" applyAlignment="1" applyProtection="1">
      <alignment horizontal="left" vertical="center"/>
      <protection hidden="1"/>
    </xf>
    <xf numFmtId="0" fontId="79" fillId="0" borderId="30" xfId="113" applyFont="1" applyBorder="1" applyAlignment="1" applyProtection="1">
      <alignment horizontal="justify" vertical="top"/>
      <protection hidden="1"/>
    </xf>
    <xf numFmtId="0" fontId="78" fillId="0" borderId="59" xfId="113" applyFont="1" applyBorder="1" applyAlignment="1" applyProtection="1">
      <alignment horizontal="justify" vertical="top"/>
      <protection hidden="1"/>
    </xf>
    <xf numFmtId="0" fontId="78" fillId="0" borderId="31" xfId="113" applyFont="1" applyBorder="1" applyAlignment="1" applyProtection="1">
      <alignment horizontal="justify" vertical="top"/>
      <protection hidden="1"/>
    </xf>
    <xf numFmtId="0" fontId="79" fillId="7" borderId="0" xfId="113" applyNumberFormat="1" applyFont="1" applyFill="1" applyBorder="1" applyAlignment="1" applyProtection="1">
      <alignment horizontal="center" vertical="center" wrapText="1"/>
      <protection hidden="1"/>
    </xf>
    <xf numFmtId="0" fontId="76" fillId="0" borderId="0" xfId="73" applyFont="1" applyAlignment="1" applyProtection="1">
      <alignment horizontal="center" vertical="center"/>
      <protection hidden="1"/>
    </xf>
    <xf numFmtId="0" fontId="76" fillId="0" borderId="0" xfId="73" applyFont="1" applyAlignment="1" applyProtection="1">
      <alignment horizontal="justify" vertical="top" wrapText="1"/>
      <protection hidden="1"/>
    </xf>
    <xf numFmtId="0" fontId="78" fillId="0" borderId="0" xfId="113" applyFont="1" applyAlignment="1" applyProtection="1">
      <alignment horizontal="justify" vertical="center"/>
      <protection hidden="1"/>
    </xf>
    <xf numFmtId="0" fontId="79" fillId="0" borderId="24" xfId="113" applyFont="1" applyBorder="1" applyAlignment="1" applyProtection="1">
      <alignment horizontal="justify" vertical="top"/>
      <protection hidden="1"/>
    </xf>
    <xf numFmtId="0" fontId="78" fillId="0" borderId="3" xfId="113" applyFont="1" applyBorder="1" applyAlignment="1" applyProtection="1">
      <alignment horizontal="justify" vertical="top"/>
      <protection hidden="1"/>
    </xf>
    <xf numFmtId="0" fontId="78" fillId="0" borderId="25" xfId="113" applyFont="1" applyBorder="1" applyAlignment="1" applyProtection="1">
      <alignment horizontal="justify" vertical="top"/>
      <protection hidden="1"/>
    </xf>
    <xf numFmtId="0" fontId="79" fillId="0" borderId="24" xfId="113" applyFont="1" applyBorder="1" applyAlignment="1" applyProtection="1">
      <alignment horizontal="justify" vertical="top" wrapText="1"/>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28"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39"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38" fillId="0" borderId="0" xfId="106" applyFont="1" applyAlignment="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35"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42"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953250" y="47625"/>
          <a:ext cx="1271868" cy="180919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954750" y="285750"/>
          <a:ext cx="0" cy="15335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62775"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7.bin"/><Relationship Id="rId3" Type="http://schemas.openxmlformats.org/officeDocument/2006/relationships/printerSettings" Target="../printerSettings/printerSettings292.bin"/><Relationship Id="rId7" Type="http://schemas.openxmlformats.org/officeDocument/2006/relationships/printerSettings" Target="../printerSettings/printerSettings296.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5" Type="http://schemas.openxmlformats.org/officeDocument/2006/relationships/printerSettings" Target="../printerSettings/printerSettings294.bin"/><Relationship Id="rId10" Type="http://schemas.openxmlformats.org/officeDocument/2006/relationships/printerSettings" Target="../printerSettings/printerSettings299.bin"/><Relationship Id="rId4" Type="http://schemas.openxmlformats.org/officeDocument/2006/relationships/printerSettings" Target="../printerSettings/printerSettings293.bin"/><Relationship Id="rId9" Type="http://schemas.openxmlformats.org/officeDocument/2006/relationships/printerSettings" Target="../printerSettings/printerSettings29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7.bin"/><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10" Type="http://schemas.openxmlformats.org/officeDocument/2006/relationships/printerSettings" Target="../printerSettings/printerSettings309.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2" Type="http://schemas.openxmlformats.org/officeDocument/2006/relationships/printerSettings" Target="../printerSettings/printerSettings311.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0" Type="http://schemas.openxmlformats.org/officeDocument/2006/relationships/printerSettings" Target="../printerSettings/printerSettings319.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C18" sqref="C18"/>
    </sheetView>
  </sheetViews>
  <sheetFormatPr defaultColWidth="9.140625"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55.5" customHeight="1">
      <c r="A1" s="15" t="s">
        <v>41</v>
      </c>
      <c r="B1" s="16" t="s">
        <v>551</v>
      </c>
      <c r="C1" s="17"/>
      <c r="D1" s="17"/>
      <c r="E1" s="17"/>
      <c r="F1" s="17"/>
      <c r="G1" s="17"/>
      <c r="H1" s="17"/>
    </row>
    <row r="2" spans="1:9">
      <c r="A2" s="15"/>
      <c r="B2" s="468"/>
      <c r="I2" s="18" t="s">
        <v>262</v>
      </c>
    </row>
    <row r="3" spans="1:9">
      <c r="A3" s="15" t="s">
        <v>42</v>
      </c>
      <c r="B3" s="469" t="s">
        <v>553</v>
      </c>
      <c r="I3" s="18" t="s">
        <v>263</v>
      </c>
    </row>
    <row r="4" spans="1:9">
      <c r="A4" s="15"/>
      <c r="B4" s="15"/>
    </row>
    <row r="5" spans="1:9" ht="24" customHeight="1">
      <c r="A5" s="15" t="s">
        <v>43</v>
      </c>
      <c r="B5" s="470" t="s">
        <v>552</v>
      </c>
      <c r="C5" s="17"/>
      <c r="D5" s="17"/>
      <c r="E5" s="17"/>
      <c r="F5" s="17"/>
      <c r="G5" s="17"/>
      <c r="H5" s="17"/>
    </row>
  </sheetData>
  <sheetProtection selectLockedCells="1" selectUnlockedCells="1"/>
  <customSheetViews>
    <customSheetView guid="{41FA9D67-020C-4823-83C1-8E592D62422E}" hiddenColumns="1" state="hidden">
      <selection activeCell="B6" sqref="B6"/>
      <pageMargins left="0.75" right="0.75" top="1" bottom="1" header="0.5" footer="0.5"/>
      <pageSetup orientation="portrait" r:id="rId1"/>
      <headerFooter alignWithMargins="0"/>
    </customSheetView>
    <customSheetView guid="{CCA37BAE-906F-43D5-9FD9-B13563E4B9D7}" hiddenColumns="1" state="hidden">
      <selection activeCell="B6" sqref="B6"/>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 guid="{EB224C2E-E5FA-4159-842E-DC6DF9505B8C}" hiddenColumns="1" state="hidden">
      <selection activeCell="B6" sqref="B6"/>
      <pageMargins left="0.75" right="0.75" top="1" bottom="1" header="0.5" footer="0.5"/>
      <pageSetup orientation="portrait" r:id="rId14"/>
      <headerFooter alignWithMargins="0"/>
    </customSheetView>
  </customSheetViews>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90" zoomScaleNormal="100" zoomScaleSheetLayoutView="90" workbookViewId="0">
      <selection activeCell="H4" sqref="H4"/>
    </sheetView>
  </sheetViews>
  <sheetFormatPr defaultColWidth="9.140625" defaultRowHeight="13.5"/>
  <cols>
    <col min="1" max="1" width="9.85546875" style="25" customWidth="1"/>
    <col min="2" max="2" width="12.7109375" style="25" customWidth="1"/>
    <col min="3" max="4" width="44.140625" style="25" customWidth="1"/>
    <col min="5" max="5" width="12.85546875" style="25" customWidth="1"/>
    <col min="6" max="6" width="9.85546875" style="22" customWidth="1"/>
    <col min="7" max="7" width="4.28515625" style="22" customWidth="1"/>
    <col min="8" max="9" width="9.140625" style="22" customWidth="1"/>
    <col min="10" max="16384" width="9.140625" style="21"/>
  </cols>
  <sheetData>
    <row r="1" spans="1:10" s="475" customFormat="1" ht="30.75" customHeight="1">
      <c r="A1" s="471"/>
      <c r="B1" s="870"/>
      <c r="C1" s="871"/>
      <c r="D1" s="871"/>
      <c r="E1" s="872"/>
      <c r="F1" s="472"/>
      <c r="G1" s="473"/>
      <c r="H1" s="473"/>
      <c r="I1" s="473"/>
      <c r="J1" s="474"/>
    </row>
    <row r="2" spans="1:10" s="475" customFormat="1" ht="64.900000000000006" customHeight="1">
      <c r="A2" s="873" t="s">
        <v>44</v>
      </c>
      <c r="B2" s="876" t="str">
        <f>Basic!B1</f>
        <v>420kV Reactor Package 4RT05- SIS/ADDCAP for procurement of 420kV Class Reactors under " Bulk Procurement of 765kV &amp; 400kV Class Transformers &amp; Reactors of various capacities " (2nd Lot).</v>
      </c>
      <c r="C2" s="877"/>
      <c r="D2" s="877"/>
      <c r="E2" s="878"/>
      <c r="F2" s="879" t="str">
        <f>Basic!B3</f>
        <v>4RT05- SIS/ADDCAP</v>
      </c>
      <c r="G2" s="473"/>
      <c r="H2" s="473"/>
      <c r="I2" s="473"/>
      <c r="J2" s="474"/>
    </row>
    <row r="3" spans="1:10" s="475" customFormat="1" ht="23.25" customHeight="1">
      <c r="A3" s="874"/>
      <c r="B3" s="882" t="str">
        <f>Basic!B5</f>
        <v>SPEC. NO.: CC/NT/W-RT/DOM/A06/24/03809</v>
      </c>
      <c r="C3" s="883"/>
      <c r="D3" s="883"/>
      <c r="E3" s="884"/>
      <c r="F3" s="880"/>
      <c r="G3" s="473"/>
      <c r="H3" s="473"/>
      <c r="I3" s="473"/>
      <c r="J3" s="474"/>
    </row>
    <row r="4" spans="1:10" s="475" customFormat="1" ht="39.950000000000003" customHeight="1">
      <c r="A4" s="874"/>
      <c r="B4" s="476">
        <v>1</v>
      </c>
      <c r="C4" s="885" t="s">
        <v>45</v>
      </c>
      <c r="D4" s="885"/>
      <c r="E4" s="886"/>
      <c r="F4" s="880"/>
      <c r="G4" s="477"/>
      <c r="H4" s="478" t="s">
        <v>46</v>
      </c>
      <c r="I4" s="473"/>
      <c r="J4" s="474"/>
    </row>
    <row r="5" spans="1:10" s="475" customFormat="1" ht="30" customHeight="1">
      <c r="A5" s="874"/>
      <c r="B5" s="476">
        <v>2</v>
      </c>
      <c r="C5" s="885" t="s">
        <v>47</v>
      </c>
      <c r="D5" s="885"/>
      <c r="E5" s="886"/>
      <c r="F5" s="880"/>
      <c r="G5" s="473"/>
      <c r="H5" s="473"/>
      <c r="I5" s="473"/>
      <c r="J5" s="474"/>
    </row>
    <row r="6" spans="1:10" s="479" customFormat="1" ht="30" customHeight="1">
      <c r="A6" s="874"/>
      <c r="B6" s="476">
        <v>3</v>
      </c>
      <c r="C6" s="885" t="s">
        <v>48</v>
      </c>
      <c r="D6" s="885"/>
      <c r="E6" s="886"/>
      <c r="F6" s="880"/>
      <c r="G6" s="473"/>
      <c r="H6" s="473"/>
      <c r="I6" s="473"/>
      <c r="J6" s="473"/>
    </row>
    <row r="7" spans="1:10" s="475" customFormat="1" ht="52.5" hidden="1" customHeight="1">
      <c r="A7" s="874"/>
      <c r="B7" s="476">
        <v>4</v>
      </c>
      <c r="C7" s="885" t="s">
        <v>49</v>
      </c>
      <c r="D7" s="885"/>
      <c r="E7" s="886"/>
      <c r="F7" s="880"/>
      <c r="G7" s="473"/>
      <c r="H7" s="473"/>
      <c r="I7" s="473"/>
      <c r="J7" s="474"/>
    </row>
    <row r="8" spans="1:10" s="475" customFormat="1" ht="9.75" customHeight="1">
      <c r="A8" s="874"/>
      <c r="B8" s="480"/>
      <c r="C8" s="473"/>
      <c r="D8" s="473"/>
      <c r="E8" s="481"/>
      <c r="F8" s="880"/>
      <c r="G8" s="473"/>
      <c r="H8" s="473"/>
      <c r="I8" s="473"/>
      <c r="J8" s="474"/>
    </row>
    <row r="9" spans="1:10" s="475" customFormat="1" ht="23.25" customHeight="1">
      <c r="A9" s="874"/>
      <c r="B9" s="887"/>
      <c r="C9" s="888"/>
      <c r="D9" s="888"/>
      <c r="E9" s="889"/>
      <c r="F9" s="880"/>
      <c r="G9" s="473"/>
      <c r="H9" s="473"/>
      <c r="I9" s="473"/>
      <c r="J9" s="474"/>
    </row>
    <row r="10" spans="1:10" s="475" customFormat="1" ht="10.5" customHeight="1">
      <c r="A10" s="874"/>
      <c r="B10" s="482"/>
      <c r="C10" s="483"/>
      <c r="D10" s="483"/>
      <c r="E10" s="484"/>
      <c r="F10" s="880"/>
      <c r="G10" s="473"/>
      <c r="H10" s="473"/>
      <c r="I10" s="473"/>
      <c r="J10" s="474"/>
    </row>
    <row r="11" spans="1:10" s="475" customFormat="1" ht="24" customHeight="1">
      <c r="A11" s="874"/>
      <c r="B11" s="890" t="s">
        <v>50</v>
      </c>
      <c r="C11" s="891"/>
      <c r="D11" s="891"/>
      <c r="E11" s="485"/>
      <c r="F11" s="880"/>
      <c r="G11" s="479"/>
      <c r="H11" s="479"/>
      <c r="I11" s="479"/>
    </row>
    <row r="12" spans="1:10" s="475" customFormat="1" ht="15.95" customHeight="1">
      <c r="A12" s="875"/>
      <c r="B12" s="892" t="s">
        <v>51</v>
      </c>
      <c r="C12" s="893"/>
      <c r="D12" s="893"/>
      <c r="E12" s="486"/>
      <c r="F12" s="881"/>
      <c r="G12" s="473"/>
      <c r="H12" s="473"/>
      <c r="I12" s="473"/>
      <c r="J12" s="474"/>
    </row>
    <row r="13" spans="1:10" s="475" customFormat="1" ht="24" customHeight="1">
      <c r="A13" s="864"/>
      <c r="B13" s="865" t="s">
        <v>52</v>
      </c>
      <c r="C13" s="866"/>
      <c r="D13" s="866"/>
      <c r="E13" s="485"/>
      <c r="F13" s="867"/>
      <c r="G13" s="487"/>
      <c r="H13" s="487"/>
      <c r="I13" s="487"/>
      <c r="J13" s="487"/>
    </row>
    <row r="14" spans="1:10" s="475" customFormat="1" ht="15.95" customHeight="1">
      <c r="A14" s="864"/>
      <c r="B14" s="868" t="s">
        <v>53</v>
      </c>
      <c r="C14" s="869"/>
      <c r="D14" s="869"/>
      <c r="E14" s="488"/>
      <c r="F14" s="867"/>
      <c r="G14" s="487"/>
      <c r="H14" s="487"/>
      <c r="I14" s="487"/>
      <c r="J14" s="487"/>
    </row>
    <row r="15" spans="1:10" ht="15.75">
      <c r="A15" s="23"/>
      <c r="B15" s="24"/>
      <c r="C15" s="24"/>
      <c r="D15" s="24"/>
      <c r="E15" s="24"/>
      <c r="F15" s="19"/>
      <c r="G15" s="19"/>
      <c r="H15" s="19"/>
      <c r="I15" s="19"/>
      <c r="J15" s="20"/>
    </row>
    <row r="16" spans="1:10" ht="15.75">
      <c r="A16" s="23"/>
      <c r="B16" s="23"/>
      <c r="C16" s="23"/>
      <c r="D16" s="23"/>
      <c r="E16" s="23"/>
      <c r="F16" s="19"/>
      <c r="G16" s="19"/>
      <c r="H16" s="19"/>
      <c r="I16" s="19"/>
      <c r="J16" s="20"/>
    </row>
    <row r="17" spans="1:10" ht="15.75">
      <c r="A17" s="23"/>
      <c r="B17" s="23"/>
      <c r="C17" s="23"/>
      <c r="D17" s="23"/>
      <c r="E17" s="23"/>
      <c r="F17" s="19"/>
      <c r="G17" s="19"/>
      <c r="H17" s="19"/>
      <c r="I17" s="19"/>
      <c r="J17" s="20"/>
    </row>
  </sheetData>
  <sheetProtection password="CC6F" sheet="1" selectLockedCells="1"/>
  <customSheetViews>
    <customSheetView guid="{41FA9D67-020C-4823-83C1-8E592D62422E}"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B224C2E-E5FA-4159-842E-DC6DF9505B8C}"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29"/>
    <col min="2" max="2" width="9.140625" style="30"/>
    <col min="3" max="3" width="83" style="30" customWidth="1"/>
    <col min="4" max="4" width="75.5703125" style="29" customWidth="1"/>
    <col min="5" max="16384" width="9.140625" style="28"/>
  </cols>
  <sheetData>
    <row r="1" spans="1:11" ht="45" customHeight="1">
      <c r="A1" s="898" t="s">
        <v>344</v>
      </c>
      <c r="B1" s="898"/>
      <c r="C1" s="898"/>
      <c r="D1" s="26"/>
      <c r="E1" s="27"/>
      <c r="F1" s="27"/>
      <c r="G1" s="27"/>
      <c r="H1" s="27"/>
      <c r="I1" s="27"/>
      <c r="J1" s="27"/>
      <c r="K1" s="27"/>
    </row>
    <row r="2" spans="1:11" ht="18" customHeight="1">
      <c r="D2" s="17"/>
      <c r="E2" s="31"/>
      <c r="F2" s="31"/>
      <c r="G2" s="31"/>
      <c r="H2" s="31"/>
      <c r="I2" s="31"/>
      <c r="J2" s="31"/>
      <c r="K2" s="31"/>
    </row>
    <row r="3" spans="1:11" ht="18" customHeight="1">
      <c r="A3" s="32" t="s">
        <v>54</v>
      </c>
      <c r="B3" s="30" t="s">
        <v>55</v>
      </c>
      <c r="D3" s="33"/>
      <c r="E3" s="34"/>
      <c r="F3" s="34"/>
      <c r="G3" s="34"/>
      <c r="H3" s="34"/>
      <c r="I3" s="34"/>
      <c r="J3" s="34"/>
      <c r="K3" s="34"/>
    </row>
    <row r="4" spans="1:11" ht="18" customHeight="1">
      <c r="B4" s="35" t="s">
        <v>56</v>
      </c>
      <c r="C4" s="36" t="s">
        <v>57</v>
      </c>
      <c r="D4" s="33"/>
      <c r="E4" s="34"/>
      <c r="F4" s="34"/>
      <c r="G4" s="34"/>
      <c r="H4" s="34"/>
      <c r="I4" s="34"/>
      <c r="J4" s="34"/>
      <c r="K4" s="34"/>
    </row>
    <row r="5" spans="1:11" ht="38.1" customHeight="1">
      <c r="B5" s="35" t="s">
        <v>58</v>
      </c>
      <c r="C5" s="36" t="s">
        <v>59</v>
      </c>
      <c r="D5" s="33"/>
      <c r="E5" s="34"/>
      <c r="F5" s="34"/>
      <c r="G5" s="34"/>
      <c r="H5" s="34"/>
      <c r="I5" s="34"/>
      <c r="J5" s="34"/>
      <c r="K5" s="34"/>
    </row>
    <row r="6" spans="1:11" ht="18" customHeight="1">
      <c r="B6" s="35" t="s">
        <v>60</v>
      </c>
      <c r="C6" s="36" t="s">
        <v>61</v>
      </c>
      <c r="D6" s="33"/>
      <c r="E6" s="34"/>
      <c r="F6" s="34"/>
      <c r="G6" s="34"/>
      <c r="H6" s="34"/>
      <c r="I6" s="34"/>
      <c r="J6" s="34"/>
      <c r="K6" s="34"/>
    </row>
    <row r="7" spans="1:11" ht="18" customHeight="1">
      <c r="B7" s="35" t="s">
        <v>62</v>
      </c>
      <c r="C7" s="36" t="s">
        <v>63</v>
      </c>
      <c r="D7" s="33"/>
      <c r="E7" s="34"/>
      <c r="F7" s="34"/>
      <c r="G7" s="34"/>
      <c r="H7" s="34"/>
      <c r="I7" s="34"/>
      <c r="J7" s="34"/>
      <c r="K7" s="34"/>
    </row>
    <row r="8" spans="1:11" ht="18" customHeight="1">
      <c r="B8" s="35" t="s">
        <v>64</v>
      </c>
      <c r="C8" s="36" t="s">
        <v>65</v>
      </c>
      <c r="D8" s="33"/>
      <c r="E8" s="34"/>
      <c r="F8" s="34"/>
      <c r="G8" s="34"/>
      <c r="H8" s="34"/>
      <c r="I8" s="34"/>
      <c r="J8" s="34"/>
      <c r="K8" s="34"/>
    </row>
    <row r="9" spans="1:11" ht="18" customHeight="1">
      <c r="B9" s="35" t="s">
        <v>66</v>
      </c>
      <c r="C9" s="36" t="s">
        <v>67</v>
      </c>
      <c r="D9" s="33"/>
      <c r="E9" s="34"/>
      <c r="F9" s="34"/>
      <c r="G9" s="34"/>
      <c r="H9" s="34"/>
      <c r="I9" s="34"/>
      <c r="J9" s="34"/>
      <c r="K9" s="34"/>
    </row>
    <row r="10" spans="1:11" ht="18" customHeight="1">
      <c r="B10" s="35"/>
      <c r="C10" s="36"/>
      <c r="D10" s="33"/>
      <c r="E10" s="34"/>
      <c r="F10" s="34"/>
      <c r="G10" s="34"/>
      <c r="H10" s="34"/>
      <c r="I10" s="34"/>
      <c r="J10" s="34"/>
      <c r="K10" s="34"/>
    </row>
    <row r="11" spans="1:11" ht="18" customHeight="1">
      <c r="A11" s="32" t="s">
        <v>68</v>
      </c>
      <c r="B11" s="30" t="s">
        <v>69</v>
      </c>
      <c r="D11" s="33"/>
      <c r="E11" s="34"/>
      <c r="F11" s="34"/>
      <c r="G11" s="34"/>
      <c r="H11" s="34"/>
      <c r="I11" s="34"/>
      <c r="J11" s="34"/>
      <c r="K11" s="34"/>
    </row>
    <row r="12" spans="1:11" ht="18" customHeight="1">
      <c r="B12" s="896" t="s">
        <v>70</v>
      </c>
      <c r="C12" s="896"/>
      <c r="D12" s="37"/>
      <c r="E12" s="34"/>
      <c r="F12" s="34"/>
      <c r="G12" s="34"/>
      <c r="H12" s="34"/>
      <c r="I12" s="34"/>
      <c r="J12" s="34"/>
      <c r="K12" s="34"/>
    </row>
    <row r="13" spans="1:11" ht="18" customHeight="1">
      <c r="B13" s="38"/>
      <c r="C13" s="36" t="s">
        <v>71</v>
      </c>
      <c r="D13" s="33"/>
      <c r="E13" s="34"/>
      <c r="F13" s="34"/>
      <c r="G13" s="34"/>
      <c r="H13" s="34"/>
      <c r="I13" s="34"/>
      <c r="J13" s="34"/>
      <c r="K13" s="34"/>
    </row>
    <row r="14" spans="1:11" ht="18" customHeight="1">
      <c r="B14" s="896" t="s">
        <v>72</v>
      </c>
      <c r="C14" s="896"/>
      <c r="D14" s="37"/>
      <c r="E14" s="34"/>
      <c r="F14" s="34"/>
      <c r="G14" s="34"/>
      <c r="H14" s="34"/>
      <c r="I14" s="34"/>
      <c r="J14" s="34"/>
      <c r="K14" s="34"/>
    </row>
    <row r="15" spans="1:11" ht="38.1" customHeight="1">
      <c r="B15" s="39" t="s">
        <v>73</v>
      </c>
      <c r="C15" s="36" t="s">
        <v>74</v>
      </c>
      <c r="D15" s="33"/>
      <c r="E15" s="34"/>
      <c r="F15" s="34"/>
      <c r="G15" s="34"/>
      <c r="H15" s="34"/>
      <c r="I15" s="34"/>
      <c r="J15" s="34"/>
      <c r="K15" s="34"/>
    </row>
    <row r="16" spans="1:11" ht="36" customHeight="1">
      <c r="B16" s="39" t="s">
        <v>73</v>
      </c>
      <c r="C16" s="36" t="s">
        <v>75</v>
      </c>
      <c r="D16" s="33"/>
      <c r="E16" s="34"/>
      <c r="F16" s="34"/>
      <c r="G16" s="34"/>
      <c r="H16" s="34"/>
      <c r="I16" s="34"/>
      <c r="J16" s="34"/>
      <c r="K16" s="34"/>
    </row>
    <row r="17" spans="2:11" ht="42" customHeight="1">
      <c r="B17" s="39" t="s">
        <v>73</v>
      </c>
      <c r="C17" s="36" t="s">
        <v>76</v>
      </c>
      <c r="D17" s="33"/>
      <c r="E17" s="34"/>
      <c r="F17" s="34"/>
      <c r="G17" s="34"/>
      <c r="H17" s="34"/>
      <c r="I17" s="34"/>
      <c r="J17" s="34"/>
      <c r="K17" s="34"/>
    </row>
    <row r="18" spans="2:11" ht="18" customHeight="1">
      <c r="B18" s="39" t="s">
        <v>73</v>
      </c>
      <c r="C18" s="36" t="s">
        <v>77</v>
      </c>
      <c r="D18" s="33"/>
      <c r="E18" s="34"/>
      <c r="F18" s="34"/>
      <c r="G18" s="34"/>
      <c r="H18" s="34"/>
      <c r="I18" s="34"/>
      <c r="J18" s="34"/>
      <c r="K18" s="34"/>
    </row>
    <row r="19" spans="2:11" ht="18" customHeight="1">
      <c r="B19" s="39" t="s">
        <v>73</v>
      </c>
      <c r="C19" s="40" t="s">
        <v>78</v>
      </c>
      <c r="D19" s="33"/>
      <c r="E19" s="34"/>
      <c r="F19" s="34"/>
      <c r="G19" s="34"/>
      <c r="H19" s="34"/>
      <c r="I19" s="34"/>
      <c r="J19" s="34"/>
      <c r="K19" s="34"/>
    </row>
    <row r="20" spans="2:11" ht="18" customHeight="1">
      <c r="B20" s="39" t="s">
        <v>73</v>
      </c>
      <c r="C20" s="36" t="s">
        <v>79</v>
      </c>
      <c r="D20" s="33"/>
      <c r="E20" s="34"/>
      <c r="F20" s="34"/>
      <c r="G20" s="34"/>
      <c r="H20" s="34"/>
      <c r="I20" s="34"/>
      <c r="J20" s="34"/>
      <c r="K20" s="34"/>
    </row>
    <row r="21" spans="2:11" ht="18" customHeight="1">
      <c r="B21" s="896" t="s">
        <v>80</v>
      </c>
      <c r="C21" s="896"/>
      <c r="D21" s="37"/>
      <c r="E21" s="34"/>
      <c r="F21" s="34"/>
      <c r="G21" s="34"/>
      <c r="H21" s="34"/>
      <c r="I21" s="34"/>
      <c r="J21" s="34"/>
      <c r="K21" s="34"/>
    </row>
    <row r="22" spans="2:11" ht="54" customHeight="1">
      <c r="B22" s="39" t="s">
        <v>73</v>
      </c>
      <c r="C22" s="36" t="s">
        <v>81</v>
      </c>
      <c r="D22" s="33"/>
      <c r="E22" s="34"/>
      <c r="F22" s="34"/>
      <c r="G22" s="34"/>
      <c r="H22" s="34"/>
      <c r="I22" s="34"/>
      <c r="J22" s="34"/>
      <c r="K22" s="34"/>
    </row>
    <row r="23" spans="2:11" ht="54" customHeight="1">
      <c r="B23" s="39" t="s">
        <v>73</v>
      </c>
      <c r="C23" s="36" t="s">
        <v>82</v>
      </c>
      <c r="D23" s="33"/>
      <c r="E23" s="34"/>
      <c r="F23" s="34"/>
      <c r="G23" s="34"/>
      <c r="H23" s="34"/>
      <c r="I23" s="34"/>
      <c r="J23" s="34"/>
      <c r="K23" s="34"/>
    </row>
    <row r="24" spans="2:11" ht="57.6" customHeight="1">
      <c r="B24" s="39" t="s">
        <v>73</v>
      </c>
      <c r="C24" s="36" t="s">
        <v>83</v>
      </c>
      <c r="D24" s="33"/>
      <c r="E24" s="34"/>
      <c r="F24" s="34"/>
      <c r="G24" s="34"/>
      <c r="H24" s="34"/>
      <c r="I24" s="34"/>
      <c r="J24" s="34"/>
      <c r="K24" s="34"/>
    </row>
    <row r="25" spans="2:11" ht="18" customHeight="1">
      <c r="B25" s="39" t="s">
        <v>73</v>
      </c>
      <c r="C25" s="36" t="s">
        <v>84</v>
      </c>
      <c r="D25" s="33"/>
      <c r="E25" s="34"/>
      <c r="F25" s="34"/>
      <c r="G25" s="34"/>
      <c r="H25" s="34"/>
      <c r="I25" s="34"/>
      <c r="J25" s="34"/>
      <c r="K25" s="34"/>
    </row>
    <row r="26" spans="2:11" ht="38.1" customHeight="1">
      <c r="B26" s="39" t="s">
        <v>73</v>
      </c>
      <c r="C26" s="36" t="s">
        <v>85</v>
      </c>
      <c r="D26" s="33"/>
      <c r="E26" s="34"/>
      <c r="F26" s="34"/>
      <c r="G26" s="34"/>
      <c r="H26" s="34"/>
      <c r="I26" s="34"/>
      <c r="J26" s="34"/>
      <c r="K26" s="34"/>
    </row>
    <row r="27" spans="2:11" ht="18" customHeight="1">
      <c r="B27" s="896" t="s">
        <v>86</v>
      </c>
      <c r="C27" s="896"/>
      <c r="D27" s="37"/>
      <c r="E27" s="34"/>
      <c r="F27" s="34"/>
      <c r="G27" s="34"/>
      <c r="H27" s="34"/>
      <c r="I27" s="34"/>
      <c r="J27" s="34"/>
      <c r="K27" s="34"/>
    </row>
    <row r="28" spans="2:11" ht="54" customHeight="1">
      <c r="B28" s="39" t="s">
        <v>73</v>
      </c>
      <c r="C28" s="36" t="s">
        <v>81</v>
      </c>
      <c r="D28" s="33"/>
      <c r="E28" s="34"/>
      <c r="F28" s="34"/>
      <c r="G28" s="34"/>
      <c r="H28" s="34"/>
      <c r="I28" s="34"/>
      <c r="J28" s="34"/>
      <c r="K28" s="34"/>
    </row>
    <row r="29" spans="2:11" ht="18" customHeight="1">
      <c r="B29" s="39" t="s">
        <v>73</v>
      </c>
      <c r="C29" s="36" t="s">
        <v>84</v>
      </c>
      <c r="D29" s="33"/>
      <c r="E29" s="34"/>
      <c r="F29" s="34"/>
      <c r="G29" s="34"/>
      <c r="H29" s="34"/>
      <c r="I29" s="34"/>
      <c r="J29" s="34"/>
      <c r="K29" s="34"/>
    </row>
    <row r="30" spans="2:11" ht="18" customHeight="1">
      <c r="B30" s="896" t="s">
        <v>87</v>
      </c>
      <c r="C30" s="896"/>
      <c r="D30" s="37"/>
    </row>
    <row r="31" spans="2:11" ht="54" customHeight="1">
      <c r="B31" s="39" t="s">
        <v>73</v>
      </c>
      <c r="C31" s="36" t="s">
        <v>81</v>
      </c>
      <c r="D31" s="33"/>
      <c r="E31" s="34"/>
      <c r="F31" s="34"/>
      <c r="G31" s="34"/>
      <c r="H31" s="34"/>
      <c r="I31" s="34"/>
      <c r="J31" s="34"/>
      <c r="K31" s="34"/>
    </row>
    <row r="32" spans="2:11" ht="18" customHeight="1">
      <c r="B32" s="39" t="s">
        <v>73</v>
      </c>
      <c r="C32" s="36" t="s">
        <v>84</v>
      </c>
      <c r="D32" s="33"/>
    </row>
    <row r="33" spans="2:11" ht="18" customHeight="1">
      <c r="B33" s="896" t="s">
        <v>88</v>
      </c>
      <c r="C33" s="896"/>
      <c r="D33" s="37"/>
    </row>
    <row r="34" spans="2:11" ht="18" customHeight="1">
      <c r="B34" s="39" t="s">
        <v>73</v>
      </c>
      <c r="C34" s="36" t="s">
        <v>89</v>
      </c>
      <c r="D34" s="33"/>
    </row>
    <row r="35" spans="2:11" ht="18" customHeight="1">
      <c r="B35" s="896" t="s">
        <v>90</v>
      </c>
      <c r="C35" s="896"/>
      <c r="D35" s="37"/>
    </row>
    <row r="36" spans="2:11" ht="66.599999999999994" customHeight="1">
      <c r="B36" s="39" t="s">
        <v>73</v>
      </c>
      <c r="C36" s="36" t="s">
        <v>91</v>
      </c>
      <c r="D36" s="33"/>
      <c r="E36" s="34"/>
      <c r="F36" s="34"/>
      <c r="G36" s="34"/>
      <c r="H36" s="34"/>
      <c r="I36" s="34"/>
      <c r="J36" s="34"/>
      <c r="K36" s="34"/>
    </row>
    <row r="37" spans="2:11" ht="146.1" customHeight="1">
      <c r="B37" s="39" t="s">
        <v>73</v>
      </c>
      <c r="C37" s="36" t="s">
        <v>92</v>
      </c>
      <c r="D37" s="33"/>
      <c r="E37" s="34"/>
      <c r="F37" s="34"/>
      <c r="G37" s="34"/>
      <c r="H37" s="34"/>
      <c r="I37" s="34"/>
      <c r="J37" s="34"/>
      <c r="K37" s="34"/>
    </row>
    <row r="38" spans="2:11" ht="164.1" customHeight="1">
      <c r="B38" s="39" t="s">
        <v>73</v>
      </c>
      <c r="C38" s="36" t="s">
        <v>93</v>
      </c>
      <c r="D38" s="33"/>
      <c r="E38" s="34"/>
      <c r="F38" s="34"/>
      <c r="G38" s="34"/>
      <c r="H38" s="34"/>
      <c r="I38" s="34"/>
      <c r="J38" s="34"/>
      <c r="K38" s="34"/>
    </row>
    <row r="39" spans="2:11" ht="75.95" customHeight="1">
      <c r="B39" s="39" t="s">
        <v>73</v>
      </c>
      <c r="C39" s="36" t="s">
        <v>94</v>
      </c>
      <c r="D39" s="33"/>
      <c r="E39" s="34"/>
      <c r="F39" s="34"/>
      <c r="G39" s="34"/>
      <c r="H39" s="34"/>
      <c r="I39" s="34"/>
      <c r="J39" s="34"/>
      <c r="K39" s="34"/>
    </row>
    <row r="40" spans="2:11" ht="38.1" customHeight="1">
      <c r="B40" s="39" t="s">
        <v>73</v>
      </c>
      <c r="C40" s="36" t="s">
        <v>95</v>
      </c>
    </row>
    <row r="41" spans="2:11" ht="18" customHeight="1">
      <c r="B41" s="896" t="s">
        <v>96</v>
      </c>
      <c r="C41" s="896"/>
    </row>
    <row r="42" spans="2:11" ht="38.1" customHeight="1">
      <c r="B42" s="39" t="s">
        <v>73</v>
      </c>
      <c r="C42" s="36" t="s">
        <v>97</v>
      </c>
    </row>
    <row r="43" spans="2:11" ht="18" customHeight="1">
      <c r="B43" s="39" t="s">
        <v>73</v>
      </c>
      <c r="C43" s="41" t="s">
        <v>98</v>
      </c>
    </row>
    <row r="44" spans="2:11" ht="18" customHeight="1">
      <c r="B44" s="896" t="s">
        <v>99</v>
      </c>
      <c r="C44" s="896"/>
    </row>
    <row r="45" spans="2:11" ht="38.1" customHeight="1">
      <c r="B45" s="39" t="s">
        <v>73</v>
      </c>
      <c r="C45" s="36" t="s">
        <v>100</v>
      </c>
    </row>
    <row r="46" spans="2:11" ht="18" customHeight="1">
      <c r="B46" s="39" t="s">
        <v>73</v>
      </c>
      <c r="C46" s="41" t="s">
        <v>98</v>
      </c>
    </row>
    <row r="47" spans="2:11" ht="18" customHeight="1">
      <c r="B47" s="896" t="s">
        <v>101</v>
      </c>
      <c r="C47" s="896" t="s">
        <v>102</v>
      </c>
    </row>
    <row r="48" spans="2:11" ht="48" customHeight="1">
      <c r="B48" s="39" t="s">
        <v>73</v>
      </c>
      <c r="C48" s="36" t="s">
        <v>103</v>
      </c>
    </row>
    <row r="49" spans="1:11" ht="18" customHeight="1">
      <c r="B49" s="39" t="s">
        <v>73</v>
      </c>
      <c r="C49" s="41" t="s">
        <v>98</v>
      </c>
    </row>
    <row r="50" spans="1:11" ht="18" customHeight="1">
      <c r="B50" s="896" t="s">
        <v>104</v>
      </c>
      <c r="C50" s="896"/>
    </row>
    <row r="51" spans="1:11" ht="38.1" customHeight="1">
      <c r="B51" s="39" t="s">
        <v>73</v>
      </c>
      <c r="C51" s="36" t="s">
        <v>105</v>
      </c>
    </row>
    <row r="52" spans="1:11" ht="38.1" customHeight="1">
      <c r="B52" s="39" t="s">
        <v>73</v>
      </c>
      <c r="C52" s="36" t="s">
        <v>106</v>
      </c>
    </row>
    <row r="53" spans="1:11" ht="18" customHeight="1">
      <c r="B53" s="896" t="s">
        <v>107</v>
      </c>
      <c r="C53" s="896"/>
    </row>
    <row r="54" spans="1:11" ht="18" customHeight="1">
      <c r="B54" s="39" t="s">
        <v>73</v>
      </c>
      <c r="C54" s="42" t="s">
        <v>108</v>
      </c>
    </row>
    <row r="55" spans="1:11" ht="18" customHeight="1">
      <c r="B55" s="39" t="s">
        <v>73</v>
      </c>
      <c r="C55" s="42" t="s">
        <v>109</v>
      </c>
    </row>
    <row r="56" spans="1:11" ht="18" customHeight="1">
      <c r="B56" s="896" t="s">
        <v>110</v>
      </c>
      <c r="C56" s="896"/>
    </row>
    <row r="57" spans="1:11" ht="18" customHeight="1">
      <c r="B57" s="39" t="s">
        <v>73</v>
      </c>
      <c r="C57" s="36" t="s">
        <v>111</v>
      </c>
      <c r="D57" s="33"/>
      <c r="E57" s="34"/>
      <c r="F57" s="34"/>
      <c r="G57" s="34"/>
      <c r="H57" s="34"/>
      <c r="I57" s="34"/>
      <c r="J57" s="34"/>
      <c r="K57" s="34"/>
    </row>
    <row r="58" spans="1:11" ht="18" customHeight="1">
      <c r="B58" s="39" t="s">
        <v>73</v>
      </c>
      <c r="C58" s="36" t="s">
        <v>112</v>
      </c>
      <c r="D58" s="33"/>
      <c r="E58" s="34"/>
      <c r="F58" s="34"/>
      <c r="G58" s="34"/>
      <c r="H58" s="34"/>
      <c r="I58" s="34"/>
      <c r="J58" s="34"/>
      <c r="K58" s="34"/>
    </row>
    <row r="59" spans="1:11" ht="36" customHeight="1">
      <c r="B59" s="39" t="s">
        <v>73</v>
      </c>
      <c r="C59" s="36" t="s">
        <v>113</v>
      </c>
      <c r="D59" s="33"/>
      <c r="E59" s="34"/>
      <c r="F59" s="34"/>
      <c r="G59" s="34"/>
      <c r="H59" s="34"/>
      <c r="I59" s="34"/>
      <c r="J59" s="34"/>
      <c r="K59" s="34"/>
    </row>
    <row r="60" spans="1:11" ht="18" customHeight="1">
      <c r="B60" s="39" t="s">
        <v>73</v>
      </c>
      <c r="C60" s="36" t="s">
        <v>114</v>
      </c>
      <c r="D60" s="33"/>
      <c r="E60" s="34"/>
      <c r="F60" s="34"/>
      <c r="G60" s="34"/>
      <c r="H60" s="34"/>
      <c r="I60" s="34"/>
      <c r="J60" s="34"/>
      <c r="K60" s="34"/>
    </row>
    <row r="61" spans="1:11" ht="18" customHeight="1">
      <c r="A61" s="30"/>
      <c r="C61" s="43"/>
    </row>
    <row r="62" spans="1:11" ht="18" customHeight="1">
      <c r="A62" s="897"/>
      <c r="B62" s="897"/>
      <c r="C62" s="897"/>
      <c r="D62" s="44"/>
    </row>
    <row r="63" spans="1:11" ht="18" customHeight="1">
      <c r="A63" s="894" t="s">
        <v>115</v>
      </c>
      <c r="B63" s="894"/>
      <c r="C63" s="894"/>
      <c r="D63" s="44"/>
    </row>
    <row r="64" spans="1:11" ht="36" customHeight="1">
      <c r="A64" s="895" t="s">
        <v>116</v>
      </c>
      <c r="B64" s="895"/>
      <c r="C64" s="895"/>
    </row>
    <row r="65" spans="2:3" ht="18" customHeight="1">
      <c r="B65" s="45"/>
      <c r="C65" s="45"/>
    </row>
    <row r="66" spans="2:3" ht="18" customHeight="1">
      <c r="C66" s="42"/>
    </row>
    <row r="67" spans="2:3" ht="18" customHeight="1">
      <c r="C67" s="43"/>
    </row>
    <row r="68" spans="2:3" ht="18" customHeight="1">
      <c r="C68" s="42"/>
    </row>
    <row r="69" spans="2:3" ht="18" customHeight="1">
      <c r="B69" s="43"/>
      <c r="C69" s="43"/>
    </row>
    <row r="70" spans="2:3" ht="18" customHeight="1">
      <c r="B70" s="43"/>
      <c r="C70" s="43"/>
    </row>
    <row r="71" spans="2:3" ht="18" customHeight="1">
      <c r="B71" s="43"/>
      <c r="C71" s="43"/>
    </row>
    <row r="72" spans="2:3" ht="18" customHeight="1">
      <c r="B72" s="43"/>
      <c r="C72" s="43"/>
    </row>
    <row r="73" spans="2:3" ht="18" customHeight="1">
      <c r="B73" s="43"/>
      <c r="C73" s="43"/>
    </row>
    <row r="74" spans="2:3" ht="18" customHeight="1">
      <c r="B74" s="43"/>
      <c r="C74" s="4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B224C2E-E5FA-4159-842E-DC6DF9505B8C}"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85" zoomScaleSheetLayoutView="85" workbookViewId="0">
      <selection activeCell="F27" sqref="F27"/>
    </sheetView>
  </sheetViews>
  <sheetFormatPr defaultColWidth="9.140625" defaultRowHeight="15.75"/>
  <cols>
    <col min="1" max="1" width="3.7109375" style="350" customWidth="1"/>
    <col min="2" max="2" width="32.5703125" style="349" customWidth="1"/>
    <col min="3" max="3" width="10.140625" style="349" customWidth="1"/>
    <col min="4" max="5" width="6.42578125" style="349" customWidth="1"/>
    <col min="6" max="6" width="9.28515625" style="350" customWidth="1"/>
    <col min="7" max="7" width="34.42578125" style="350" customWidth="1"/>
    <col min="8" max="9" width="11.85546875" style="350" customWidth="1"/>
    <col min="10" max="25" width="11.85546875" style="350" hidden="1" customWidth="1"/>
    <col min="26" max="26" width="9.140625" style="350" hidden="1" customWidth="1"/>
    <col min="27" max="27" width="15.28515625" style="350" hidden="1" customWidth="1"/>
    <col min="28" max="29" width="0" style="350" hidden="1" customWidth="1"/>
    <col min="30" max="16384" width="9.140625" style="350"/>
  </cols>
  <sheetData>
    <row r="1" spans="2:29" s="489" customFormat="1" ht="129.75" customHeight="1">
      <c r="B1" s="902" t="str">
        <f>Cover!$B$2</f>
        <v>420kV Reactor Package 4RT05- SIS/ADDCAP for procurement of 420kV Class Reactors under " Bulk Procurement of 765kV &amp; 400kV Class Transformers &amp; Reactors of various capacities " (2nd Lot).</v>
      </c>
      <c r="C1" s="902"/>
      <c r="D1" s="902"/>
      <c r="E1" s="902"/>
      <c r="F1" s="902"/>
      <c r="G1" s="902"/>
      <c r="H1" s="490"/>
      <c r="I1" s="490"/>
      <c r="J1" s="490"/>
      <c r="K1" s="490"/>
      <c r="L1" s="490"/>
      <c r="M1" s="490"/>
      <c r="N1" s="490"/>
      <c r="O1" s="490"/>
      <c r="P1" s="490"/>
      <c r="Q1" s="490"/>
      <c r="R1" s="490"/>
      <c r="S1" s="490"/>
      <c r="T1" s="490"/>
      <c r="U1" s="490"/>
      <c r="V1" s="490"/>
      <c r="W1" s="490"/>
      <c r="X1" s="490"/>
      <c r="Y1" s="490"/>
      <c r="AA1" s="491"/>
      <c r="AB1" s="491"/>
      <c r="AC1" s="491"/>
    </row>
    <row r="2" spans="2:29" s="492" customFormat="1" ht="16.5" customHeight="1">
      <c r="B2" s="903" t="str">
        <f>Cover!B3</f>
        <v>SPEC. NO.: CC/NT/W-RT/DOM/A06/24/03809</v>
      </c>
      <c r="C2" s="903"/>
      <c r="D2" s="903"/>
      <c r="E2" s="903"/>
      <c r="F2" s="903"/>
      <c r="G2" s="903"/>
      <c r="H2" s="489"/>
      <c r="I2" s="489"/>
      <c r="J2" s="489"/>
      <c r="K2" s="489"/>
      <c r="L2" s="489"/>
      <c r="M2" s="489"/>
      <c r="N2" s="489"/>
      <c r="O2" s="489"/>
      <c r="P2" s="489"/>
      <c r="Q2" s="489"/>
      <c r="R2" s="489"/>
      <c r="S2" s="489"/>
      <c r="T2" s="489"/>
      <c r="U2" s="489"/>
      <c r="V2" s="489"/>
      <c r="W2" s="489"/>
      <c r="X2" s="489"/>
      <c r="Y2" s="489"/>
      <c r="AA2" s="492" t="s">
        <v>117</v>
      </c>
      <c r="AB2" s="493">
        <v>1</v>
      </c>
      <c r="AC2" s="494"/>
    </row>
    <row r="3" spans="2:29" s="492" customFormat="1" ht="12" customHeight="1">
      <c r="B3" s="495"/>
      <c r="C3" s="495"/>
      <c r="D3" s="495"/>
      <c r="E3" s="495"/>
      <c r="F3" s="489"/>
      <c r="G3" s="489"/>
      <c r="H3" s="489"/>
      <c r="I3" s="489"/>
      <c r="J3" s="489"/>
      <c r="K3" s="489"/>
      <c r="L3" s="489"/>
      <c r="M3" s="489"/>
      <c r="N3" s="489"/>
      <c r="O3" s="489"/>
      <c r="P3" s="489"/>
      <c r="Q3" s="489"/>
      <c r="R3" s="489"/>
      <c r="S3" s="489"/>
      <c r="T3" s="489"/>
      <c r="U3" s="489"/>
      <c r="V3" s="489"/>
      <c r="W3" s="489"/>
      <c r="X3" s="489"/>
      <c r="Y3" s="489"/>
      <c r="AA3" s="492" t="s">
        <v>118</v>
      </c>
      <c r="AB3" s="493" t="s">
        <v>119</v>
      </c>
      <c r="AC3" s="494"/>
    </row>
    <row r="4" spans="2:29" s="492" customFormat="1" ht="20.100000000000001" customHeight="1">
      <c r="B4" s="904" t="s">
        <v>120</v>
      </c>
      <c r="C4" s="904"/>
      <c r="D4" s="904"/>
      <c r="E4" s="904"/>
      <c r="F4" s="904"/>
      <c r="G4" s="904"/>
      <c r="H4" s="489"/>
      <c r="I4" s="489"/>
      <c r="J4" s="489"/>
      <c r="K4" s="489"/>
      <c r="L4" s="489"/>
      <c r="M4" s="489"/>
      <c r="N4" s="489"/>
      <c r="O4" s="489"/>
      <c r="P4" s="489"/>
      <c r="Q4" s="489"/>
      <c r="R4" s="489"/>
      <c r="S4" s="489"/>
      <c r="T4" s="489"/>
      <c r="U4" s="489"/>
      <c r="V4" s="489"/>
      <c r="W4" s="489"/>
      <c r="X4" s="489"/>
      <c r="Y4" s="489"/>
      <c r="AB4" s="493"/>
      <c r="AC4" s="494"/>
    </row>
    <row r="5" spans="2:29" s="492" customFormat="1" ht="12" customHeight="1">
      <c r="B5" s="496"/>
      <c r="C5" s="496"/>
      <c r="D5" s="489"/>
      <c r="E5" s="489"/>
      <c r="F5" s="489"/>
      <c r="G5" s="489"/>
      <c r="H5" s="489"/>
      <c r="I5" s="489"/>
      <c r="J5" s="489"/>
      <c r="K5" s="489"/>
      <c r="L5" s="489"/>
      <c r="M5" s="489"/>
      <c r="N5" s="489"/>
      <c r="O5" s="489"/>
      <c r="P5" s="489"/>
      <c r="Q5" s="489"/>
      <c r="R5" s="489"/>
      <c r="S5" s="489"/>
      <c r="T5" s="489"/>
      <c r="U5" s="489"/>
      <c r="V5" s="489"/>
      <c r="W5" s="489"/>
      <c r="X5" s="489"/>
      <c r="Y5" s="489"/>
      <c r="AA5" s="494"/>
      <c r="AB5" s="494"/>
      <c r="AC5" s="494"/>
    </row>
    <row r="6" spans="2:29" s="489" customFormat="1" ht="50.25" customHeight="1">
      <c r="B6" s="909" t="s">
        <v>507</v>
      </c>
      <c r="C6" s="909"/>
      <c r="D6" s="905" t="s">
        <v>117</v>
      </c>
      <c r="E6" s="905"/>
      <c r="F6" s="905"/>
      <c r="G6" s="905"/>
      <c r="H6" s="497"/>
      <c r="I6" s="497"/>
      <c r="J6" s="497"/>
      <c r="K6" s="498">
        <f>IF(D6="Sole Bidder", 1,2)</f>
        <v>1</v>
      </c>
      <c r="L6" s="497"/>
      <c r="M6" s="497"/>
      <c r="N6" s="497"/>
      <c r="O6" s="497"/>
      <c r="P6" s="497"/>
      <c r="Q6" s="497"/>
      <c r="R6" s="497"/>
      <c r="S6" s="497"/>
      <c r="U6" s="497"/>
      <c r="V6" s="497"/>
      <c r="W6" s="497"/>
      <c r="X6" s="497"/>
      <c r="Y6" s="497"/>
      <c r="AA6" s="499">
        <f>IF(D6= "Sole Bidder", 0, D7)</f>
        <v>0</v>
      </c>
      <c r="AB6" s="491"/>
      <c r="AC6" s="491"/>
    </row>
    <row r="7" spans="2:29" s="492" customFormat="1" ht="50.1" customHeight="1">
      <c r="B7" s="500" t="str">
        <f>IF(D6= "JV (Joint Venture)", "Total Nos. of  Partners in the JV [excluding the Lead Partner]", "")</f>
        <v/>
      </c>
      <c r="C7" s="501"/>
      <c r="D7" s="906"/>
      <c r="E7" s="907"/>
      <c r="F7" s="907"/>
      <c r="G7" s="908"/>
      <c r="AA7" s="494"/>
      <c r="AB7" s="494"/>
      <c r="AC7" s="494"/>
    </row>
    <row r="8" spans="2:29" s="492" customFormat="1" ht="19.5" customHeight="1">
      <c r="B8" s="502"/>
      <c r="C8" s="502"/>
      <c r="D8" s="497"/>
      <c r="E8" s="489"/>
    </row>
    <row r="9" spans="2:29" s="492" customFormat="1" ht="20.100000000000001" customHeight="1">
      <c r="B9" s="503" t="str">
        <f>IF(D6= "Sole Bidder", "Name of Sole Bidder", "Name of Lead Partner")</f>
        <v>Name of Sole Bidder</v>
      </c>
      <c r="C9" s="504"/>
      <c r="D9" s="899"/>
      <c r="E9" s="900"/>
      <c r="F9" s="900"/>
      <c r="G9" s="901"/>
    </row>
    <row r="10" spans="2:29" s="492" customFormat="1" ht="20.100000000000001" customHeight="1">
      <c r="B10" s="505" t="str">
        <f>IF(D6= "Sole Bidder", "Address of Sole Bidder", "Address of Lead Partner")</f>
        <v>Address of Sole Bidder</v>
      </c>
      <c r="C10" s="506"/>
      <c r="D10" s="899"/>
      <c r="E10" s="900"/>
      <c r="F10" s="900"/>
      <c r="G10" s="901"/>
    </row>
    <row r="11" spans="2:29" s="492" customFormat="1" ht="20.100000000000001" customHeight="1">
      <c r="B11" s="507"/>
      <c r="C11" s="508"/>
      <c r="D11" s="899"/>
      <c r="E11" s="900"/>
      <c r="F11" s="900"/>
      <c r="G11" s="901"/>
    </row>
    <row r="12" spans="2:29" s="492" customFormat="1" ht="20.100000000000001" customHeight="1">
      <c r="B12" s="509"/>
      <c r="C12" s="510"/>
      <c r="D12" s="899"/>
      <c r="E12" s="900"/>
      <c r="F12" s="900"/>
      <c r="G12" s="901"/>
    </row>
    <row r="13" spans="2:29" s="492" customFormat="1" ht="20.100000000000001" customHeight="1">
      <c r="B13" s="489"/>
      <c r="C13" s="489"/>
      <c r="D13" s="489"/>
      <c r="E13" s="489"/>
    </row>
    <row r="14" spans="2:29" s="492" customFormat="1" ht="20.100000000000001" customHeight="1">
      <c r="B14" s="503" t="str">
        <f>IF(D6="JV (Joint Venture)", "Name of other Partner","Name of other Partner - 1")</f>
        <v>Name of other Partner - 1</v>
      </c>
      <c r="C14" s="504"/>
      <c r="D14" s="899"/>
      <c r="E14" s="900"/>
      <c r="F14" s="900"/>
      <c r="G14" s="901"/>
    </row>
    <row r="15" spans="2:29" s="492" customFormat="1" ht="20.100000000000001" customHeight="1">
      <c r="B15" s="505" t="str">
        <f>IF(D6="JV (Joint Venture)", "Address of other Partner","Address of other Partner - 1")</f>
        <v>Address of other Partner - 1</v>
      </c>
      <c r="C15" s="506"/>
      <c r="D15" s="913"/>
      <c r="E15" s="914"/>
      <c r="F15" s="914"/>
      <c r="G15" s="915"/>
    </row>
    <row r="16" spans="2:29" s="492" customFormat="1" ht="20.100000000000001" customHeight="1">
      <c r="B16" s="507"/>
      <c r="C16" s="508"/>
      <c r="D16" s="913"/>
      <c r="E16" s="914"/>
      <c r="F16" s="914"/>
      <c r="G16" s="915"/>
    </row>
    <row r="17" spans="2:8" s="492" customFormat="1" ht="20.100000000000001" customHeight="1">
      <c r="B17" s="509"/>
      <c r="C17" s="510"/>
      <c r="D17" s="913"/>
      <c r="E17" s="914"/>
      <c r="F17" s="914"/>
      <c r="G17" s="915"/>
    </row>
    <row r="18" spans="2:8" s="492" customFormat="1" ht="20.100000000000001" customHeight="1">
      <c r="B18" s="489"/>
      <c r="C18" s="489"/>
      <c r="D18" s="489"/>
      <c r="E18" s="489"/>
    </row>
    <row r="19" spans="2:8" s="492" customFormat="1" ht="20.100000000000001" hidden="1" customHeight="1">
      <c r="B19" s="503" t="s">
        <v>122</v>
      </c>
      <c r="C19" s="504"/>
      <c r="D19" s="899" t="s">
        <v>121</v>
      </c>
      <c r="E19" s="900"/>
      <c r="F19" s="900"/>
      <c r="G19" s="901"/>
    </row>
    <row r="20" spans="2:8" s="492" customFormat="1" ht="20.100000000000001" hidden="1" customHeight="1">
      <c r="B20" s="505" t="s">
        <v>123</v>
      </c>
      <c r="C20" s="506"/>
      <c r="D20" s="899" t="s">
        <v>121</v>
      </c>
      <c r="E20" s="900"/>
      <c r="F20" s="900"/>
      <c r="G20" s="901"/>
    </row>
    <row r="21" spans="2:8" s="492" customFormat="1" ht="20.100000000000001" hidden="1" customHeight="1">
      <c r="B21" s="507"/>
      <c r="C21" s="508"/>
      <c r="D21" s="899" t="s">
        <v>121</v>
      </c>
      <c r="E21" s="900"/>
      <c r="F21" s="900"/>
      <c r="G21" s="901"/>
    </row>
    <row r="22" spans="2:8" s="492" customFormat="1" ht="20.100000000000001" hidden="1" customHeight="1">
      <c r="B22" s="509"/>
      <c r="C22" s="510"/>
      <c r="D22" s="899" t="s">
        <v>121</v>
      </c>
      <c r="E22" s="900"/>
      <c r="F22" s="900"/>
      <c r="G22" s="901"/>
    </row>
    <row r="23" spans="2:8" s="492" customFormat="1" ht="20.100000000000001" customHeight="1">
      <c r="B23" s="489"/>
      <c r="C23" s="489"/>
      <c r="D23" s="489"/>
      <c r="E23" s="489"/>
    </row>
    <row r="24" spans="2:8" s="492" customFormat="1" ht="21" customHeight="1">
      <c r="B24" s="511" t="s">
        <v>124</v>
      </c>
      <c r="C24" s="512"/>
      <c r="D24" s="910"/>
      <c r="E24" s="911"/>
      <c r="F24" s="911"/>
      <c r="G24" s="912"/>
    </row>
    <row r="25" spans="2:8" s="492" customFormat="1" ht="21" customHeight="1">
      <c r="B25" s="511" t="s">
        <v>125</v>
      </c>
      <c r="C25" s="512"/>
      <c r="D25" s="899"/>
      <c r="E25" s="916"/>
      <c r="F25" s="916"/>
      <c r="G25" s="917"/>
    </row>
    <row r="26" spans="2:8" s="492" customFormat="1" ht="21" customHeight="1">
      <c r="B26" s="513"/>
      <c r="C26" s="513"/>
      <c r="D26" s="513"/>
      <c r="E26" s="489"/>
    </row>
    <row r="27" spans="2:8" s="489" customFormat="1" ht="21" customHeight="1">
      <c r="B27" s="511" t="s">
        <v>126</v>
      </c>
      <c r="C27" s="512"/>
      <c r="D27" s="514"/>
      <c r="E27" s="515"/>
      <c r="F27" s="514"/>
      <c r="G27" s="516" t="str">
        <f>IF(D27&gt;H27, "Invalid Date !", "")</f>
        <v/>
      </c>
      <c r="H27" s="491">
        <f>IF(E27="Feb",28,IF(OR(E27="Apr", E27="Jun", E27="Sep", E27="Nov"),30,31))</f>
        <v>31</v>
      </c>
    </row>
    <row r="28" spans="2:8" s="492" customFormat="1" ht="21" customHeight="1">
      <c r="B28" s="511" t="s">
        <v>127</v>
      </c>
      <c r="C28" s="512"/>
      <c r="D28" s="899"/>
      <c r="E28" s="916"/>
      <c r="F28" s="916"/>
      <c r="G28" s="917"/>
    </row>
    <row r="29" spans="2:8">
      <c r="E29" s="350"/>
    </row>
  </sheetData>
  <sheetProtection password="CC6F" sheet="1" formatColumns="0" formatRows="0" selectLockedCells="1"/>
  <customSheetViews>
    <customSheetView guid="{41FA9D67-020C-4823-83C1-8E592D62422E}" scale="85" showGridLines="0" printArea="1" hiddenRows="1" hiddenColumns="1" view="pageBreakPreview" topLeftCell="A3">
      <selection activeCell="F27" sqref="F27"/>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EB224C2E-E5FA-4159-842E-DC6DF9505B8C}" scale="85" showGridLines="0" printArea="1" hiddenRows="1" hiddenColumns="1" view="pageBreakPreview" topLeftCell="A3">
      <selection activeCell="F27" sqref="F27"/>
      <pageMargins left="0.75" right="0.75" top="0.69" bottom="0.7" header="0.4" footer="0.37"/>
      <pageSetup scale="86" orientation="portrait" r:id="rId14"/>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66"/>
  <sheetViews>
    <sheetView view="pageBreakPreview" zoomScaleNormal="92" zoomScaleSheetLayoutView="100" workbookViewId="0">
      <selection activeCell="M19" sqref="M19"/>
    </sheetView>
  </sheetViews>
  <sheetFormatPr defaultColWidth="9.140625" defaultRowHeight="15.75"/>
  <cols>
    <col min="1" max="1" width="4.7109375" style="521" customWidth="1"/>
    <col min="2" max="2" width="16.85546875" style="521" customWidth="1"/>
    <col min="3" max="3" width="8.5703125" style="521" customWidth="1"/>
    <col min="4" max="4" width="30.5703125" style="551" customWidth="1"/>
    <col min="5" max="5" width="18.42578125" style="521" customWidth="1"/>
    <col min="6" max="6" width="17.28515625" style="521" customWidth="1"/>
    <col min="7" max="7" width="19.42578125" style="521" customWidth="1"/>
    <col min="8" max="8" width="12.42578125" style="521" customWidth="1"/>
    <col min="9" max="9" width="19" style="521" customWidth="1"/>
    <col min="10" max="10" width="68" style="551" customWidth="1"/>
    <col min="11" max="11" width="9.7109375" style="521" customWidth="1"/>
    <col min="12" max="12" width="14" style="521" customWidth="1"/>
    <col min="13" max="13" width="21" style="521" customWidth="1"/>
    <col min="14" max="14" width="24.28515625" style="521" customWidth="1"/>
    <col min="15" max="15" width="14" style="521" hidden="1" customWidth="1"/>
    <col min="16" max="16" width="16.85546875" style="521" hidden="1" customWidth="1"/>
    <col min="17" max="17" width="13" style="521" hidden="1" customWidth="1"/>
    <col min="18" max="18" width="20.140625" style="521" hidden="1" customWidth="1"/>
    <col min="19" max="19" width="16.140625" style="521" hidden="1" customWidth="1"/>
    <col min="20" max="20" width="15" style="521" customWidth="1"/>
    <col min="21" max="21" width="9.140625" style="521" customWidth="1"/>
    <col min="22" max="22" width="25.140625" style="521" customWidth="1"/>
    <col min="23" max="23" width="33" style="521" customWidth="1"/>
    <col min="24" max="24" width="19.7109375" style="521" customWidth="1"/>
    <col min="25" max="25" width="14.140625" style="521" customWidth="1"/>
    <col min="26" max="26" width="18.140625" style="521" customWidth="1"/>
    <col min="27" max="27" width="15.5703125" style="521" customWidth="1"/>
    <col min="28" max="28" width="28.85546875" style="521" customWidth="1"/>
    <col min="29" max="30" width="23.42578125" style="521" customWidth="1"/>
    <col min="31" max="37" width="9.140625" style="521" customWidth="1"/>
    <col min="38" max="38" width="0.28515625" style="521" customWidth="1"/>
    <col min="39" max="44" width="9.140625" style="521" customWidth="1"/>
    <col min="45" max="16384" width="9.140625" style="521"/>
  </cols>
  <sheetData>
    <row r="1" spans="1:256" ht="22.5" customHeight="1">
      <c r="A1" s="517" t="str">
        <f>Basic!B5</f>
        <v>SPEC. NO.: CC/NT/W-RT/DOM/A06/24/03809</v>
      </c>
      <c r="B1" s="518"/>
      <c r="C1" s="518"/>
      <c r="D1" s="519"/>
      <c r="E1" s="518"/>
      <c r="F1" s="518"/>
      <c r="G1" s="518"/>
      <c r="H1" s="518"/>
      <c r="I1" s="518"/>
      <c r="J1" s="520"/>
      <c r="K1" s="518"/>
      <c r="L1" s="518"/>
      <c r="M1" s="518"/>
      <c r="N1" s="518" t="s">
        <v>470</v>
      </c>
    </row>
    <row r="2" spans="1:256">
      <c r="A2" s="522"/>
      <c r="B2" s="522"/>
      <c r="C2" s="522"/>
      <c r="D2" s="520"/>
      <c r="E2" s="522"/>
      <c r="F2" s="522"/>
      <c r="G2" s="522"/>
      <c r="H2" s="522"/>
      <c r="I2" s="522"/>
      <c r="J2" s="520"/>
      <c r="K2" s="522"/>
      <c r="L2" s="522"/>
      <c r="M2" s="522"/>
      <c r="N2" s="522"/>
    </row>
    <row r="3" spans="1:256" ht="60.75" customHeight="1">
      <c r="A3" s="918" t="str">
        <f>Cover!$B$2</f>
        <v>420kV Reactor Package 4RT05- SIS/ADDCAP for procurement of 420kV Class Reactors under " Bulk Procurement of 765kV &amp; 400kV Class Transformers &amp; Reactors of various capacities " (2nd Lot).</v>
      </c>
      <c r="B3" s="918"/>
      <c r="C3" s="918"/>
      <c r="D3" s="918"/>
      <c r="E3" s="918"/>
      <c r="F3" s="918"/>
      <c r="G3" s="918"/>
      <c r="H3" s="918"/>
      <c r="I3" s="918"/>
      <c r="J3" s="918"/>
      <c r="K3" s="918"/>
      <c r="L3" s="918"/>
      <c r="M3" s="918"/>
      <c r="N3" s="918"/>
    </row>
    <row r="4" spans="1:256">
      <c r="A4" s="919" t="s">
        <v>0</v>
      </c>
      <c r="B4" s="919"/>
      <c r="C4" s="919"/>
      <c r="D4" s="919"/>
      <c r="E4" s="919"/>
      <c r="F4" s="919"/>
      <c r="G4" s="919"/>
      <c r="H4" s="919"/>
      <c r="I4" s="919"/>
      <c r="J4" s="919"/>
      <c r="K4" s="919"/>
      <c r="L4" s="919"/>
      <c r="M4" s="919"/>
      <c r="N4" s="919"/>
    </row>
    <row r="5" spans="1:256" ht="27" customHeight="1">
      <c r="A5" s="523"/>
      <c r="B5" s="523"/>
      <c r="C5" s="523"/>
      <c r="D5" s="523"/>
      <c r="E5" s="523"/>
      <c r="F5" s="523"/>
      <c r="G5" s="523"/>
      <c r="H5" s="523"/>
      <c r="I5" s="523"/>
      <c r="J5" s="523"/>
      <c r="K5" s="523"/>
      <c r="L5" s="523"/>
      <c r="M5" s="523"/>
      <c r="N5" s="523"/>
    </row>
    <row r="6" spans="1:256" ht="23.25" customHeight="1">
      <c r="A6" s="920" t="s">
        <v>346</v>
      </c>
      <c r="B6" s="920"/>
      <c r="C6" s="522"/>
      <c r="D6" s="520"/>
      <c r="E6" s="522"/>
      <c r="F6" s="522"/>
      <c r="G6" s="522"/>
      <c r="H6" s="522"/>
      <c r="I6" s="522"/>
      <c r="J6" s="520"/>
      <c r="K6" s="522"/>
      <c r="L6" s="522"/>
      <c r="M6" s="522"/>
      <c r="N6" s="522"/>
    </row>
    <row r="7" spans="1:256" ht="24" customHeight="1">
      <c r="A7" s="924">
        <f>IF(Z7=1,Z8,"JOINT VENTURE OF "&amp;Z8&amp;" &amp; "&amp;Z9)</f>
        <v>0</v>
      </c>
      <c r="B7" s="924"/>
      <c r="C7" s="924"/>
      <c r="D7" s="924"/>
      <c r="E7" s="924"/>
      <c r="F7" s="924"/>
      <c r="G7" s="924"/>
      <c r="H7" s="924"/>
      <c r="I7" s="924"/>
      <c r="J7" s="524"/>
      <c r="K7" s="525" t="s">
        <v>1</v>
      </c>
      <c r="L7" s="526"/>
      <c r="N7" s="522"/>
      <c r="Z7" s="521">
        <f>'Names of Bidder'!K6</f>
        <v>1</v>
      </c>
    </row>
    <row r="8" spans="1:256" ht="24" customHeight="1">
      <c r="A8" s="921" t="str">
        <f>"Bidder’s Name and Address  (" &amp; MID('Names of Bidder'!B9,9, 20) &amp; ") :"</f>
        <v>Bidder’s Name and Address  (Sole Bidder) :</v>
      </c>
      <c r="B8" s="921"/>
      <c r="C8" s="921"/>
      <c r="D8" s="921"/>
      <c r="E8" s="921"/>
      <c r="F8" s="921"/>
      <c r="G8" s="921"/>
      <c r="H8" s="527"/>
      <c r="I8" s="527"/>
      <c r="J8" s="527"/>
      <c r="K8" s="528" t="s">
        <v>2</v>
      </c>
      <c r="L8" s="527"/>
      <c r="N8" s="522"/>
      <c r="U8" s="529"/>
      <c r="Z8" s="926">
        <f>'Names of Bidder'!D9</f>
        <v>0</v>
      </c>
      <c r="AA8" s="926"/>
      <c r="AB8" s="926"/>
      <c r="AC8" s="926"/>
      <c r="AD8" s="926"/>
      <c r="AE8" s="926"/>
      <c r="AF8" s="926"/>
      <c r="AG8" s="926"/>
      <c r="AH8" s="926"/>
      <c r="AI8" s="926"/>
      <c r="AJ8" s="926"/>
      <c r="AK8" s="926"/>
      <c r="AL8" s="926"/>
    </row>
    <row r="9" spans="1:256" ht="24" customHeight="1">
      <c r="A9" s="530" t="s">
        <v>12</v>
      </c>
      <c r="B9" s="526"/>
      <c r="C9" s="924" t="str">
        <f>IF('Names of Bidder'!D9=0, "", 'Names of Bidder'!D9)</f>
        <v/>
      </c>
      <c r="D9" s="924"/>
      <c r="E9" s="924"/>
      <c r="F9" s="924"/>
      <c r="G9" s="924"/>
      <c r="H9" s="531"/>
      <c r="I9" s="531"/>
      <c r="J9" s="524"/>
      <c r="K9" s="528" t="s">
        <v>3</v>
      </c>
      <c r="N9" s="522"/>
      <c r="U9" s="529"/>
      <c r="Z9" s="926">
        <f>'Names of Bidder'!D14</f>
        <v>0</v>
      </c>
      <c r="AA9" s="926"/>
      <c r="AB9" s="926"/>
      <c r="AC9" s="926"/>
      <c r="AD9" s="926"/>
      <c r="AE9" s="926"/>
      <c r="AF9" s="926"/>
      <c r="AG9" s="926"/>
      <c r="AH9" s="926"/>
      <c r="AI9" s="926"/>
      <c r="AJ9" s="926"/>
      <c r="AK9" s="926"/>
      <c r="AL9" s="926"/>
    </row>
    <row r="10" spans="1:256" ht="24" customHeight="1">
      <c r="A10" s="530" t="s">
        <v>11</v>
      </c>
      <c r="B10" s="526"/>
      <c r="C10" s="923" t="str">
        <f>IF('Names of Bidder'!D10=0, "", 'Names of Bidder'!D10)</f>
        <v/>
      </c>
      <c r="D10" s="923"/>
      <c r="E10" s="923"/>
      <c r="F10" s="923"/>
      <c r="G10" s="923"/>
      <c r="H10" s="531"/>
      <c r="I10" s="531"/>
      <c r="J10" s="524"/>
      <c r="K10" s="528" t="s">
        <v>4</v>
      </c>
      <c r="N10" s="522"/>
      <c r="Z10" s="926" t="str">
        <f>"JOINT VENTURE OF "&amp;Z8&amp;" &amp; "&amp;Z9</f>
        <v>JOINT VENTURE OF 0 &amp; 0</v>
      </c>
      <c r="AA10" s="926"/>
      <c r="AB10" s="926"/>
      <c r="AC10" s="926"/>
      <c r="AD10" s="926"/>
      <c r="AE10" s="926"/>
      <c r="AF10" s="926"/>
      <c r="AG10" s="926"/>
      <c r="AH10" s="926"/>
      <c r="AI10" s="926"/>
      <c r="AJ10" s="926"/>
      <c r="AK10" s="926"/>
      <c r="AL10" s="926"/>
    </row>
    <row r="11" spans="1:256" ht="24" customHeight="1">
      <c r="A11" s="531"/>
      <c r="B11" s="531"/>
      <c r="C11" s="923" t="str">
        <f>IF('Names of Bidder'!D11=0, "", 'Names of Bidder'!D11)</f>
        <v/>
      </c>
      <c r="D11" s="923"/>
      <c r="E11" s="923"/>
      <c r="F11" s="923"/>
      <c r="G11" s="923"/>
      <c r="H11" s="531"/>
      <c r="I11" s="531"/>
      <c r="J11" s="524"/>
      <c r="K11" s="528" t="s">
        <v>5</v>
      </c>
      <c r="N11" s="522"/>
    </row>
    <row r="12" spans="1:256" ht="24" customHeight="1">
      <c r="A12" s="531"/>
      <c r="B12" s="531"/>
      <c r="C12" s="923" t="str">
        <f>IF('Names of Bidder'!D12=0, "", 'Names of Bidder'!D12)</f>
        <v/>
      </c>
      <c r="D12" s="923"/>
      <c r="E12" s="923"/>
      <c r="F12" s="923"/>
      <c r="G12" s="923"/>
      <c r="H12" s="531"/>
      <c r="I12" s="531"/>
      <c r="J12" s="524"/>
      <c r="K12" s="528" t="s">
        <v>6</v>
      </c>
      <c r="N12" s="522"/>
    </row>
    <row r="13" spans="1:256" s="532" customFormat="1" ht="26.25" customHeight="1">
      <c r="A13" s="925" t="s">
        <v>304</v>
      </c>
      <c r="B13" s="925"/>
      <c r="C13" s="925"/>
      <c r="D13" s="925"/>
      <c r="E13" s="925"/>
      <c r="F13" s="925"/>
      <c r="G13" s="925"/>
      <c r="H13" s="925"/>
      <c r="I13" s="925"/>
      <c r="J13" s="925"/>
      <c r="K13" s="925"/>
      <c r="L13" s="925"/>
      <c r="M13" s="925"/>
      <c r="N13" s="925"/>
    </row>
    <row r="14" spans="1:256" ht="15.75" customHeight="1">
      <c r="A14" s="522"/>
      <c r="B14" s="522"/>
      <c r="C14" s="522"/>
      <c r="D14" s="520"/>
      <c r="E14" s="522"/>
      <c r="F14" s="522"/>
      <c r="G14" s="522"/>
      <c r="H14" s="522"/>
      <c r="I14" s="522"/>
      <c r="J14" s="520"/>
      <c r="K14" s="922" t="s">
        <v>350</v>
      </c>
      <c r="L14" s="922"/>
      <c r="M14" s="922"/>
      <c r="N14" s="922"/>
    </row>
    <row r="15" spans="1:256" ht="108" customHeight="1">
      <c r="A15" s="533" t="s">
        <v>7</v>
      </c>
      <c r="B15" s="533" t="s">
        <v>264</v>
      </c>
      <c r="C15" s="533" t="s">
        <v>276</v>
      </c>
      <c r="D15" s="533" t="s">
        <v>278</v>
      </c>
      <c r="E15" s="533" t="s">
        <v>13</v>
      </c>
      <c r="F15" s="533" t="s">
        <v>305</v>
      </c>
      <c r="G15" s="533" t="s">
        <v>308</v>
      </c>
      <c r="H15" s="533" t="s">
        <v>311</v>
      </c>
      <c r="I15" s="533" t="s">
        <v>309</v>
      </c>
      <c r="J15" s="533" t="s">
        <v>8</v>
      </c>
      <c r="K15" s="534" t="s">
        <v>9</v>
      </c>
      <c r="L15" s="534" t="s">
        <v>10</v>
      </c>
      <c r="M15" s="533" t="s">
        <v>349</v>
      </c>
      <c r="N15" s="533" t="s">
        <v>348</v>
      </c>
    </row>
    <row r="16" spans="1:256" s="537" customFormat="1">
      <c r="A16" s="535">
        <v>1</v>
      </c>
      <c r="B16" s="535">
        <v>2</v>
      </c>
      <c r="C16" s="535">
        <v>3</v>
      </c>
      <c r="D16" s="536">
        <v>4</v>
      </c>
      <c r="E16" s="535">
        <v>5</v>
      </c>
      <c r="F16" s="535">
        <v>6</v>
      </c>
      <c r="G16" s="535">
        <v>7</v>
      </c>
      <c r="H16" s="535">
        <v>8</v>
      </c>
      <c r="I16" s="535">
        <v>9</v>
      </c>
      <c r="J16" s="536">
        <v>10</v>
      </c>
      <c r="K16" s="535">
        <v>11</v>
      </c>
      <c r="L16" s="535">
        <v>12</v>
      </c>
      <c r="M16" s="535">
        <v>13</v>
      </c>
      <c r="N16" s="535" t="s">
        <v>347</v>
      </c>
      <c r="IV16" s="537">
        <f>SUM(A16:IU16)</f>
        <v>91</v>
      </c>
    </row>
    <row r="17" spans="1:30" s="537" customFormat="1" ht="15" customHeight="1">
      <c r="A17" s="535" t="s">
        <v>54</v>
      </c>
      <c r="B17" s="855" t="s">
        <v>522</v>
      </c>
      <c r="C17"/>
      <c r="D17"/>
      <c r="E17"/>
      <c r="F17"/>
      <c r="G17" s="535"/>
      <c r="H17" s="535"/>
      <c r="I17" s="535"/>
      <c r="J17" s="536"/>
      <c r="K17" s="535"/>
      <c r="L17" s="535"/>
      <c r="M17" s="535"/>
      <c r="N17" s="535"/>
    </row>
    <row r="18" spans="1:30" s="537" customFormat="1" ht="31.5">
      <c r="A18" s="554">
        <v>1</v>
      </c>
      <c r="B18" s="554">
        <v>7000027043</v>
      </c>
      <c r="C18" s="554" t="s">
        <v>523</v>
      </c>
      <c r="D18" s="554" t="s">
        <v>531</v>
      </c>
      <c r="E18" s="554">
        <v>1000000706</v>
      </c>
      <c r="F18" s="554">
        <v>85042330</v>
      </c>
      <c r="G18" s="555"/>
      <c r="H18" s="554">
        <v>18</v>
      </c>
      <c r="I18" s="662"/>
      <c r="J18" s="557" t="s">
        <v>532</v>
      </c>
      <c r="K18" s="557" t="s">
        <v>520</v>
      </c>
      <c r="L18" s="557">
        <v>2</v>
      </c>
      <c r="M18" s="558"/>
      <c r="N18" s="559" t="str">
        <f t="shared" ref="N18" si="0">IF(M18=0, "INCLUDED", IF(ISERROR(M18*L18), M18, M18*L18))</f>
        <v>INCLUDED</v>
      </c>
      <c r="O18" s="540">
        <f t="shared" ref="O18" si="1">IF(N18="Included",0,N18)</f>
        <v>0</v>
      </c>
      <c r="P18" s="540">
        <f t="shared" ref="P18" si="2">IF( I19="",H18*(IF(N18="Included",0,N18))/100,I19*(IF(N18="Included",0,N18)))</f>
        <v>0</v>
      </c>
      <c r="Q18" s="541">
        <f>Discount!$H$36</f>
        <v>0</v>
      </c>
      <c r="R18" s="541">
        <f t="shared" ref="R18" si="3">Q18*O18</f>
        <v>0</v>
      </c>
      <c r="S18" s="541">
        <f t="shared" ref="S18" si="4">IF(I19="",H18*R18/100,I19*R18)</f>
        <v>0</v>
      </c>
    </row>
    <row r="19" spans="1:30" s="537" customFormat="1">
      <c r="A19" s="554">
        <v>2</v>
      </c>
      <c r="B19" s="554">
        <v>7000027043</v>
      </c>
      <c r="C19" s="554" t="s">
        <v>524</v>
      </c>
      <c r="D19" s="554" t="s">
        <v>531</v>
      </c>
      <c r="E19" s="554">
        <v>1000013947</v>
      </c>
      <c r="F19" s="554">
        <v>85049010</v>
      </c>
      <c r="G19" s="555"/>
      <c r="H19" s="554">
        <v>18</v>
      </c>
      <c r="I19" s="662"/>
      <c r="J19" s="557" t="s">
        <v>533</v>
      </c>
      <c r="K19" s="557" t="s">
        <v>297</v>
      </c>
      <c r="L19" s="557">
        <v>2</v>
      </c>
      <c r="M19" s="558"/>
      <c r="N19" s="559" t="str">
        <f t="shared" ref="N19:N25" si="5">IF(M19=0, "INCLUDED", IF(ISERROR(M19*L19), M19, M19*L19))</f>
        <v>INCLUDED</v>
      </c>
      <c r="O19" s="540">
        <f t="shared" ref="O19:O25" si="6">IF(N19="Included",0,N19)</f>
        <v>0</v>
      </c>
      <c r="P19" s="540" t="e">
        <f>IF(#REF!= "",H19*(IF(N19="Included",0,N19))/100,#REF!*(IF(N19="Included",0,N19)))</f>
        <v>#REF!</v>
      </c>
      <c r="Q19" s="541">
        <f>Discount!$H$36</f>
        <v>0</v>
      </c>
      <c r="R19" s="541">
        <f t="shared" ref="R19:R25" si="7">Q19*O19</f>
        <v>0</v>
      </c>
      <c r="S19" s="541" t="e">
        <f>IF(#REF!="",H19*R19/100,#REF!*R19)</f>
        <v>#REF!</v>
      </c>
    </row>
    <row r="20" spans="1:30" s="537" customFormat="1" ht="31.5">
      <c r="A20" s="554">
        <v>3</v>
      </c>
      <c r="B20" s="554">
        <v>7000027043</v>
      </c>
      <c r="C20" s="554" t="s">
        <v>525</v>
      </c>
      <c r="D20" s="554" t="s">
        <v>531</v>
      </c>
      <c r="E20" s="554">
        <v>1000006176</v>
      </c>
      <c r="F20" s="554">
        <v>85042320</v>
      </c>
      <c r="G20" s="555"/>
      <c r="H20" s="554">
        <v>18</v>
      </c>
      <c r="I20" s="662"/>
      <c r="J20" s="557" t="s">
        <v>534</v>
      </c>
      <c r="K20" s="557" t="s">
        <v>520</v>
      </c>
      <c r="L20" s="557">
        <v>1</v>
      </c>
      <c r="M20" s="558"/>
      <c r="N20" s="559" t="str">
        <f t="shared" si="5"/>
        <v>INCLUDED</v>
      </c>
      <c r="O20" s="540">
        <f t="shared" si="6"/>
        <v>0</v>
      </c>
      <c r="P20" s="540">
        <f t="shared" ref="P20:P24" si="8">IF( I21="",H20*(IF(N20="Included",0,N20))/100,I21*(IF(N20="Included",0,N20)))</f>
        <v>0</v>
      </c>
      <c r="Q20" s="541">
        <f>Discount!$H$36</f>
        <v>0</v>
      </c>
      <c r="R20" s="541">
        <f t="shared" si="7"/>
        <v>0</v>
      </c>
      <c r="S20" s="541">
        <f t="shared" ref="S20:S24" si="9">IF(I21="",H20*R20/100,I21*R20)</f>
        <v>0</v>
      </c>
    </row>
    <row r="21" spans="1:30" s="537" customFormat="1">
      <c r="A21" s="554">
        <v>4</v>
      </c>
      <c r="B21" s="554">
        <v>7000027043</v>
      </c>
      <c r="C21" s="554" t="s">
        <v>526</v>
      </c>
      <c r="D21" s="554" t="s">
        <v>531</v>
      </c>
      <c r="E21" s="554">
        <v>1000013953</v>
      </c>
      <c r="F21" s="554">
        <v>85049010</v>
      </c>
      <c r="G21" s="555"/>
      <c r="H21" s="554">
        <v>18</v>
      </c>
      <c r="I21" s="662"/>
      <c r="J21" s="557" t="s">
        <v>535</v>
      </c>
      <c r="K21" s="557" t="s">
        <v>297</v>
      </c>
      <c r="L21" s="557">
        <v>1</v>
      </c>
      <c r="M21" s="558"/>
      <c r="N21" s="559" t="str">
        <f t="shared" si="5"/>
        <v>INCLUDED</v>
      </c>
      <c r="O21" s="540">
        <f t="shared" si="6"/>
        <v>0</v>
      </c>
      <c r="P21" s="540">
        <f t="shared" si="8"/>
        <v>0</v>
      </c>
      <c r="Q21" s="541">
        <f>Discount!$H$36</f>
        <v>0</v>
      </c>
      <c r="R21" s="541">
        <f t="shared" si="7"/>
        <v>0</v>
      </c>
      <c r="S21" s="541">
        <f t="shared" si="9"/>
        <v>0</v>
      </c>
    </row>
    <row r="22" spans="1:30" s="537" customFormat="1" ht="31.5">
      <c r="A22" s="554">
        <v>5</v>
      </c>
      <c r="B22" s="554">
        <v>7000027043</v>
      </c>
      <c r="C22" s="554" t="s">
        <v>527</v>
      </c>
      <c r="D22" s="554" t="s">
        <v>531</v>
      </c>
      <c r="E22" s="554">
        <v>1000004954</v>
      </c>
      <c r="F22" s="554">
        <v>85042320</v>
      </c>
      <c r="G22" s="555"/>
      <c r="H22" s="554">
        <v>18</v>
      </c>
      <c r="I22" s="662"/>
      <c r="J22" s="557" t="s">
        <v>536</v>
      </c>
      <c r="K22" s="557" t="s">
        <v>520</v>
      </c>
      <c r="L22" s="557">
        <v>1</v>
      </c>
      <c r="M22" s="558"/>
      <c r="N22" s="559" t="str">
        <f t="shared" si="5"/>
        <v>INCLUDED</v>
      </c>
      <c r="O22" s="540">
        <f t="shared" si="6"/>
        <v>0</v>
      </c>
      <c r="P22" s="540">
        <f t="shared" si="8"/>
        <v>0</v>
      </c>
      <c r="Q22" s="541">
        <f>Discount!$H$36</f>
        <v>0</v>
      </c>
      <c r="R22" s="541">
        <f t="shared" si="7"/>
        <v>0</v>
      </c>
      <c r="S22" s="541">
        <f t="shared" si="9"/>
        <v>0</v>
      </c>
    </row>
    <row r="23" spans="1:30" s="537" customFormat="1">
      <c r="A23" s="554">
        <v>6</v>
      </c>
      <c r="B23" s="554">
        <v>7000027043</v>
      </c>
      <c r="C23" s="554" t="s">
        <v>528</v>
      </c>
      <c r="D23" s="554" t="s">
        <v>531</v>
      </c>
      <c r="E23" s="554">
        <v>1000014014</v>
      </c>
      <c r="F23" s="554">
        <v>85049010</v>
      </c>
      <c r="G23" s="555"/>
      <c r="H23" s="554">
        <v>18</v>
      </c>
      <c r="I23" s="662"/>
      <c r="J23" s="557" t="s">
        <v>537</v>
      </c>
      <c r="K23" s="557" t="s">
        <v>297</v>
      </c>
      <c r="L23" s="557">
        <v>1</v>
      </c>
      <c r="M23" s="558"/>
      <c r="N23" s="559" t="str">
        <f t="shared" si="5"/>
        <v>INCLUDED</v>
      </c>
      <c r="O23" s="540">
        <f t="shared" si="6"/>
        <v>0</v>
      </c>
      <c r="P23" s="540">
        <f t="shared" si="8"/>
        <v>0</v>
      </c>
      <c r="Q23" s="541">
        <f>Discount!$H$36</f>
        <v>0</v>
      </c>
      <c r="R23" s="541">
        <f t="shared" si="7"/>
        <v>0</v>
      </c>
      <c r="S23" s="541">
        <f t="shared" si="9"/>
        <v>0</v>
      </c>
    </row>
    <row r="24" spans="1:30" s="537" customFormat="1" ht="31.5">
      <c r="A24" s="554">
        <v>7</v>
      </c>
      <c r="B24" s="554">
        <v>7000027043</v>
      </c>
      <c r="C24" s="554" t="s">
        <v>529</v>
      </c>
      <c r="D24" s="554" t="s">
        <v>531</v>
      </c>
      <c r="E24" s="554">
        <v>1000004900</v>
      </c>
      <c r="F24" s="554">
        <v>85042310</v>
      </c>
      <c r="G24" s="555"/>
      <c r="H24" s="554">
        <v>18</v>
      </c>
      <c r="I24" s="662"/>
      <c r="J24" s="557" t="s">
        <v>538</v>
      </c>
      <c r="K24" s="557" t="s">
        <v>520</v>
      </c>
      <c r="L24" s="557">
        <v>1</v>
      </c>
      <c r="M24" s="558"/>
      <c r="N24" s="559" t="str">
        <f t="shared" si="5"/>
        <v>INCLUDED</v>
      </c>
      <c r="O24" s="540">
        <f t="shared" si="6"/>
        <v>0</v>
      </c>
      <c r="P24" s="540">
        <f t="shared" si="8"/>
        <v>0</v>
      </c>
      <c r="Q24" s="541">
        <f>Discount!$H$36</f>
        <v>0</v>
      </c>
      <c r="R24" s="541">
        <f t="shared" si="7"/>
        <v>0</v>
      </c>
      <c r="S24" s="541">
        <f t="shared" si="9"/>
        <v>0</v>
      </c>
    </row>
    <row r="25" spans="1:30" s="537" customFormat="1">
      <c r="A25" s="554">
        <v>8</v>
      </c>
      <c r="B25" s="554">
        <v>7000027043</v>
      </c>
      <c r="C25" s="554" t="s">
        <v>530</v>
      </c>
      <c r="D25" s="554" t="s">
        <v>531</v>
      </c>
      <c r="E25" s="554">
        <v>1000014013</v>
      </c>
      <c r="F25" s="554">
        <v>85049010</v>
      </c>
      <c r="G25" s="555"/>
      <c r="H25" s="554">
        <v>18</v>
      </c>
      <c r="I25" s="662"/>
      <c r="J25" s="557" t="s">
        <v>539</v>
      </c>
      <c r="K25" s="557" t="s">
        <v>297</v>
      </c>
      <c r="L25" s="557">
        <v>1</v>
      </c>
      <c r="M25" s="558"/>
      <c r="N25" s="559" t="str">
        <f t="shared" si="5"/>
        <v>INCLUDED</v>
      </c>
      <c r="O25" s="540">
        <f t="shared" si="6"/>
        <v>0</v>
      </c>
      <c r="P25" s="540" t="e">
        <f>IF(#REF!= "",H25*(IF(N25="Included",0,N25))/100,#REF!*(IF(N25="Included",0,N25)))</f>
        <v>#REF!</v>
      </c>
      <c r="Q25" s="541">
        <f>Discount!$H$36</f>
        <v>0</v>
      </c>
      <c r="R25" s="541">
        <f t="shared" si="7"/>
        <v>0</v>
      </c>
      <c r="S25" s="541" t="e">
        <f>IF(#REF!="",H25*R25/100,#REF!*R25)</f>
        <v>#REF!</v>
      </c>
    </row>
    <row r="26" spans="1:30">
      <c r="A26" s="543"/>
      <c r="B26" s="538"/>
      <c r="C26" s="543"/>
      <c r="D26" s="538"/>
      <c r="E26" s="538"/>
      <c r="F26" s="538"/>
      <c r="G26" s="538"/>
      <c r="H26" s="538"/>
      <c r="I26" s="538"/>
      <c r="J26" s="538"/>
      <c r="K26" s="538"/>
      <c r="L26" s="538"/>
      <c r="M26" s="538"/>
      <c r="N26" s="538"/>
      <c r="O26" s="540">
        <f>SUM(O18:O25)</f>
        <v>0</v>
      </c>
      <c r="P26" s="540" t="e">
        <f>SUM(P18:P25)</f>
        <v>#REF!</v>
      </c>
      <c r="Q26" s="541">
        <f>SUM(Q18:Q25)</f>
        <v>0</v>
      </c>
      <c r="R26" s="541">
        <f>SUM(R18:R25)</f>
        <v>0</v>
      </c>
      <c r="S26" s="541" t="e">
        <f>SUM(S18:S25)</f>
        <v>#REF!</v>
      </c>
      <c r="T26" s="542"/>
    </row>
    <row r="27" spans="1:30" ht="26.25" customHeight="1">
      <c r="A27" s="927" t="s">
        <v>468</v>
      </c>
      <c r="B27" s="927"/>
      <c r="C27" s="927"/>
      <c r="D27" s="927"/>
      <c r="E27" s="927"/>
      <c r="F27" s="927"/>
      <c r="G27" s="927"/>
      <c r="H27" s="927"/>
      <c r="I27" s="927"/>
      <c r="J27" s="927"/>
      <c r="K27" s="927"/>
      <c r="L27" s="927"/>
      <c r="M27" s="927"/>
      <c r="N27" s="544">
        <f>SUM(N18:N26)</f>
        <v>0</v>
      </c>
      <c r="O27" s="545"/>
      <c r="P27" s="546" t="e">
        <f>SUM(P26:P26)</f>
        <v>#REF!</v>
      </c>
      <c r="Q27" s="547"/>
      <c r="R27" s="548">
        <f>SUM(R26:R26)</f>
        <v>0</v>
      </c>
      <c r="S27" s="549" t="e">
        <f>SUM(S26:S26)</f>
        <v>#REF!</v>
      </c>
      <c r="T27" s="542">
        <f>SUM(T26:T26)</f>
        <v>0</v>
      </c>
      <c r="W27" s="542" t="e">
        <f>SUM(#REF!)</f>
        <v>#REF!</v>
      </c>
      <c r="AB27" s="542" t="e">
        <f>SUM(#REF!)</f>
        <v>#REF!</v>
      </c>
      <c r="AC27" s="542" t="e">
        <f>SUM(#REF!)</f>
        <v>#REF!</v>
      </c>
      <c r="AD27" s="542" t="e">
        <f>SUM(#REF!)</f>
        <v>#REF!</v>
      </c>
    </row>
    <row r="28" spans="1:30" ht="26.25" customHeight="1">
      <c r="A28" s="927" t="s">
        <v>269</v>
      </c>
      <c r="B28" s="927"/>
      <c r="C28" s="927"/>
      <c r="D28" s="927"/>
      <c r="E28" s="927"/>
      <c r="F28" s="927"/>
      <c r="G28" s="927"/>
      <c r="H28" s="927"/>
      <c r="I28" s="927"/>
      <c r="J28" s="927"/>
      <c r="K28" s="927"/>
      <c r="L28" s="927"/>
      <c r="M28" s="927"/>
      <c r="N28" s="544" t="s">
        <v>335</v>
      </c>
      <c r="Q28" s="550"/>
      <c r="R28" s="550"/>
      <c r="S28" s="550"/>
      <c r="W28" s="532" t="e">
        <f>#REF!</f>
        <v>#REF!</v>
      </c>
      <c r="X28" s="532"/>
      <c r="Y28" s="532"/>
      <c r="Z28" s="532"/>
      <c r="AA28" s="532"/>
      <c r="AB28" s="532" t="e">
        <f>#REF!</f>
        <v>#REF!</v>
      </c>
      <c r="AC28" s="532" t="e">
        <f>#REF!</f>
        <v>#REF!</v>
      </c>
      <c r="AD28" s="532" t="e">
        <f>#REF!</f>
        <v>#REF!</v>
      </c>
    </row>
    <row r="29" spans="1:30" ht="26.25" customHeight="1">
      <c r="A29" s="927" t="s">
        <v>469</v>
      </c>
      <c r="B29" s="927"/>
      <c r="C29" s="927"/>
      <c r="D29" s="927"/>
      <c r="E29" s="927"/>
      <c r="F29" s="927"/>
      <c r="G29" s="927"/>
      <c r="H29" s="927"/>
      <c r="I29" s="927"/>
      <c r="J29" s="927"/>
      <c r="K29" s="927"/>
      <c r="L29" s="927"/>
      <c r="M29" s="927"/>
      <c r="N29" s="544">
        <f>N27</f>
        <v>0</v>
      </c>
      <c r="Q29" s="550"/>
      <c r="R29" s="550"/>
      <c r="S29" s="550"/>
    </row>
    <row r="30" spans="1:30" ht="32.25" customHeight="1">
      <c r="B30" s="929" t="s">
        <v>307</v>
      </c>
      <c r="C30" s="929"/>
      <c r="D30" s="929"/>
      <c r="E30" s="929"/>
      <c r="F30" s="929"/>
      <c r="G30" s="929"/>
      <c r="H30" s="929"/>
      <c r="I30" s="929"/>
      <c r="J30" s="929"/>
      <c r="K30" s="929"/>
      <c r="L30" s="929"/>
      <c r="M30" s="929"/>
      <c r="N30" s="929"/>
      <c r="Q30" s="550"/>
      <c r="R30" s="550"/>
      <c r="S30" s="550"/>
    </row>
    <row r="31" spans="1:30">
      <c r="O31" s="550"/>
      <c r="P31" s="550"/>
      <c r="Q31" s="550"/>
      <c r="R31" s="550"/>
      <c r="S31" s="550"/>
    </row>
    <row r="32" spans="1:30" ht="23.45" customHeight="1">
      <c r="B32" s="848" t="s">
        <v>508</v>
      </c>
      <c r="C32" s="931" t="str">
        <f>'Names of Bidder'!D27&amp;" "&amp;'Names of Bidder'!E27&amp;" "&amp;'Names of Bidder'!F27</f>
        <v xml:space="preserve">  </v>
      </c>
      <c r="D32" s="928"/>
      <c r="I32" s="552"/>
      <c r="J32" s="849" t="s">
        <v>510</v>
      </c>
      <c r="K32" s="930" t="str">
        <f>IF('Names of Bidder'!D24="","",'Names of Bidder'!D24)</f>
        <v/>
      </c>
      <c r="L32" s="930"/>
      <c r="M32" s="930"/>
      <c r="N32" s="930"/>
      <c r="O32" s="550"/>
      <c r="P32" s="550"/>
      <c r="Q32" s="550"/>
      <c r="R32" s="550"/>
      <c r="S32" s="550"/>
    </row>
    <row r="33" spans="2:19" ht="23.45" customHeight="1">
      <c r="B33" s="848" t="s">
        <v>509</v>
      </c>
      <c r="C33" s="928" t="str">
        <f>IF('Names of Bidder'!D28="","",'Names of Bidder'!D28)</f>
        <v/>
      </c>
      <c r="D33" s="928"/>
      <c r="I33" s="552"/>
      <c r="J33" s="849" t="s">
        <v>511</v>
      </c>
      <c r="K33" s="930" t="str">
        <f>IF('Names of Bidder'!D25="","",'Names of Bidder'!D25)</f>
        <v/>
      </c>
      <c r="L33" s="930"/>
      <c r="M33" s="930"/>
      <c r="N33" s="930"/>
      <c r="O33" s="550"/>
      <c r="P33" s="550"/>
      <c r="Q33" s="550"/>
      <c r="R33" s="550"/>
      <c r="S33" s="550"/>
    </row>
    <row r="34" spans="2:19">
      <c r="O34" s="550"/>
      <c r="P34" s="550"/>
      <c r="Q34" s="550"/>
      <c r="R34" s="550"/>
      <c r="S34" s="550"/>
    </row>
    <row r="35" spans="2:19">
      <c r="G35" s="551"/>
      <c r="H35" s="551"/>
      <c r="I35" s="551"/>
    </row>
    <row r="36" spans="2:19">
      <c r="G36" s="551"/>
      <c r="H36" s="551"/>
      <c r="I36" s="551"/>
    </row>
    <row r="37" spans="2:19">
      <c r="G37" s="551"/>
      <c r="H37" s="551"/>
      <c r="I37" s="551"/>
    </row>
    <row r="38" spans="2:19">
      <c r="G38" s="551"/>
      <c r="H38" s="551"/>
      <c r="I38" s="551"/>
      <c r="M38" s="553"/>
    </row>
    <row r="39" spans="2:19">
      <c r="G39" s="551"/>
      <c r="H39" s="551"/>
      <c r="I39" s="551"/>
    </row>
    <row r="40" spans="2:19">
      <c r="G40" s="551"/>
      <c r="H40" s="551"/>
      <c r="I40" s="551"/>
    </row>
    <row r="41" spans="2:19">
      <c r="G41" s="551"/>
      <c r="H41" s="551"/>
      <c r="I41" s="551"/>
      <c r="O41" s="553"/>
    </row>
    <row r="42" spans="2:19">
      <c r="G42" s="551"/>
      <c r="H42" s="551"/>
      <c r="I42" s="551"/>
    </row>
    <row r="43" spans="2:19">
      <c r="G43" s="551"/>
      <c r="H43" s="551"/>
      <c r="I43" s="551"/>
    </row>
    <row r="44" spans="2:19">
      <c r="G44" s="551"/>
      <c r="H44" s="551"/>
      <c r="I44" s="551"/>
    </row>
    <row r="45" spans="2:19">
      <c r="G45" s="551"/>
      <c r="H45" s="551"/>
      <c r="I45" s="551"/>
    </row>
    <row r="46" spans="2:19">
      <c r="G46" s="551"/>
      <c r="H46" s="551"/>
      <c r="I46" s="551"/>
    </row>
    <row r="47" spans="2:19">
      <c r="G47" s="551"/>
      <c r="H47" s="551"/>
      <c r="I47" s="551"/>
    </row>
    <row r="48" spans="2:19">
      <c r="G48" s="551"/>
      <c r="H48" s="551"/>
      <c r="I48" s="551"/>
    </row>
    <row r="49" spans="7:9">
      <c r="G49" s="551"/>
      <c r="H49" s="551"/>
      <c r="I49" s="551"/>
    </row>
    <row r="50" spans="7:9">
      <c r="G50" s="551"/>
      <c r="H50" s="551"/>
      <c r="I50" s="551"/>
    </row>
    <row r="51" spans="7:9">
      <c r="G51" s="551"/>
      <c r="H51" s="551"/>
      <c r="I51" s="551"/>
    </row>
    <row r="52" spans="7:9">
      <c r="G52" s="551"/>
      <c r="H52" s="551"/>
      <c r="I52" s="551"/>
    </row>
    <row r="53" spans="7:9">
      <c r="G53" s="551"/>
      <c r="H53" s="551"/>
      <c r="I53" s="551"/>
    </row>
    <row r="54" spans="7:9">
      <c r="G54" s="551"/>
      <c r="H54" s="551"/>
      <c r="I54" s="551"/>
    </row>
    <row r="55" spans="7:9">
      <c r="G55" s="551"/>
      <c r="H55" s="551"/>
      <c r="I55" s="551"/>
    </row>
    <row r="56" spans="7:9">
      <c r="G56" s="551"/>
      <c r="H56" s="551"/>
      <c r="I56" s="551"/>
    </row>
    <row r="57" spans="7:9">
      <c r="G57" s="551"/>
      <c r="H57" s="551"/>
      <c r="I57" s="551"/>
    </row>
    <row r="58" spans="7:9">
      <c r="G58" s="551"/>
      <c r="H58" s="551"/>
      <c r="I58" s="551"/>
    </row>
    <row r="59" spans="7:9">
      <c r="G59" s="551"/>
      <c r="H59" s="551"/>
      <c r="I59" s="551"/>
    </row>
    <row r="60" spans="7:9">
      <c r="G60" s="551"/>
      <c r="H60" s="551"/>
      <c r="I60" s="551"/>
    </row>
    <row r="61" spans="7:9">
      <c r="G61" s="551"/>
      <c r="H61" s="551"/>
      <c r="I61" s="551"/>
    </row>
    <row r="62" spans="7:9">
      <c r="G62" s="551"/>
      <c r="H62" s="551"/>
      <c r="I62" s="551"/>
    </row>
    <row r="63" spans="7:9">
      <c r="G63" s="551"/>
      <c r="H63" s="551"/>
      <c r="I63" s="551"/>
    </row>
    <row r="64" spans="7:9">
      <c r="G64" s="551"/>
      <c r="H64" s="551"/>
      <c r="I64" s="551"/>
    </row>
    <row r="65" spans="7:9">
      <c r="G65" s="551"/>
      <c r="H65" s="551"/>
      <c r="I65" s="551"/>
    </row>
    <row r="66" spans="7:9">
      <c r="G66" s="551"/>
      <c r="H66" s="551"/>
      <c r="I66" s="551"/>
    </row>
  </sheetData>
  <sheetProtection algorithmName="SHA-512" hashValue="a0YFhdkE3BCsX6Y0l/iW7LjKsOuIVRXOOgRA56tM3NkoQstVq/DzGWPSB34G1j9RKw26Gx+5HCz4qbXOghWtMw==" saltValue="NvNxtm8hqGx1b+iBkwjJJQ==" spinCount="100000" sheet="1" formatColumns="0" formatRows="0" selectLockedCells="1"/>
  <customSheetViews>
    <customSheetView guid="{41FA9D67-020C-4823-83C1-8E592D62422E}" scale="60" showPageBreaks="1" printArea="1" hiddenColumns="1" view="pageBreakPreview">
      <selection activeCell="M23" sqref="M23:M26"/>
      <pageMargins left="0.25" right="0.25" top="0.75" bottom="0.5" header="0.3" footer="0.5"/>
      <printOptions horizontalCentered="1"/>
      <pageSetup paperSize="9" scale="55" orientation="landscape" r:id="rId1"/>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 guid="{EB224C2E-E5FA-4159-842E-DC6DF9505B8C}" scale="60" showPageBreaks="1" printArea="1" hiddenColumns="1" view="pageBreakPreview">
      <selection activeCell="M23" sqref="M23:M26"/>
      <pageMargins left="0.25" right="0.25" top="0.75" bottom="0.5" header="0.3" footer="0.5"/>
      <printOptions horizontalCentered="1"/>
      <pageSetup paperSize="9" scale="55" orientation="landscape" r:id="rId14"/>
      <headerFooter>
        <oddHeader>&amp;RSchedule-1
Page &amp;P of &amp;N</oddHeader>
      </headerFooter>
    </customSheetView>
  </customSheetViews>
  <mergeCells count="22">
    <mergeCell ref="Z10:AL10"/>
    <mergeCell ref="Z8:AL8"/>
    <mergeCell ref="Z9:AL9"/>
    <mergeCell ref="A27:M27"/>
    <mergeCell ref="C33:D33"/>
    <mergeCell ref="B30:N30"/>
    <mergeCell ref="K33:N33"/>
    <mergeCell ref="K32:N32"/>
    <mergeCell ref="A28:M28"/>
    <mergeCell ref="A29:M29"/>
    <mergeCell ref="C32:D32"/>
    <mergeCell ref="A3:N3"/>
    <mergeCell ref="A4:N4"/>
    <mergeCell ref="A6:B6"/>
    <mergeCell ref="A8:G8"/>
    <mergeCell ref="K14:N14"/>
    <mergeCell ref="C12:G12"/>
    <mergeCell ref="C10:G10"/>
    <mergeCell ref="C9:G9"/>
    <mergeCell ref="A7:I7"/>
    <mergeCell ref="A13:N13"/>
    <mergeCell ref="C11:G11"/>
  </mergeCells>
  <conditionalFormatting sqref="I18:I25">
    <cfRule type="expression" dxfId="6" priority="1" stopIfTrue="1">
      <formula>H18&gt;0</formula>
    </cfRule>
  </conditionalFormatting>
  <dataValidations count="2">
    <dataValidation type="list" operator="greaterThan" allowBlank="1" showInputMessage="1" showErrorMessage="1" sqref="I18:I25" xr:uid="{08B189D4-ABFA-47AD-BA80-90556EE9147C}">
      <formula1>"0%,5%,12%,18%,28%"</formula1>
    </dataValidation>
    <dataValidation type="decimal" operator="greaterThanOrEqual" allowBlank="1" showInputMessage="1" showErrorMessage="1" sqref="M18:M25" xr:uid="{00000000-0002-0000-0400-000002000000}">
      <formula1>0</formula1>
    </dataValidation>
  </dataValidations>
  <printOptions horizontalCentered="1"/>
  <pageMargins left="0.25" right="0.25" top="0.75" bottom="0.5" header="0.3" footer="0.5"/>
  <pageSetup paperSize="9" scale="50"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3"/>
  <sheetViews>
    <sheetView view="pageBreakPreview" topLeftCell="A10" zoomScaleNormal="100" zoomScaleSheetLayoutView="100" workbookViewId="0">
      <selection activeCell="I18" sqref="I18"/>
    </sheetView>
  </sheetViews>
  <sheetFormatPr defaultColWidth="9.140625" defaultRowHeight="15.75"/>
  <cols>
    <col min="1" max="1" width="6.140625" style="569" customWidth="1"/>
    <col min="2" max="2" width="16.140625" style="569" customWidth="1"/>
    <col min="3" max="3" width="10.7109375" style="569" customWidth="1"/>
    <col min="4" max="4" width="30.7109375" style="569" customWidth="1"/>
    <col min="5" max="5" width="17.28515625" style="569" customWidth="1"/>
    <col min="6" max="6" width="85.5703125" style="570" customWidth="1"/>
    <col min="7" max="7" width="11.28515625" style="569" customWidth="1"/>
    <col min="8" max="8" width="16.5703125" style="569" customWidth="1"/>
    <col min="9" max="9" width="21" style="571" customWidth="1"/>
    <col min="10" max="10" width="24.28515625" style="569" customWidth="1"/>
    <col min="11" max="12" width="18.140625" style="565" customWidth="1"/>
    <col min="13" max="13" width="10.28515625" style="565" customWidth="1"/>
    <col min="14" max="14" width="9.140625" style="565" customWidth="1"/>
    <col min="15" max="28" width="9.140625" style="565"/>
    <col min="29" max="16384" width="9.140625" style="566"/>
  </cols>
  <sheetData>
    <row r="1" spans="1:32" ht="27.75" customHeight="1">
      <c r="A1" s="560" t="str">
        <f>Basic!B5</f>
        <v>SPEC. NO.: CC/NT/W-RT/DOM/A06/24/03809</v>
      </c>
      <c r="B1" s="560"/>
      <c r="C1" s="560"/>
      <c r="D1" s="561"/>
      <c r="E1" s="561"/>
      <c r="F1" s="561"/>
      <c r="G1" s="562"/>
      <c r="H1" s="562"/>
      <c r="I1" s="563"/>
      <c r="J1" s="564" t="s">
        <v>14</v>
      </c>
    </row>
    <row r="2" spans="1:32" ht="21.75" customHeight="1">
      <c r="A2" s="567"/>
      <c r="B2" s="567"/>
      <c r="C2" s="567"/>
      <c r="D2" s="567"/>
      <c r="E2" s="567"/>
      <c r="F2" s="567"/>
      <c r="G2" s="520"/>
      <c r="H2" s="520"/>
      <c r="I2" s="566"/>
      <c r="J2" s="520"/>
    </row>
    <row r="3" spans="1:32" ht="60" customHeight="1">
      <c r="A3" s="937" t="str">
        <f>Cover!$B$2</f>
        <v>420kV Reactor Package 4RT05- SIS/ADDCAP for procurement of 420kV Class Reactors under " Bulk Procurement of 765kV &amp; 400kV Class Transformers &amp; Reactors of various capacities " (2nd Lot).</v>
      </c>
      <c r="B3" s="937"/>
      <c r="C3" s="937"/>
      <c r="D3" s="937"/>
      <c r="E3" s="937"/>
      <c r="F3" s="937"/>
      <c r="G3" s="937"/>
      <c r="H3" s="937"/>
      <c r="I3" s="937"/>
      <c r="J3" s="937"/>
      <c r="K3" s="568"/>
      <c r="N3" s="935"/>
      <c r="O3" s="935"/>
      <c r="AC3" s="565"/>
      <c r="AD3" s="565"/>
      <c r="AE3" s="565"/>
      <c r="AF3" s="565"/>
    </row>
    <row r="4" spans="1:32" ht="21.95" customHeight="1">
      <c r="A4" s="936" t="s">
        <v>0</v>
      </c>
      <c r="B4" s="936"/>
      <c r="C4" s="936"/>
      <c r="D4" s="936"/>
      <c r="E4" s="936"/>
      <c r="F4" s="936"/>
      <c r="G4" s="936"/>
      <c r="H4" s="936"/>
      <c r="I4" s="936"/>
      <c r="J4" s="936"/>
    </row>
    <row r="5" spans="1:32" ht="15" customHeight="1">
      <c r="J5" s="520"/>
    </row>
    <row r="6" spans="1:32" ht="22.5" customHeight="1">
      <c r="A6" s="920" t="s">
        <v>346</v>
      </c>
      <c r="B6" s="920"/>
      <c r="C6" s="522"/>
      <c r="D6" s="520"/>
      <c r="E6" s="522"/>
      <c r="F6" s="522"/>
      <c r="G6" s="522"/>
      <c r="H6" s="522"/>
      <c r="I6" s="522"/>
      <c r="J6" s="520"/>
    </row>
    <row r="7" spans="1:32" ht="25.5" customHeight="1">
      <c r="A7" s="924">
        <f>'Sch-1'!A7</f>
        <v>0</v>
      </c>
      <c r="B7" s="924"/>
      <c r="C7" s="924"/>
      <c r="D7" s="924"/>
      <c r="E7" s="924"/>
      <c r="F7" s="924"/>
      <c r="G7" s="572"/>
      <c r="H7" s="525" t="s">
        <v>1</v>
      </c>
      <c r="I7" s="572"/>
      <c r="J7" s="520"/>
    </row>
    <row r="8" spans="1:32" ht="29.25" customHeight="1">
      <c r="A8" s="921" t="str">
        <f>"Bidder’s Name and Address  (" &amp; MID('Names of Bidder'!B9,9, 20) &amp; ") :"</f>
        <v>Bidder’s Name and Address  (Sole Bidder) :</v>
      </c>
      <c r="B8" s="921"/>
      <c r="C8" s="921"/>
      <c r="D8" s="921"/>
      <c r="E8" s="921"/>
      <c r="F8" s="921"/>
      <c r="G8" s="921"/>
      <c r="H8" s="528" t="s">
        <v>2</v>
      </c>
      <c r="I8" s="527"/>
      <c r="J8" s="520"/>
    </row>
    <row r="9" spans="1:32" ht="26.25" customHeight="1">
      <c r="A9" s="530" t="s">
        <v>12</v>
      </c>
      <c r="B9" s="526"/>
      <c r="C9" s="924" t="str">
        <f>IF('Names of Bidder'!D9=0, "", 'Names of Bidder'!D9)</f>
        <v/>
      </c>
      <c r="D9" s="924"/>
      <c r="E9" s="924"/>
      <c r="F9" s="573"/>
      <c r="G9" s="573"/>
      <c r="H9" s="528" t="s">
        <v>3</v>
      </c>
      <c r="I9" s="531"/>
      <c r="J9" s="520"/>
    </row>
    <row r="10" spans="1:32" ht="17.25" customHeight="1">
      <c r="A10" s="530" t="s">
        <v>11</v>
      </c>
      <c r="B10" s="526"/>
      <c r="C10" s="923" t="str">
        <f>IF('Names of Bidder'!D10=0, "", 'Names of Bidder'!D10)</f>
        <v/>
      </c>
      <c r="D10" s="923"/>
      <c r="E10" s="923"/>
      <c r="F10" s="573"/>
      <c r="G10" s="573"/>
      <c r="H10" s="528" t="s">
        <v>4</v>
      </c>
      <c r="I10" s="531"/>
      <c r="J10" s="520"/>
    </row>
    <row r="11" spans="1:32" ht="18" customHeight="1">
      <c r="A11" s="531"/>
      <c r="B11" s="531"/>
      <c r="C11" s="923" t="str">
        <f>IF('Names of Bidder'!D11=0, "", 'Names of Bidder'!D11)</f>
        <v/>
      </c>
      <c r="D11" s="923"/>
      <c r="E11" s="923"/>
      <c r="F11" s="573"/>
      <c r="G11" s="573"/>
      <c r="H11" s="528" t="s">
        <v>5</v>
      </c>
      <c r="I11" s="531"/>
      <c r="J11" s="520"/>
    </row>
    <row r="12" spans="1:32" ht="18" customHeight="1">
      <c r="A12" s="531"/>
      <c r="B12" s="531"/>
      <c r="C12" s="923" t="str">
        <f>IF('Names of Bidder'!D12=0, "", 'Names of Bidder'!D12)</f>
        <v/>
      </c>
      <c r="D12" s="923"/>
      <c r="E12" s="923"/>
      <c r="F12" s="573"/>
      <c r="G12" s="573"/>
      <c r="H12" s="528" t="s">
        <v>6</v>
      </c>
      <c r="I12" s="531"/>
      <c r="J12" s="520"/>
    </row>
    <row r="13" spans="1:32" s="527" customFormat="1" ht="26.45" customHeight="1">
      <c r="A13" s="932" t="s">
        <v>359</v>
      </c>
      <c r="B13" s="932"/>
      <c r="C13" s="932"/>
      <c r="D13" s="932"/>
      <c r="E13" s="932"/>
      <c r="F13" s="932"/>
      <c r="G13" s="932"/>
      <c r="H13" s="932"/>
      <c r="I13" s="932"/>
      <c r="J13" s="932"/>
      <c r="K13" s="574"/>
      <c r="L13" s="574"/>
      <c r="M13" s="574"/>
      <c r="N13" s="574"/>
      <c r="O13" s="574"/>
      <c r="P13" s="574"/>
      <c r="Q13" s="574"/>
      <c r="R13" s="574"/>
      <c r="S13" s="574"/>
      <c r="T13" s="574"/>
      <c r="U13" s="574"/>
      <c r="V13" s="574"/>
      <c r="W13" s="574"/>
      <c r="X13" s="574"/>
      <c r="Y13" s="574"/>
      <c r="Z13" s="574"/>
      <c r="AA13" s="574"/>
      <c r="AB13" s="574"/>
    </row>
    <row r="14" spans="1:32" ht="20.25" customHeight="1" thickBot="1">
      <c r="A14" s="575"/>
      <c r="B14" s="575"/>
      <c r="C14" s="575"/>
      <c r="D14" s="575"/>
      <c r="E14" s="575"/>
      <c r="F14" s="576"/>
      <c r="G14" s="577"/>
      <c r="H14" s="577"/>
      <c r="I14" s="939" t="s">
        <v>350</v>
      </c>
      <c r="J14" s="939"/>
    </row>
    <row r="15" spans="1:32" ht="96" customHeight="1">
      <c r="A15" s="578" t="s">
        <v>7</v>
      </c>
      <c r="B15" s="579" t="s">
        <v>264</v>
      </c>
      <c r="C15" s="579" t="s">
        <v>276</v>
      </c>
      <c r="D15" s="579" t="s">
        <v>278</v>
      </c>
      <c r="E15" s="579" t="s">
        <v>13</v>
      </c>
      <c r="F15" s="580" t="s">
        <v>15</v>
      </c>
      <c r="G15" s="580" t="s">
        <v>9</v>
      </c>
      <c r="H15" s="580" t="s">
        <v>16</v>
      </c>
      <c r="I15" s="580" t="s">
        <v>358</v>
      </c>
      <c r="J15" s="581" t="s">
        <v>357</v>
      </c>
    </row>
    <row r="16" spans="1:32" s="583" customFormat="1">
      <c r="A16" s="536">
        <v>1</v>
      </c>
      <c r="B16" s="536">
        <v>2</v>
      </c>
      <c r="C16" s="536">
        <v>3</v>
      </c>
      <c r="D16" s="536">
        <v>4</v>
      </c>
      <c r="E16" s="536">
        <v>5</v>
      </c>
      <c r="F16" s="536">
        <v>6</v>
      </c>
      <c r="G16" s="536">
        <v>7</v>
      </c>
      <c r="H16" s="536">
        <v>8</v>
      </c>
      <c r="I16" s="536">
        <v>9</v>
      </c>
      <c r="J16" s="536" t="s">
        <v>351</v>
      </c>
      <c r="K16" s="582"/>
      <c r="L16" s="582"/>
      <c r="M16" s="582"/>
      <c r="N16" s="582"/>
      <c r="O16" s="582"/>
      <c r="P16" s="582"/>
      <c r="Q16" s="582"/>
      <c r="R16" s="582"/>
      <c r="S16" s="582"/>
      <c r="T16" s="582"/>
      <c r="U16" s="582"/>
      <c r="V16" s="582"/>
      <c r="W16" s="582"/>
      <c r="X16" s="582"/>
      <c r="Y16" s="582"/>
      <c r="Z16" s="582"/>
      <c r="AA16" s="582"/>
      <c r="AB16" s="582"/>
    </row>
    <row r="17" spans="1:28" s="583" customFormat="1">
      <c r="A17" s="535" t="s">
        <v>54</v>
      </c>
      <c r="B17" s="855" t="s">
        <v>522</v>
      </c>
      <c r="C17"/>
      <c r="D17"/>
      <c r="E17"/>
      <c r="F17" s="536"/>
      <c r="G17" s="536"/>
      <c r="H17" s="536"/>
      <c r="I17" s="536"/>
      <c r="J17" s="536"/>
      <c r="K17" s="582"/>
      <c r="L17" s="582"/>
      <c r="M17" s="582"/>
      <c r="N17" s="582"/>
      <c r="O17" s="582"/>
      <c r="P17" s="582"/>
      <c r="Q17" s="582"/>
      <c r="R17" s="582"/>
      <c r="S17" s="582"/>
      <c r="T17" s="582"/>
      <c r="U17" s="582"/>
      <c r="V17" s="582"/>
      <c r="W17" s="582"/>
      <c r="X17" s="582"/>
      <c r="Y17" s="582"/>
      <c r="Z17" s="582"/>
      <c r="AA17" s="582"/>
      <c r="AB17" s="582"/>
    </row>
    <row r="18" spans="1:28" s="583" customFormat="1">
      <c r="A18" s="554">
        <v>1</v>
      </c>
      <c r="B18" s="554">
        <v>7000027043</v>
      </c>
      <c r="C18" s="554" t="s">
        <v>523</v>
      </c>
      <c r="D18" s="554" t="s">
        <v>531</v>
      </c>
      <c r="E18" s="554">
        <v>1000000706</v>
      </c>
      <c r="F18" s="557" t="s">
        <v>532</v>
      </c>
      <c r="G18" s="557" t="s">
        <v>520</v>
      </c>
      <c r="H18" s="557">
        <v>2</v>
      </c>
      <c r="I18" s="558"/>
      <c r="J18" s="559" t="str">
        <f t="shared" ref="J18:J25" si="0">IF(I18=0, "INCLUDED", IF(ISERROR(I18*H18), I18, I18*H18))</f>
        <v>INCLUDED</v>
      </c>
      <c r="K18" s="582"/>
      <c r="L18" s="582"/>
      <c r="M18" s="582"/>
      <c r="N18" s="582"/>
      <c r="O18" s="582"/>
      <c r="P18" s="582"/>
      <c r="Q18" s="582"/>
      <c r="R18" s="582"/>
      <c r="S18" s="582"/>
      <c r="T18" s="582"/>
      <c r="U18" s="582"/>
      <c r="V18" s="582"/>
      <c r="W18" s="582"/>
      <c r="X18" s="582"/>
      <c r="Y18" s="582"/>
      <c r="Z18" s="582"/>
      <c r="AA18" s="582"/>
      <c r="AB18" s="582"/>
    </row>
    <row r="19" spans="1:28" s="583" customFormat="1">
      <c r="A19" s="554">
        <v>2</v>
      </c>
      <c r="B19" s="554">
        <v>7000027043</v>
      </c>
      <c r="C19" s="554" t="s">
        <v>524</v>
      </c>
      <c r="D19" s="554" t="s">
        <v>531</v>
      </c>
      <c r="E19" s="554">
        <v>1000013947</v>
      </c>
      <c r="F19" s="557" t="s">
        <v>533</v>
      </c>
      <c r="G19" s="557" t="s">
        <v>297</v>
      </c>
      <c r="H19" s="557">
        <v>2</v>
      </c>
      <c r="I19" s="558"/>
      <c r="J19" s="559" t="str">
        <f t="shared" si="0"/>
        <v>INCLUDED</v>
      </c>
      <c r="K19" s="582"/>
      <c r="L19" s="582"/>
      <c r="M19" s="582"/>
      <c r="N19" s="582"/>
      <c r="O19" s="582"/>
      <c r="P19" s="582"/>
      <c r="Q19" s="582"/>
      <c r="R19" s="582"/>
      <c r="S19" s="582"/>
      <c r="T19" s="582"/>
      <c r="U19" s="582"/>
      <c r="V19" s="582"/>
      <c r="W19" s="582"/>
      <c r="X19" s="582"/>
      <c r="Y19" s="582"/>
      <c r="Z19" s="582"/>
      <c r="AA19" s="582"/>
      <c r="AB19" s="582"/>
    </row>
    <row r="20" spans="1:28" s="583" customFormat="1">
      <c r="A20" s="554">
        <v>3</v>
      </c>
      <c r="B20" s="554">
        <v>7000027043</v>
      </c>
      <c r="C20" s="554" t="s">
        <v>525</v>
      </c>
      <c r="D20" s="554" t="s">
        <v>531</v>
      </c>
      <c r="E20" s="554">
        <v>1000006176</v>
      </c>
      <c r="F20" s="557" t="s">
        <v>534</v>
      </c>
      <c r="G20" s="557" t="s">
        <v>520</v>
      </c>
      <c r="H20" s="557">
        <v>1</v>
      </c>
      <c r="I20" s="558"/>
      <c r="J20" s="559" t="str">
        <f t="shared" si="0"/>
        <v>INCLUDED</v>
      </c>
      <c r="K20" s="582"/>
      <c r="L20" s="582"/>
      <c r="M20" s="582"/>
      <c r="N20" s="582"/>
      <c r="O20" s="582"/>
      <c r="P20" s="582"/>
      <c r="Q20" s="582"/>
      <c r="R20" s="582"/>
      <c r="S20" s="582"/>
      <c r="T20" s="582"/>
      <c r="U20" s="582"/>
      <c r="V20" s="582"/>
      <c r="W20" s="582"/>
      <c r="X20" s="582"/>
      <c r="Y20" s="582"/>
      <c r="Z20" s="582"/>
      <c r="AA20" s="582"/>
      <c r="AB20" s="582"/>
    </row>
    <row r="21" spans="1:28" s="583" customFormat="1">
      <c r="A21" s="554">
        <v>4</v>
      </c>
      <c r="B21" s="554">
        <v>7000027043</v>
      </c>
      <c r="C21" s="554" t="s">
        <v>526</v>
      </c>
      <c r="D21" s="554" t="s">
        <v>531</v>
      </c>
      <c r="E21" s="554">
        <v>1000013953</v>
      </c>
      <c r="F21" s="557" t="s">
        <v>535</v>
      </c>
      <c r="G21" s="557" t="s">
        <v>297</v>
      </c>
      <c r="H21" s="557">
        <v>1</v>
      </c>
      <c r="I21" s="558"/>
      <c r="J21" s="559" t="str">
        <f t="shared" si="0"/>
        <v>INCLUDED</v>
      </c>
      <c r="K21" s="582"/>
      <c r="L21" s="582"/>
      <c r="M21" s="582"/>
      <c r="N21" s="582"/>
      <c r="O21" s="582"/>
      <c r="P21" s="582"/>
      <c r="Q21" s="582"/>
      <c r="R21" s="582"/>
      <c r="S21" s="582"/>
      <c r="T21" s="582"/>
      <c r="U21" s="582"/>
      <c r="V21" s="582"/>
      <c r="W21" s="582"/>
      <c r="X21" s="582"/>
      <c r="Y21" s="582"/>
      <c r="Z21" s="582"/>
      <c r="AA21" s="582"/>
      <c r="AB21" s="582"/>
    </row>
    <row r="22" spans="1:28" s="583" customFormat="1">
      <c r="A22" s="554">
        <v>5</v>
      </c>
      <c r="B22" s="554">
        <v>7000027043</v>
      </c>
      <c r="C22" s="554" t="s">
        <v>527</v>
      </c>
      <c r="D22" s="554" t="s">
        <v>531</v>
      </c>
      <c r="E22" s="554">
        <v>1000004954</v>
      </c>
      <c r="F22" s="557" t="s">
        <v>536</v>
      </c>
      <c r="G22" s="557" t="s">
        <v>520</v>
      </c>
      <c r="H22" s="557">
        <v>1</v>
      </c>
      <c r="I22" s="558"/>
      <c r="J22" s="559" t="str">
        <f t="shared" si="0"/>
        <v>INCLUDED</v>
      </c>
      <c r="K22" s="582"/>
      <c r="L22" s="582"/>
      <c r="M22" s="582"/>
      <c r="N22" s="582"/>
      <c r="O22" s="582"/>
      <c r="P22" s="582"/>
      <c r="Q22" s="582"/>
      <c r="R22" s="582"/>
      <c r="S22" s="582"/>
      <c r="T22" s="582"/>
      <c r="U22" s="582"/>
      <c r="V22" s="582"/>
      <c r="W22" s="582"/>
      <c r="X22" s="582"/>
      <c r="Y22" s="582"/>
      <c r="Z22" s="582"/>
      <c r="AA22" s="582"/>
      <c r="AB22" s="582"/>
    </row>
    <row r="23" spans="1:28" s="583" customFormat="1">
      <c r="A23" s="554">
        <v>6</v>
      </c>
      <c r="B23" s="554">
        <v>7000027043</v>
      </c>
      <c r="C23" s="554" t="s">
        <v>528</v>
      </c>
      <c r="D23" s="554" t="s">
        <v>531</v>
      </c>
      <c r="E23" s="554">
        <v>1000014014</v>
      </c>
      <c r="F23" s="557" t="s">
        <v>537</v>
      </c>
      <c r="G23" s="557" t="s">
        <v>297</v>
      </c>
      <c r="H23" s="557">
        <v>1</v>
      </c>
      <c r="I23" s="558"/>
      <c r="J23" s="559" t="str">
        <f t="shared" si="0"/>
        <v>INCLUDED</v>
      </c>
      <c r="K23" s="582"/>
      <c r="L23" s="582"/>
      <c r="M23" s="582"/>
      <c r="N23" s="582"/>
      <c r="O23" s="582"/>
      <c r="P23" s="582"/>
      <c r="Q23" s="582"/>
      <c r="R23" s="582"/>
      <c r="S23" s="582"/>
      <c r="T23" s="582"/>
      <c r="U23" s="582"/>
      <c r="V23" s="582"/>
      <c r="W23" s="582"/>
      <c r="X23" s="582"/>
      <c r="Y23" s="582"/>
      <c r="Z23" s="582"/>
      <c r="AA23" s="582"/>
      <c r="AB23" s="582"/>
    </row>
    <row r="24" spans="1:28" s="583" customFormat="1">
      <c r="A24" s="554">
        <v>7</v>
      </c>
      <c r="B24" s="554">
        <v>7000027043</v>
      </c>
      <c r="C24" s="554" t="s">
        <v>529</v>
      </c>
      <c r="D24" s="554" t="s">
        <v>531</v>
      </c>
      <c r="E24" s="554">
        <v>1000004900</v>
      </c>
      <c r="F24" s="557" t="s">
        <v>538</v>
      </c>
      <c r="G24" s="557" t="s">
        <v>520</v>
      </c>
      <c r="H24" s="557">
        <v>1</v>
      </c>
      <c r="I24" s="558"/>
      <c r="J24" s="559" t="str">
        <f t="shared" si="0"/>
        <v>INCLUDED</v>
      </c>
      <c r="K24" s="582"/>
      <c r="L24" s="582"/>
      <c r="M24" s="582"/>
      <c r="N24" s="582"/>
      <c r="O24" s="582"/>
      <c r="P24" s="582"/>
      <c r="Q24" s="582"/>
      <c r="R24" s="582"/>
      <c r="S24" s="582"/>
      <c r="T24" s="582"/>
      <c r="U24" s="582"/>
      <c r="V24" s="582"/>
      <c r="W24" s="582"/>
      <c r="X24" s="582"/>
      <c r="Y24" s="582"/>
      <c r="Z24" s="582"/>
      <c r="AA24" s="582"/>
      <c r="AB24" s="582"/>
    </row>
    <row r="25" spans="1:28" s="583" customFormat="1">
      <c r="A25" s="554">
        <v>8</v>
      </c>
      <c r="B25" s="554">
        <v>7000027043</v>
      </c>
      <c r="C25" s="554" t="s">
        <v>530</v>
      </c>
      <c r="D25" s="554" t="s">
        <v>531</v>
      </c>
      <c r="E25" s="554">
        <v>1000014013</v>
      </c>
      <c r="F25" s="557" t="s">
        <v>539</v>
      </c>
      <c r="G25" s="557" t="s">
        <v>297</v>
      </c>
      <c r="H25" s="557">
        <v>1</v>
      </c>
      <c r="I25" s="558"/>
      <c r="J25" s="559" t="str">
        <f t="shared" si="0"/>
        <v>INCLUDED</v>
      </c>
      <c r="K25" s="582"/>
      <c r="L25" s="582"/>
      <c r="M25" s="582"/>
      <c r="N25" s="582"/>
      <c r="O25" s="582"/>
      <c r="P25" s="582"/>
      <c r="Q25" s="582"/>
      <c r="R25" s="582"/>
      <c r="S25" s="582"/>
      <c r="T25" s="582"/>
      <c r="U25" s="582"/>
      <c r="V25" s="582"/>
      <c r="W25" s="582"/>
      <c r="X25" s="582"/>
      <c r="Y25" s="582"/>
      <c r="Z25" s="582"/>
      <c r="AA25" s="582"/>
      <c r="AB25" s="582"/>
    </row>
    <row r="26" spans="1:28">
      <c r="A26" s="584"/>
      <c r="B26" s="538"/>
      <c r="C26" s="538"/>
      <c r="D26" s="538"/>
      <c r="E26" s="538"/>
      <c r="F26" s="539"/>
      <c r="G26" s="538"/>
      <c r="H26" s="538"/>
      <c r="I26" s="538"/>
      <c r="J26" s="538"/>
      <c r="K26" s="585"/>
      <c r="L26" s="850"/>
    </row>
    <row r="27" spans="1:28" ht="33" customHeight="1">
      <c r="A27" s="586"/>
      <c r="B27" s="934"/>
      <c r="C27" s="934"/>
      <c r="D27" s="934"/>
      <c r="E27" s="587"/>
      <c r="F27" s="934" t="s">
        <v>312</v>
      </c>
      <c r="G27" s="934"/>
      <c r="H27" s="934"/>
      <c r="I27" s="587"/>
      <c r="J27" s="851">
        <f>SUM(J18:J26)</f>
        <v>0</v>
      </c>
      <c r="K27" s="588"/>
      <c r="L27" s="589">
        <f>SUM(L26:L26)</f>
        <v>0</v>
      </c>
    </row>
    <row r="28" spans="1:28" ht="57.75" customHeight="1">
      <c r="A28" s="590"/>
      <c r="B28" s="938" t="s">
        <v>345</v>
      </c>
      <c r="C28" s="938"/>
      <c r="D28" s="938"/>
      <c r="E28" s="938"/>
      <c r="F28" s="938"/>
      <c r="G28" s="938"/>
      <c r="H28" s="938"/>
      <c r="I28" s="938"/>
      <c r="J28" s="938"/>
      <c r="K28" s="588"/>
    </row>
    <row r="29" spans="1:28" ht="24.75" customHeight="1">
      <c r="B29" s="591"/>
      <c r="C29" s="591"/>
      <c r="D29" s="591"/>
      <c r="E29" s="591"/>
      <c r="F29" s="591"/>
      <c r="G29" s="591"/>
      <c r="H29" s="519"/>
      <c r="I29" s="567"/>
      <c r="J29" s="520"/>
      <c r="K29" s="588"/>
    </row>
    <row r="30" spans="1:28" s="521" customFormat="1" ht="22.15" customHeight="1">
      <c r="B30" s="847" t="s">
        <v>508</v>
      </c>
      <c r="C30" s="931" t="str">
        <f>'Sch-1'!C32:D32</f>
        <v xml:space="preserve">  </v>
      </c>
      <c r="D30" s="928"/>
      <c r="E30" s="532"/>
      <c r="F30" s="532"/>
      <c r="G30" s="933" t="s">
        <v>510</v>
      </c>
      <c r="H30" s="933"/>
      <c r="I30" s="930" t="str">
        <f>'Sch-1'!K32</f>
        <v/>
      </c>
      <c r="J30" s="930"/>
    </row>
    <row r="31" spans="1:28" s="521" customFormat="1" ht="22.15" customHeight="1">
      <c r="B31" s="847" t="s">
        <v>509</v>
      </c>
      <c r="C31" s="928" t="str">
        <f>'Sch-1'!C33:D33</f>
        <v/>
      </c>
      <c r="D31" s="928"/>
      <c r="E31" s="532"/>
      <c r="F31" s="532"/>
      <c r="G31" s="933" t="s">
        <v>512</v>
      </c>
      <c r="H31" s="933"/>
      <c r="I31" s="930" t="str">
        <f>'Sch-1'!K33</f>
        <v/>
      </c>
      <c r="J31" s="930"/>
    </row>
    <row r="32" spans="1:28">
      <c r="B32" s="592"/>
      <c r="C32" s="593"/>
      <c r="D32" s="520"/>
      <c r="E32" s="594"/>
      <c r="F32" s="591"/>
      <c r="G32" s="520"/>
      <c r="H32" s="551"/>
      <c r="I32" s="588"/>
      <c r="J32" s="551"/>
      <c r="K32" s="588"/>
    </row>
    <row r="33" spans="2:11">
      <c r="B33" s="595"/>
      <c r="C33" s="596"/>
      <c r="D33" s="595"/>
      <c r="E33" s="594"/>
      <c r="F33" s="591"/>
      <c r="G33" s="595"/>
      <c r="H33" s="551"/>
      <c r="I33" s="588"/>
      <c r="J33" s="551"/>
      <c r="K33" s="588"/>
    </row>
  </sheetData>
  <sheetProtection algorithmName="SHA-512" hashValue="5OzqzQiQuNccWo8sHPI0PMe+GYIbVTWSfkGJvwOIXvBFirZQmGKM1AOznNWlY3PpGp0lREBV6PHe3lU++gOqJw==" saltValue="nHv1F7XHfc9ac1846s6Frw==" spinCount="100000" sheet="1" formatColumns="0" formatRows="0" selectLockedCells="1"/>
  <customSheetViews>
    <customSheetView guid="{41FA9D67-020C-4823-83C1-8E592D62422E}" scale="80" showPageBreaks="1" printArea="1" hiddenColumns="1" view="pageBreakPreview">
      <selection activeCell="I23" sqref="I23:I26"/>
      <pageMargins left="0.45" right="0.45" top="0.75" bottom="0.5" header="0.3" footer="0.3"/>
      <printOptions horizontalCentered="1"/>
      <pageSetup paperSize="9" scale="55" orientation="landscape" r:id="rId1"/>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 guid="{EB224C2E-E5FA-4159-842E-DC6DF9505B8C}" scale="80" showPageBreaks="1" printArea="1" hiddenColumns="1" view="pageBreakPreview">
      <selection activeCell="I23" sqref="I23:I26"/>
      <pageMargins left="0.45" right="0.45" top="0.75" bottom="0.5" header="0.3" footer="0.3"/>
      <printOptions horizontalCentered="1"/>
      <pageSetup paperSize="9" scale="55" orientation="landscape" r:id="rId14"/>
      <headerFooter>
        <oddHeader>&amp;RSchedule-2
Page &amp;P of &amp;N</oddHeader>
      </headerFooter>
    </customSheetView>
  </customSheetViews>
  <mergeCells count="21">
    <mergeCell ref="N3:O3"/>
    <mergeCell ref="A4:J4"/>
    <mergeCell ref="A3:J3"/>
    <mergeCell ref="C31:D31"/>
    <mergeCell ref="B27:D27"/>
    <mergeCell ref="B28:J28"/>
    <mergeCell ref="C30:D30"/>
    <mergeCell ref="I30:J30"/>
    <mergeCell ref="A6:B6"/>
    <mergeCell ref="I14:J14"/>
    <mergeCell ref="A7:F7"/>
    <mergeCell ref="A8:G8"/>
    <mergeCell ref="C10:E10"/>
    <mergeCell ref="C9:E9"/>
    <mergeCell ref="C12:E12"/>
    <mergeCell ref="C11:E11"/>
    <mergeCell ref="A13:J13"/>
    <mergeCell ref="G31:H31"/>
    <mergeCell ref="G30:H30"/>
    <mergeCell ref="I31:J31"/>
    <mergeCell ref="F27:H27"/>
  </mergeCells>
  <dataValidations count="2">
    <dataValidation type="decimal" operator="greaterThan" allowBlank="1" showInputMessage="1" showErrorMessage="1" error="Enter only Numeric value greater than zero or leave the cell blank !" sqref="I64610:I64611" xr:uid="{00000000-0002-0000-0500-000000000000}">
      <formula1>0</formula1>
    </dataValidation>
    <dataValidation type="decimal" operator="greaterThanOrEqual" allowBlank="1" showInputMessage="1" showErrorMessage="1" sqref="I18:I25" xr:uid="{00000000-0002-0000-0500-000001000000}">
      <formula1>0</formula1>
    </dataValidation>
  </dataValidations>
  <printOptions horizontalCentered="1"/>
  <pageMargins left="0.45" right="0.45" top="0.75" bottom="0.5" header="0.3" footer="0.3"/>
  <pageSetup paperSize="9" scale="55" orientation="landscape" r:id="rId15"/>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6"/>
  <sheetViews>
    <sheetView view="pageBreakPreview" zoomScaleNormal="80" zoomScaleSheetLayoutView="100" workbookViewId="0">
      <selection activeCell="O18" sqref="O18"/>
    </sheetView>
  </sheetViews>
  <sheetFormatPr defaultColWidth="38.5703125" defaultRowHeight="15.75"/>
  <cols>
    <col min="1" max="1" width="5.5703125" style="645" customWidth="1"/>
    <col min="2" max="2" width="16.140625" style="645" customWidth="1"/>
    <col min="3" max="3" width="9.7109375" style="645" customWidth="1"/>
    <col min="4" max="4" width="9.140625" style="645" customWidth="1"/>
    <col min="5" max="5" width="9.28515625" style="645" customWidth="1"/>
    <col min="6" max="6" width="19" style="607" customWidth="1"/>
    <col min="7" max="8" width="13.85546875" style="607" customWidth="1"/>
    <col min="9" max="9" width="20.5703125" style="607" customWidth="1"/>
    <col min="10" max="10" width="11.7109375" style="607" customWidth="1"/>
    <col min="11" max="11" width="21.42578125" style="607" customWidth="1"/>
    <col min="12" max="12" width="55.42578125" style="571" customWidth="1"/>
    <col min="13" max="13" width="8.7109375" style="608" customWidth="1"/>
    <col min="14" max="14" width="12.28515625" style="609" customWidth="1"/>
    <col min="15" max="15" width="23.140625" style="608" customWidth="1"/>
    <col min="16" max="16" width="25.42578125" style="608" customWidth="1"/>
    <col min="17" max="17" width="9.140625" style="602" hidden="1" customWidth="1"/>
    <col min="18" max="18" width="16.42578125" style="603" hidden="1" customWidth="1"/>
    <col min="19" max="19" width="18.42578125" style="603" hidden="1" customWidth="1"/>
    <col min="20" max="20" width="16.42578125" style="522" hidden="1" customWidth="1"/>
    <col min="21" max="21" width="16.85546875" style="603" hidden="1" customWidth="1"/>
    <col min="22" max="22" width="14.5703125" style="602" hidden="1" customWidth="1"/>
    <col min="23" max="24" width="17.28515625" style="602" hidden="1" customWidth="1"/>
    <col min="25" max="25" width="20.5703125" style="602" hidden="1" customWidth="1"/>
    <col min="26" max="26" width="22.28515625" style="602" hidden="1" customWidth="1"/>
    <col min="27" max="29" width="9.140625" style="602" hidden="1" customWidth="1"/>
    <col min="30" max="31" width="9.140625" style="602" customWidth="1"/>
    <col min="32" max="243" width="9.140625" style="603" customWidth="1"/>
    <col min="244" max="244" width="12.5703125" style="603" customWidth="1"/>
    <col min="245" max="245" width="73.42578125" style="603" customWidth="1"/>
    <col min="246" max="246" width="8.7109375" style="603" customWidth="1"/>
    <col min="247" max="247" width="10.5703125" style="603" customWidth="1"/>
    <col min="248" max="248" width="14.5703125" style="603" customWidth="1"/>
    <col min="249" max="16384" width="38.5703125" style="603"/>
  </cols>
  <sheetData>
    <row r="1" spans="1:31" ht="24.75" customHeight="1">
      <c r="A1" s="597" t="str">
        <f>Cover!B3</f>
        <v>SPEC. NO.: CC/NT/W-RT/DOM/A06/24/03809</v>
      </c>
      <c r="B1" s="597"/>
      <c r="C1" s="597"/>
      <c r="D1" s="597"/>
      <c r="E1" s="597"/>
      <c r="F1" s="598"/>
      <c r="G1" s="598"/>
      <c r="H1" s="598"/>
      <c r="I1" s="598"/>
      <c r="J1" s="598"/>
      <c r="K1" s="598"/>
      <c r="L1" s="599"/>
      <c r="M1" s="600"/>
      <c r="N1" s="600"/>
      <c r="O1" s="560"/>
      <c r="P1" s="601" t="s">
        <v>17</v>
      </c>
    </row>
    <row r="2" spans="1:31">
      <c r="A2" s="604"/>
      <c r="B2" s="604"/>
      <c r="C2" s="604"/>
      <c r="D2" s="604"/>
      <c r="E2" s="604"/>
      <c r="F2" s="605"/>
      <c r="G2" s="605"/>
      <c r="H2" s="605"/>
      <c r="I2" s="605"/>
      <c r="J2" s="605"/>
      <c r="K2" s="605"/>
      <c r="L2" s="606"/>
      <c r="M2" s="522"/>
      <c r="N2" s="522"/>
      <c r="O2" s="603"/>
      <c r="P2" s="603"/>
    </row>
    <row r="3" spans="1:31" ht="57.75" customHeight="1">
      <c r="A3" s="937" t="str">
        <f>Cover!$B$2</f>
        <v>420kV Reactor Package 4RT05- SIS/ADDCAP for procurement of 420kV Class Reactors under " Bulk Procurement of 765kV &amp; 400kV Class Transformers &amp; Reactors of various capacities " (2nd Lot).</v>
      </c>
      <c r="B3" s="937"/>
      <c r="C3" s="937"/>
      <c r="D3" s="937"/>
      <c r="E3" s="937"/>
      <c r="F3" s="937"/>
      <c r="G3" s="937"/>
      <c r="H3" s="937"/>
      <c r="I3" s="937"/>
      <c r="J3" s="937"/>
      <c r="K3" s="937"/>
      <c r="L3" s="937"/>
      <c r="M3" s="937"/>
      <c r="N3" s="937"/>
      <c r="O3" s="937"/>
      <c r="P3" s="937"/>
    </row>
    <row r="4" spans="1:31">
      <c r="A4" s="919" t="s">
        <v>19</v>
      </c>
      <c r="B4" s="919"/>
      <c r="C4" s="919"/>
      <c r="D4" s="919"/>
      <c r="E4" s="919"/>
      <c r="F4" s="919"/>
      <c r="G4" s="919"/>
      <c r="H4" s="919"/>
      <c r="I4" s="919"/>
      <c r="J4" s="919"/>
      <c r="K4" s="919"/>
      <c r="L4" s="919"/>
      <c r="M4" s="919"/>
      <c r="N4" s="919"/>
      <c r="O4" s="919"/>
      <c r="P4" s="919"/>
    </row>
    <row r="6" spans="1:31" ht="21.75" customHeight="1">
      <c r="A6" s="920" t="s">
        <v>346</v>
      </c>
      <c r="B6" s="920"/>
      <c r="C6" s="522"/>
      <c r="D6" s="520"/>
      <c r="E6" s="522"/>
      <c r="F6" s="522"/>
      <c r="G6" s="522"/>
      <c r="H6" s="522"/>
      <c r="I6" s="522"/>
    </row>
    <row r="7" spans="1:31" ht="21" customHeight="1">
      <c r="A7" s="924">
        <f>'Sch-1'!A7</f>
        <v>0</v>
      </c>
      <c r="B7" s="924"/>
      <c r="C7" s="924"/>
      <c r="D7" s="924"/>
      <c r="E7" s="924"/>
      <c r="F7" s="924"/>
      <c r="G7" s="924"/>
      <c r="H7" s="924"/>
      <c r="I7" s="924"/>
      <c r="J7" s="610"/>
      <c r="K7" s="610"/>
      <c r="L7" s="575"/>
      <c r="M7" s="611" t="s">
        <v>1</v>
      </c>
      <c r="N7" s="612"/>
      <c r="O7" s="603"/>
      <c r="P7" s="603"/>
    </row>
    <row r="8" spans="1:31" ht="22.5" customHeight="1">
      <c r="A8" s="921" t="str">
        <f>"Bidder’s Name and Address  (" &amp; MID('Names of Bidder'!B9,9, 20) &amp; ") :"</f>
        <v>Bidder’s Name and Address  (Sole Bidder) :</v>
      </c>
      <c r="B8" s="921"/>
      <c r="C8" s="921"/>
      <c r="D8" s="921"/>
      <c r="E8" s="921"/>
      <c r="F8" s="921"/>
      <c r="G8" s="921"/>
      <c r="H8" s="527"/>
      <c r="I8" s="527"/>
      <c r="J8" s="613"/>
      <c r="K8" s="613"/>
      <c r="L8" s="613"/>
      <c r="M8" s="614" t="str">
        <f>'Sch-1'!K8</f>
        <v>Contract Services</v>
      </c>
      <c r="N8" s="613"/>
      <c r="O8" s="603"/>
      <c r="P8" s="603"/>
    </row>
    <row r="9" spans="1:31" ht="24.75" customHeight="1">
      <c r="A9" s="530" t="s">
        <v>12</v>
      </c>
      <c r="B9" s="526"/>
      <c r="C9" s="924" t="str">
        <f>IF('Names of Bidder'!D9=0, "", 'Names of Bidder'!D9)</f>
        <v/>
      </c>
      <c r="D9" s="924"/>
      <c r="E9" s="924"/>
      <c r="F9" s="924"/>
      <c r="G9" s="924"/>
      <c r="H9" s="531"/>
      <c r="I9" s="531"/>
      <c r="J9" s="615"/>
      <c r="K9" s="615"/>
      <c r="L9" s="615"/>
      <c r="M9" s="614" t="str">
        <f>'Sch-1'!K9</f>
        <v>Power Grid Corporation of India Ltd.,</v>
      </c>
      <c r="N9" s="522"/>
      <c r="O9" s="603"/>
      <c r="P9" s="603"/>
    </row>
    <row r="10" spans="1:31" ht="21" customHeight="1">
      <c r="A10" s="530" t="s">
        <v>11</v>
      </c>
      <c r="B10" s="526"/>
      <c r="C10" s="923" t="str">
        <f>IF('Names of Bidder'!D10=0, "", 'Names of Bidder'!D10)</f>
        <v/>
      </c>
      <c r="D10" s="923"/>
      <c r="E10" s="923"/>
      <c r="F10" s="923"/>
      <c r="G10" s="923"/>
      <c r="H10" s="531"/>
      <c r="I10" s="531"/>
      <c r="J10" s="615"/>
      <c r="K10" s="615"/>
      <c r="L10" s="615"/>
      <c r="M10" s="614" t="str">
        <f>'Sch-1'!K10</f>
        <v>"Saudamini", Plot No.-2</v>
      </c>
      <c r="N10" s="522"/>
      <c r="O10" s="603"/>
      <c r="P10" s="603"/>
    </row>
    <row r="11" spans="1:31" ht="20.25" customHeight="1">
      <c r="A11" s="531"/>
      <c r="B11" s="531"/>
      <c r="C11" s="923" t="str">
        <f>IF('Names of Bidder'!D11=0, "", 'Names of Bidder'!D11)</f>
        <v/>
      </c>
      <c r="D11" s="923"/>
      <c r="E11" s="923"/>
      <c r="F11" s="923"/>
      <c r="G11" s="923"/>
      <c r="H11" s="531"/>
      <c r="I11" s="531"/>
      <c r="J11" s="615"/>
      <c r="K11" s="615"/>
      <c r="L11" s="615"/>
      <c r="M11" s="614" t="str">
        <f>'Sch-1'!K11</f>
        <v xml:space="preserve">Sector-29, </v>
      </c>
      <c r="N11" s="522"/>
      <c r="O11" s="603"/>
      <c r="P11" s="603"/>
    </row>
    <row r="12" spans="1:31" ht="21" customHeight="1">
      <c r="A12" s="531"/>
      <c r="B12" s="531"/>
      <c r="C12" s="923" t="str">
        <f>IF('Names of Bidder'!D12=0, "", 'Names of Bidder'!D12)</f>
        <v/>
      </c>
      <c r="D12" s="923"/>
      <c r="E12" s="923"/>
      <c r="F12" s="923"/>
      <c r="G12" s="923"/>
      <c r="H12" s="531"/>
      <c r="I12" s="531"/>
      <c r="J12" s="615"/>
      <c r="K12" s="615"/>
      <c r="L12" s="615"/>
      <c r="M12" s="614" t="str">
        <f>'Sch-1'!K12</f>
        <v>Gurgaon (Haryana) - 122001</v>
      </c>
      <c r="N12" s="522"/>
      <c r="O12" s="603"/>
      <c r="P12" s="603"/>
    </row>
    <row r="13" spans="1:31">
      <c r="A13" s="616"/>
      <c r="B13" s="616"/>
      <c r="C13" s="616"/>
      <c r="D13" s="616"/>
      <c r="E13" s="616"/>
      <c r="F13" s="617"/>
      <c r="G13" s="617"/>
      <c r="H13" s="617"/>
      <c r="I13" s="617"/>
      <c r="J13" s="617"/>
      <c r="K13" s="617"/>
      <c r="L13" s="615"/>
      <c r="M13" s="528"/>
      <c r="N13" s="531"/>
      <c r="O13" s="614"/>
      <c r="P13" s="603"/>
    </row>
    <row r="14" spans="1:31" ht="24.75" customHeight="1">
      <c r="A14" s="948" t="s">
        <v>21</v>
      </c>
      <c r="B14" s="948"/>
      <c r="C14" s="948"/>
      <c r="D14" s="948"/>
      <c r="E14" s="948"/>
      <c r="F14" s="948"/>
      <c r="G14" s="948"/>
      <c r="H14" s="948"/>
      <c r="I14" s="948"/>
      <c r="J14" s="948"/>
      <c r="K14" s="948"/>
      <c r="L14" s="948"/>
      <c r="M14" s="948"/>
      <c r="N14" s="948"/>
      <c r="O14" s="948"/>
      <c r="P14" s="948"/>
    </row>
    <row r="15" spans="1:31" s="627" customFormat="1" ht="93" customHeight="1">
      <c r="A15" s="618" t="s">
        <v>7</v>
      </c>
      <c r="B15" s="619" t="s">
        <v>264</v>
      </c>
      <c r="C15" s="619" t="s">
        <v>276</v>
      </c>
      <c r="D15" s="619" t="s">
        <v>275</v>
      </c>
      <c r="E15" s="619" t="s">
        <v>277</v>
      </c>
      <c r="F15" s="619" t="s">
        <v>278</v>
      </c>
      <c r="G15" s="618" t="s">
        <v>25</v>
      </c>
      <c r="H15" s="620" t="s">
        <v>317</v>
      </c>
      <c r="I15" s="621" t="s">
        <v>471</v>
      </c>
      <c r="J15" s="621" t="s">
        <v>505</v>
      </c>
      <c r="K15" s="621" t="s">
        <v>472</v>
      </c>
      <c r="L15" s="622" t="s">
        <v>15</v>
      </c>
      <c r="M15" s="623" t="s">
        <v>9</v>
      </c>
      <c r="N15" s="623" t="s">
        <v>16</v>
      </c>
      <c r="O15" s="622" t="s">
        <v>23</v>
      </c>
      <c r="P15" s="622" t="s">
        <v>24</v>
      </c>
      <c r="Q15" s="624"/>
      <c r="R15" s="625" t="s">
        <v>341</v>
      </c>
      <c r="S15" s="626" t="s">
        <v>342</v>
      </c>
      <c r="T15" s="625" t="s">
        <v>339</v>
      </c>
      <c r="U15" s="625" t="s">
        <v>340</v>
      </c>
      <c r="V15" s="624"/>
      <c r="W15" s="624"/>
      <c r="X15" s="624"/>
      <c r="Y15" s="624"/>
      <c r="Z15" s="624"/>
      <c r="AA15" s="624"/>
      <c r="AB15" s="624"/>
      <c r="AC15" s="624"/>
      <c r="AD15" s="624"/>
      <c r="AE15" s="624"/>
    </row>
    <row r="16" spans="1:31" s="627" customFormat="1">
      <c r="A16" s="534">
        <v>1</v>
      </c>
      <c r="B16" s="534">
        <v>2</v>
      </c>
      <c r="C16" s="534">
        <v>3</v>
      </c>
      <c r="D16" s="534">
        <v>4</v>
      </c>
      <c r="E16" s="534">
        <v>5</v>
      </c>
      <c r="F16" s="533">
        <v>6</v>
      </c>
      <c r="G16" s="533">
        <v>7</v>
      </c>
      <c r="H16" s="620">
        <v>8</v>
      </c>
      <c r="I16" s="620">
        <v>9</v>
      </c>
      <c r="J16" s="620">
        <v>10</v>
      </c>
      <c r="K16" s="620">
        <v>11</v>
      </c>
      <c r="L16" s="533">
        <v>12</v>
      </c>
      <c r="M16" s="534">
        <v>13</v>
      </c>
      <c r="N16" s="534">
        <v>14</v>
      </c>
      <c r="O16" s="534">
        <v>15</v>
      </c>
      <c r="P16" s="534" t="s">
        <v>318</v>
      </c>
      <c r="Q16" s="624"/>
      <c r="V16" s="624"/>
      <c r="W16" s="624"/>
      <c r="X16" s="624"/>
      <c r="Y16" s="624"/>
      <c r="Z16" s="624"/>
      <c r="AA16" s="624"/>
      <c r="AB16" s="624"/>
      <c r="AC16" s="624"/>
      <c r="AD16" s="624"/>
      <c r="AE16" s="624"/>
    </row>
    <row r="17" spans="1:31" s="854" customFormat="1" ht="26.25" customHeight="1">
      <c r="A17" s="858" t="s">
        <v>521</v>
      </c>
      <c r="B17" s="855" t="s">
        <v>522</v>
      </c>
      <c r="C17" s="859"/>
      <c r="D17" s="859"/>
      <c r="E17" s="859"/>
      <c r="F17" s="859"/>
      <c r="G17" s="859"/>
      <c r="H17" s="859"/>
      <c r="I17" s="860"/>
      <c r="J17" s="860"/>
      <c r="K17" s="556"/>
      <c r="L17" s="860"/>
      <c r="M17" s="860"/>
      <c r="N17" s="860"/>
      <c r="O17" s="860"/>
      <c r="P17" s="860"/>
      <c r="Q17" s="629"/>
      <c r="R17" s="630"/>
      <c r="S17" s="631"/>
      <c r="T17" s="630"/>
      <c r="U17" s="632"/>
      <c r="V17" s="633"/>
      <c r="W17" s="634"/>
      <c r="X17" s="633"/>
      <c r="Y17" s="635"/>
      <c r="Z17" s="633"/>
      <c r="AA17" s="635"/>
      <c r="AB17" s="852"/>
      <c r="AC17" s="853"/>
      <c r="AD17" s="853"/>
      <c r="AE17" s="853"/>
    </row>
    <row r="18" spans="1:31" s="854" customFormat="1" ht="46.5" customHeight="1">
      <c r="A18" s="859">
        <v>1</v>
      </c>
      <c r="B18" s="861">
        <v>7000027043</v>
      </c>
      <c r="C18" s="861" t="s">
        <v>540</v>
      </c>
      <c r="D18" s="863" t="s">
        <v>541</v>
      </c>
      <c r="E18" s="863" t="s">
        <v>542</v>
      </c>
      <c r="F18" s="863" t="s">
        <v>543</v>
      </c>
      <c r="G18" s="863">
        <v>100000050</v>
      </c>
      <c r="H18" s="863">
        <v>998736</v>
      </c>
      <c r="I18" s="663"/>
      <c r="J18" s="859">
        <v>18</v>
      </c>
      <c r="K18" s="662"/>
      <c r="L18" s="860" t="s">
        <v>532</v>
      </c>
      <c r="M18" s="860" t="s">
        <v>520</v>
      </c>
      <c r="N18" s="860">
        <v>2</v>
      </c>
      <c r="O18" s="856"/>
      <c r="P18" s="857" t="str">
        <f t="shared" ref="P18" si="0">IF(O18=0, "INCLUDED", IF(ISERROR(N18*O18), O18, N18*O18))</f>
        <v>INCLUDED</v>
      </c>
      <c r="Q18" s="629">
        <f t="shared" ref="Q18" si="1">IF(P18="Included",0,P18)</f>
        <v>0</v>
      </c>
      <c r="R18" s="630">
        <f t="shared" ref="R18" si="2">IF( K18="",J18*(IF(P18="Included",0,P18))/100,K18*(IF(P18="Included",0,P18)))</f>
        <v>0</v>
      </c>
      <c r="S18" s="631">
        <f>Discount!$J$36</f>
        <v>0</v>
      </c>
      <c r="T18" s="630">
        <f t="shared" ref="T18" si="3">S18*Q18</f>
        <v>0</v>
      </c>
      <c r="U18" s="632">
        <f t="shared" ref="U18" si="4">IF(K18="",J18*T18/100,K18*T18)</f>
        <v>0</v>
      </c>
      <c r="V18" s="633">
        <f t="shared" ref="V18" si="5">O18*N18</f>
        <v>0</v>
      </c>
      <c r="W18" s="634">
        <f t="shared" ref="W18" si="6">ROUND(O18,2)</f>
        <v>0</v>
      </c>
      <c r="X18" s="633">
        <f t="shared" ref="X18" si="7">N18*W18</f>
        <v>0</v>
      </c>
      <c r="Y18" s="635">
        <f t="shared" ref="Y18" si="8">IF(K18="",J18/100,K18)</f>
        <v>0.18</v>
      </c>
      <c r="Z18" s="633">
        <f t="shared" ref="Z18" si="9">X18*Y18</f>
        <v>0</v>
      </c>
      <c r="AA18" s="628"/>
      <c r="AB18" s="852"/>
      <c r="AC18" s="853"/>
      <c r="AD18" s="853"/>
      <c r="AE18" s="853"/>
    </row>
    <row r="19" spans="1:31" s="854" customFormat="1" ht="46.5" customHeight="1">
      <c r="A19" s="859">
        <v>2</v>
      </c>
      <c r="B19" s="861">
        <v>7000027043</v>
      </c>
      <c r="C19" s="861" t="s">
        <v>540</v>
      </c>
      <c r="D19" s="863" t="s">
        <v>541</v>
      </c>
      <c r="E19" s="863" t="s">
        <v>544</v>
      </c>
      <c r="F19" s="863" t="s">
        <v>543</v>
      </c>
      <c r="G19" s="863">
        <v>100000060</v>
      </c>
      <c r="H19" s="863">
        <v>998736</v>
      </c>
      <c r="I19" s="663"/>
      <c r="J19" s="859">
        <v>18</v>
      </c>
      <c r="K19" s="662"/>
      <c r="L19" s="860" t="s">
        <v>533</v>
      </c>
      <c r="M19" s="860" t="s">
        <v>297</v>
      </c>
      <c r="N19" s="860">
        <v>2</v>
      </c>
      <c r="O19" s="856"/>
      <c r="P19" s="857" t="str">
        <f t="shared" ref="P19:P25" si="10">IF(O19=0, "INCLUDED", IF(ISERROR(N19*O19), O19, N19*O19))</f>
        <v>INCLUDED</v>
      </c>
      <c r="Q19" s="629">
        <f t="shared" ref="Q19:Q25" si="11">IF(P19="Included",0,P19)</f>
        <v>0</v>
      </c>
      <c r="R19" s="630">
        <f t="shared" ref="R19:R25" si="12">IF( K19="",J19*(IF(P19="Included",0,P19))/100,K19*(IF(P19="Included",0,P19)))</f>
        <v>0</v>
      </c>
      <c r="S19" s="631">
        <f>Discount!$J$36</f>
        <v>0</v>
      </c>
      <c r="T19" s="630">
        <f t="shared" ref="T19:T25" si="13">S19*Q19</f>
        <v>0</v>
      </c>
      <c r="U19" s="632">
        <f t="shared" ref="U19:U25" si="14">IF(K19="",J19*T19/100,K19*T19)</f>
        <v>0</v>
      </c>
      <c r="V19" s="633">
        <f t="shared" ref="V19:V25" si="15">O19*N19</f>
        <v>0</v>
      </c>
      <c r="W19" s="634">
        <f t="shared" ref="W19:W25" si="16">ROUND(O19,2)</f>
        <v>0</v>
      </c>
      <c r="X19" s="633"/>
      <c r="Y19" s="635"/>
      <c r="Z19" s="633"/>
      <c r="AA19" s="628"/>
      <c r="AB19" s="852"/>
      <c r="AC19" s="853"/>
      <c r="AD19" s="853"/>
      <c r="AE19" s="853"/>
    </row>
    <row r="20" spans="1:31" s="854" customFormat="1" ht="46.5" customHeight="1">
      <c r="A20" s="859">
        <v>3</v>
      </c>
      <c r="B20" s="861">
        <v>7000027043</v>
      </c>
      <c r="C20" s="861" t="s">
        <v>540</v>
      </c>
      <c r="D20" s="863" t="s">
        <v>541</v>
      </c>
      <c r="E20" s="863" t="s">
        <v>545</v>
      </c>
      <c r="F20" s="863" t="s">
        <v>543</v>
      </c>
      <c r="G20" s="863">
        <v>100000053</v>
      </c>
      <c r="H20" s="863">
        <v>998736</v>
      </c>
      <c r="I20" s="663"/>
      <c r="J20" s="859">
        <v>18</v>
      </c>
      <c r="K20" s="662"/>
      <c r="L20" s="860" t="s">
        <v>534</v>
      </c>
      <c r="M20" s="860" t="s">
        <v>520</v>
      </c>
      <c r="N20" s="860">
        <v>1</v>
      </c>
      <c r="O20" s="856"/>
      <c r="P20" s="857" t="str">
        <f t="shared" si="10"/>
        <v>INCLUDED</v>
      </c>
      <c r="Q20" s="629">
        <f t="shared" si="11"/>
        <v>0</v>
      </c>
      <c r="R20" s="630">
        <f t="shared" si="12"/>
        <v>0</v>
      </c>
      <c r="S20" s="631">
        <f>Discount!$J$36</f>
        <v>0</v>
      </c>
      <c r="T20" s="630">
        <f t="shared" si="13"/>
        <v>0</v>
      </c>
      <c r="U20" s="632">
        <f t="shared" si="14"/>
        <v>0</v>
      </c>
      <c r="V20" s="633">
        <f t="shared" si="15"/>
        <v>0</v>
      </c>
      <c r="W20" s="634">
        <f t="shared" si="16"/>
        <v>0</v>
      </c>
      <c r="X20" s="633"/>
      <c r="Y20" s="635"/>
      <c r="Z20" s="633"/>
      <c r="AA20" s="628"/>
      <c r="AB20" s="852"/>
      <c r="AC20" s="853"/>
      <c r="AD20" s="853"/>
      <c r="AE20" s="853"/>
    </row>
    <row r="21" spans="1:31" s="854" customFormat="1" ht="46.5" customHeight="1">
      <c r="A21" s="859">
        <v>4</v>
      </c>
      <c r="B21" s="861">
        <v>7000027043</v>
      </c>
      <c r="C21" s="861" t="s">
        <v>540</v>
      </c>
      <c r="D21" s="863" t="s">
        <v>541</v>
      </c>
      <c r="E21" s="863" t="s">
        <v>546</v>
      </c>
      <c r="F21" s="863" t="s">
        <v>543</v>
      </c>
      <c r="G21" s="863">
        <v>100000063</v>
      </c>
      <c r="H21" s="863">
        <v>998736</v>
      </c>
      <c r="I21" s="663"/>
      <c r="J21" s="859">
        <v>18</v>
      </c>
      <c r="K21" s="662"/>
      <c r="L21" s="860" t="s">
        <v>535</v>
      </c>
      <c r="M21" s="860" t="s">
        <v>297</v>
      </c>
      <c r="N21" s="860">
        <v>1</v>
      </c>
      <c r="O21" s="856"/>
      <c r="P21" s="857" t="str">
        <f t="shared" si="10"/>
        <v>INCLUDED</v>
      </c>
      <c r="Q21" s="629">
        <f t="shared" si="11"/>
        <v>0</v>
      </c>
      <c r="R21" s="630">
        <f t="shared" si="12"/>
        <v>0</v>
      </c>
      <c r="S21" s="631">
        <f>Discount!$J$36</f>
        <v>0</v>
      </c>
      <c r="T21" s="630">
        <f t="shared" si="13"/>
        <v>0</v>
      </c>
      <c r="U21" s="632">
        <f t="shared" si="14"/>
        <v>0</v>
      </c>
      <c r="V21" s="633">
        <f t="shared" si="15"/>
        <v>0</v>
      </c>
      <c r="W21" s="634">
        <f t="shared" si="16"/>
        <v>0</v>
      </c>
      <c r="X21" s="633">
        <f t="shared" ref="X21:X25" si="17">N21*W21</f>
        <v>0</v>
      </c>
      <c r="Y21" s="635">
        <f t="shared" ref="Y21:Y25" si="18">IF(K21="",J21/100,K21)</f>
        <v>0.18</v>
      </c>
      <c r="Z21" s="633">
        <f t="shared" ref="Z21:Z25" si="19">X21*Y21</f>
        <v>0</v>
      </c>
      <c r="AA21" s="628"/>
      <c r="AB21" s="852"/>
      <c r="AC21" s="853"/>
      <c r="AD21" s="853"/>
      <c r="AE21" s="853"/>
    </row>
    <row r="22" spans="1:31" s="854" customFormat="1" ht="46.5" customHeight="1">
      <c r="A22" s="859">
        <v>5</v>
      </c>
      <c r="B22" s="862">
        <v>7000027043</v>
      </c>
      <c r="C22" s="862" t="s">
        <v>540</v>
      </c>
      <c r="D22" s="863" t="s">
        <v>541</v>
      </c>
      <c r="E22" s="863" t="s">
        <v>547</v>
      </c>
      <c r="F22" s="863" t="s">
        <v>543</v>
      </c>
      <c r="G22" s="863">
        <v>100000055</v>
      </c>
      <c r="H22" s="863">
        <v>998736</v>
      </c>
      <c r="I22" s="663"/>
      <c r="J22" s="859">
        <v>18</v>
      </c>
      <c r="K22" s="662"/>
      <c r="L22" s="860" t="s">
        <v>536</v>
      </c>
      <c r="M22" s="860" t="s">
        <v>520</v>
      </c>
      <c r="N22" s="860">
        <v>1</v>
      </c>
      <c r="O22" s="856"/>
      <c r="P22" s="857" t="str">
        <f t="shared" si="10"/>
        <v>INCLUDED</v>
      </c>
      <c r="Q22" s="629">
        <f t="shared" si="11"/>
        <v>0</v>
      </c>
      <c r="R22" s="630">
        <f t="shared" si="12"/>
        <v>0</v>
      </c>
      <c r="S22" s="631">
        <f>Discount!$J$36</f>
        <v>0</v>
      </c>
      <c r="T22" s="630">
        <f t="shared" si="13"/>
        <v>0</v>
      </c>
      <c r="U22" s="632">
        <f t="shared" si="14"/>
        <v>0</v>
      </c>
      <c r="V22" s="633">
        <f t="shared" si="15"/>
        <v>0</v>
      </c>
      <c r="W22" s="634">
        <f t="shared" si="16"/>
        <v>0</v>
      </c>
      <c r="X22" s="633">
        <f t="shared" si="17"/>
        <v>0</v>
      </c>
      <c r="Y22" s="635">
        <f t="shared" si="18"/>
        <v>0.18</v>
      </c>
      <c r="Z22" s="633">
        <f t="shared" si="19"/>
        <v>0</v>
      </c>
      <c r="AA22" s="628"/>
      <c r="AB22" s="852"/>
      <c r="AC22" s="853"/>
      <c r="AD22" s="853"/>
      <c r="AE22" s="853"/>
    </row>
    <row r="23" spans="1:31" s="854" customFormat="1" ht="46.5" customHeight="1">
      <c r="A23" s="859">
        <v>6</v>
      </c>
      <c r="B23" s="862">
        <v>7000027043</v>
      </c>
      <c r="C23" s="862" t="s">
        <v>540</v>
      </c>
      <c r="D23" s="863" t="s">
        <v>541</v>
      </c>
      <c r="E23" s="863" t="s">
        <v>548</v>
      </c>
      <c r="F23" s="863" t="s">
        <v>543</v>
      </c>
      <c r="G23" s="863">
        <v>100008095</v>
      </c>
      <c r="H23" s="863">
        <v>998736</v>
      </c>
      <c r="I23" s="663"/>
      <c r="J23" s="859">
        <v>18</v>
      </c>
      <c r="K23" s="662"/>
      <c r="L23" s="860" t="s">
        <v>537</v>
      </c>
      <c r="M23" s="860" t="s">
        <v>297</v>
      </c>
      <c r="N23" s="860">
        <v>1</v>
      </c>
      <c r="O23" s="856"/>
      <c r="P23" s="857" t="str">
        <f t="shared" si="10"/>
        <v>INCLUDED</v>
      </c>
      <c r="Q23" s="629">
        <f t="shared" si="11"/>
        <v>0</v>
      </c>
      <c r="R23" s="630">
        <f t="shared" si="12"/>
        <v>0</v>
      </c>
      <c r="S23" s="631">
        <f>Discount!$J$36</f>
        <v>0</v>
      </c>
      <c r="T23" s="630">
        <f t="shared" si="13"/>
        <v>0</v>
      </c>
      <c r="U23" s="632">
        <f t="shared" si="14"/>
        <v>0</v>
      </c>
      <c r="V23" s="633">
        <f t="shared" si="15"/>
        <v>0</v>
      </c>
      <c r="W23" s="634">
        <f t="shared" si="16"/>
        <v>0</v>
      </c>
      <c r="X23" s="633">
        <f t="shared" si="17"/>
        <v>0</v>
      </c>
      <c r="Y23" s="635">
        <f t="shared" si="18"/>
        <v>0.18</v>
      </c>
      <c r="Z23" s="633">
        <f t="shared" si="19"/>
        <v>0</v>
      </c>
      <c r="AA23" s="628"/>
      <c r="AB23" s="852"/>
      <c r="AC23" s="853"/>
      <c r="AD23" s="853"/>
      <c r="AE23" s="853"/>
    </row>
    <row r="24" spans="1:31" s="854" customFormat="1" ht="46.5" customHeight="1">
      <c r="A24" s="859">
        <v>7</v>
      </c>
      <c r="B24" s="862">
        <v>7000027043</v>
      </c>
      <c r="C24" s="862" t="s">
        <v>540</v>
      </c>
      <c r="D24" s="863" t="s">
        <v>541</v>
      </c>
      <c r="E24" s="863" t="s">
        <v>549</v>
      </c>
      <c r="F24" s="863" t="s">
        <v>543</v>
      </c>
      <c r="G24" s="863">
        <v>100000057</v>
      </c>
      <c r="H24" s="863">
        <v>998736</v>
      </c>
      <c r="I24" s="663"/>
      <c r="J24" s="859">
        <v>18</v>
      </c>
      <c r="K24" s="662"/>
      <c r="L24" s="860" t="s">
        <v>538</v>
      </c>
      <c r="M24" s="860" t="s">
        <v>520</v>
      </c>
      <c r="N24" s="860">
        <v>1</v>
      </c>
      <c r="O24" s="856"/>
      <c r="P24" s="857" t="str">
        <f t="shared" si="10"/>
        <v>INCLUDED</v>
      </c>
      <c r="Q24" s="629">
        <f t="shared" si="11"/>
        <v>0</v>
      </c>
      <c r="R24" s="630">
        <f t="shared" si="12"/>
        <v>0</v>
      </c>
      <c r="S24" s="631">
        <f>Discount!$J$36</f>
        <v>0</v>
      </c>
      <c r="T24" s="630">
        <f t="shared" si="13"/>
        <v>0</v>
      </c>
      <c r="U24" s="632">
        <f t="shared" si="14"/>
        <v>0</v>
      </c>
      <c r="V24" s="633">
        <f t="shared" si="15"/>
        <v>0</v>
      </c>
      <c r="W24" s="634">
        <f t="shared" si="16"/>
        <v>0</v>
      </c>
      <c r="X24" s="633">
        <f t="shared" si="17"/>
        <v>0</v>
      </c>
      <c r="Y24" s="635">
        <f t="shared" si="18"/>
        <v>0.18</v>
      </c>
      <c r="Z24" s="633">
        <f t="shared" si="19"/>
        <v>0</v>
      </c>
      <c r="AA24" s="628"/>
      <c r="AB24" s="852"/>
      <c r="AC24" s="853"/>
      <c r="AD24" s="853"/>
      <c r="AE24" s="853"/>
    </row>
    <row r="25" spans="1:31" s="854" customFormat="1" ht="46.5" customHeight="1">
      <c r="A25" s="859">
        <v>8</v>
      </c>
      <c r="B25" s="862">
        <v>7000027043</v>
      </c>
      <c r="C25" s="862" t="s">
        <v>540</v>
      </c>
      <c r="D25" s="863" t="s">
        <v>541</v>
      </c>
      <c r="E25" s="863" t="s">
        <v>550</v>
      </c>
      <c r="F25" s="863" t="s">
        <v>543</v>
      </c>
      <c r="G25" s="863">
        <v>100001925</v>
      </c>
      <c r="H25" s="863">
        <v>998736</v>
      </c>
      <c r="I25" s="663"/>
      <c r="J25" s="859">
        <v>18</v>
      </c>
      <c r="K25" s="662"/>
      <c r="L25" s="860" t="s">
        <v>539</v>
      </c>
      <c r="M25" s="860" t="s">
        <v>297</v>
      </c>
      <c r="N25" s="860">
        <v>1</v>
      </c>
      <c r="O25" s="856"/>
      <c r="P25" s="857" t="str">
        <f t="shared" si="10"/>
        <v>INCLUDED</v>
      </c>
      <c r="Q25" s="629">
        <f t="shared" si="11"/>
        <v>0</v>
      </c>
      <c r="R25" s="630">
        <f t="shared" si="12"/>
        <v>0</v>
      </c>
      <c r="S25" s="631">
        <f>Discount!$J$36</f>
        <v>0</v>
      </c>
      <c r="T25" s="630">
        <f t="shared" si="13"/>
        <v>0</v>
      </c>
      <c r="U25" s="632">
        <f t="shared" si="14"/>
        <v>0</v>
      </c>
      <c r="V25" s="633">
        <f t="shared" si="15"/>
        <v>0</v>
      </c>
      <c r="W25" s="634">
        <f t="shared" si="16"/>
        <v>0</v>
      </c>
      <c r="X25" s="633">
        <f t="shared" si="17"/>
        <v>0</v>
      </c>
      <c r="Y25" s="635">
        <f t="shared" si="18"/>
        <v>0.18</v>
      </c>
      <c r="Z25" s="633">
        <f t="shared" si="19"/>
        <v>0</v>
      </c>
      <c r="AA25" s="628"/>
      <c r="AB25" s="852"/>
      <c r="AC25" s="853"/>
      <c r="AD25" s="853"/>
      <c r="AE25" s="853"/>
    </row>
    <row r="26" spans="1:31" ht="28.5" customHeight="1">
      <c r="A26" s="636"/>
      <c r="B26" s="940" t="s">
        <v>194</v>
      </c>
      <c r="C26" s="941"/>
      <c r="D26" s="941"/>
      <c r="E26" s="941"/>
      <c r="F26" s="941"/>
      <c r="G26" s="941"/>
      <c r="H26" s="941"/>
      <c r="I26" s="941"/>
      <c r="J26" s="941"/>
      <c r="K26" s="941"/>
      <c r="L26" s="941"/>
      <c r="M26" s="941"/>
      <c r="N26" s="942"/>
      <c r="O26" s="637"/>
      <c r="P26" s="638">
        <f>SUM(P18:P25)</f>
        <v>0</v>
      </c>
      <c r="Q26" s="552"/>
      <c r="R26" s="639">
        <f>SUM(R17:R25)</f>
        <v>0</v>
      </c>
      <c r="S26" s="640"/>
      <c r="T26" s="641"/>
      <c r="U26" s="639">
        <f>SUM(U17:U25)</f>
        <v>0</v>
      </c>
      <c r="V26" s="642">
        <f>SUM(V17:V25)</f>
        <v>0</v>
      </c>
      <c r="W26" s="643"/>
      <c r="X26" s="644" t="e">
        <f>SUM(#REF!)</f>
        <v>#REF!</v>
      </c>
      <c r="Y26" s="643"/>
      <c r="Z26" s="644" t="e">
        <f>SUM(#REF!)</f>
        <v>#REF!</v>
      </c>
      <c r="AA26" s="643"/>
    </row>
    <row r="27" spans="1:31" ht="21.75" customHeight="1">
      <c r="B27" s="646"/>
      <c r="C27" s="647"/>
      <c r="D27" s="647"/>
      <c r="E27" s="647"/>
      <c r="F27" s="647"/>
      <c r="G27" s="647"/>
      <c r="H27" s="647"/>
      <c r="I27" s="647"/>
      <c r="J27" s="647"/>
      <c r="K27" s="647"/>
      <c r="L27" s="647"/>
      <c r="M27" s="648"/>
      <c r="N27" s="649"/>
      <c r="O27" s="648"/>
      <c r="P27" s="648"/>
      <c r="Q27" s="648"/>
      <c r="R27" s="640"/>
      <c r="S27" s="640"/>
      <c r="T27" s="641"/>
      <c r="U27" s="640"/>
      <c r="V27" s="643"/>
      <c r="W27" s="643"/>
      <c r="X27" s="650" t="s">
        <v>503</v>
      </c>
      <c r="Y27" s="651"/>
      <c r="Z27" s="628" t="s">
        <v>504</v>
      </c>
      <c r="AA27" s="643"/>
    </row>
    <row r="28" spans="1:31" ht="30" customHeight="1">
      <c r="A28" s="652" t="s">
        <v>352</v>
      </c>
      <c r="B28" s="943" t="s">
        <v>353</v>
      </c>
      <c r="C28" s="943"/>
      <c r="D28" s="943"/>
      <c r="E28" s="943"/>
      <c r="F28" s="943"/>
      <c r="G28" s="943"/>
      <c r="H28" s="943"/>
      <c r="I28" s="943"/>
      <c r="J28" s="943"/>
      <c r="K28" s="943"/>
      <c r="L28" s="943"/>
      <c r="M28" s="943"/>
      <c r="N28" s="943"/>
      <c r="O28" s="943"/>
      <c r="P28" s="943"/>
      <c r="Q28" s="648"/>
      <c r="R28" s="640"/>
      <c r="S28" s="640"/>
      <c r="T28" s="641"/>
      <c r="U28" s="640"/>
      <c r="V28" s="643"/>
      <c r="W28" s="643"/>
      <c r="X28" s="643"/>
      <c r="Y28" s="643"/>
      <c r="Z28" s="643"/>
      <c r="AA28" s="643"/>
    </row>
    <row r="29" spans="1:31" ht="21.75" customHeight="1">
      <c r="A29" s="653"/>
      <c r="B29" s="654"/>
      <c r="C29" s="655"/>
      <c r="D29" s="656"/>
      <c r="E29" s="657"/>
      <c r="F29" s="566"/>
      <c r="G29" s="566"/>
      <c r="H29" s="566"/>
      <c r="I29" s="566"/>
      <c r="J29" s="566"/>
      <c r="K29" s="566"/>
      <c r="L29" s="565"/>
      <c r="M29" s="648"/>
      <c r="N29" s="649"/>
      <c r="O29" s="648"/>
      <c r="P29" s="648"/>
      <c r="Q29" s="648"/>
      <c r="R29" s="640"/>
      <c r="S29" s="640"/>
      <c r="T29" s="641"/>
      <c r="U29" s="640"/>
      <c r="V29" s="643"/>
      <c r="W29" s="643"/>
      <c r="X29" s="643"/>
      <c r="Y29" s="643"/>
      <c r="Z29" s="643"/>
      <c r="AA29" s="643"/>
    </row>
    <row r="30" spans="1:31" ht="21.75" customHeight="1">
      <c r="A30" s="653"/>
      <c r="B30" s="654"/>
      <c r="C30" s="655"/>
      <c r="D30" s="656"/>
      <c r="E30" s="657"/>
      <c r="F30" s="566"/>
      <c r="G30" s="566"/>
      <c r="H30" s="566"/>
      <c r="I30" s="566"/>
      <c r="J30" s="566"/>
      <c r="K30" s="566"/>
      <c r="L30" s="565"/>
      <c r="M30" s="648"/>
      <c r="N30" s="649"/>
      <c r="O30" s="648"/>
      <c r="P30" s="648"/>
      <c r="Q30" s="648"/>
      <c r="R30" s="640"/>
      <c r="S30" s="640"/>
      <c r="T30" s="641"/>
      <c r="U30" s="640"/>
      <c r="V30" s="643"/>
      <c r="W30" s="643"/>
      <c r="X30" s="643"/>
      <c r="Y30" s="643"/>
      <c r="Z30" s="643"/>
      <c r="AA30" s="643"/>
    </row>
    <row r="31" spans="1:31" s="649" customFormat="1" ht="19.899999999999999" customHeight="1">
      <c r="A31" s="652"/>
      <c r="B31" s="846" t="s">
        <v>508</v>
      </c>
      <c r="C31" s="946" t="str">
        <f>'Sch-1'!C32:D32</f>
        <v xml:space="preserve">  </v>
      </c>
      <c r="D31" s="946"/>
      <c r="E31" s="946"/>
      <c r="F31" s="652"/>
      <c r="G31" s="652"/>
      <c r="H31" s="652"/>
      <c r="I31" s="652"/>
      <c r="J31" s="652"/>
      <c r="K31" s="652"/>
      <c r="L31" s="652"/>
      <c r="M31" s="944" t="s">
        <v>510</v>
      </c>
      <c r="N31" s="944"/>
      <c r="O31" s="947" t="str">
        <f>'Sch-1'!K32</f>
        <v/>
      </c>
      <c r="P31" s="947"/>
      <c r="R31" s="658"/>
      <c r="S31" s="658"/>
      <c r="T31" s="658"/>
      <c r="U31" s="658"/>
    </row>
    <row r="32" spans="1:31" s="649" customFormat="1" ht="19.899999999999999" customHeight="1">
      <c r="A32" s="652"/>
      <c r="B32" s="846" t="s">
        <v>509</v>
      </c>
      <c r="C32" s="945" t="str">
        <f>'Sch-1'!C33:D33</f>
        <v/>
      </c>
      <c r="D32" s="945"/>
      <c r="E32" s="945"/>
      <c r="F32" s="652"/>
      <c r="G32" s="652"/>
      <c r="H32" s="652"/>
      <c r="I32" s="652"/>
      <c r="J32" s="652"/>
      <c r="K32" s="652"/>
      <c r="L32" s="652"/>
      <c r="M32" s="944" t="s">
        <v>512</v>
      </c>
      <c r="N32" s="944"/>
      <c r="O32" s="947" t="str">
        <f>'Sch-1'!K33</f>
        <v/>
      </c>
      <c r="P32" s="947"/>
      <c r="R32" s="658"/>
      <c r="S32" s="658"/>
      <c r="T32" s="658"/>
      <c r="U32" s="658"/>
    </row>
    <row r="33" spans="2:17">
      <c r="B33" s="654"/>
      <c r="C33" s="655"/>
      <c r="D33" s="603"/>
      <c r="E33" s="657"/>
      <c r="F33" s="527"/>
      <c r="G33" s="566"/>
      <c r="H33" s="566"/>
      <c r="I33" s="566"/>
      <c r="J33" s="566"/>
      <c r="K33" s="566"/>
      <c r="L33" s="565"/>
      <c r="M33" s="648"/>
      <c r="N33" s="649"/>
      <c r="O33" s="648"/>
      <c r="P33" s="648"/>
      <c r="Q33" s="648"/>
    </row>
    <row r="34" spans="2:17">
      <c r="B34" s="659"/>
      <c r="C34" s="660"/>
      <c r="D34" s="602"/>
      <c r="E34" s="657"/>
      <c r="F34" s="527"/>
      <c r="G34" s="565"/>
      <c r="H34" s="565"/>
      <c r="I34" s="565"/>
      <c r="J34" s="565"/>
      <c r="K34" s="565"/>
      <c r="L34" s="565"/>
      <c r="M34" s="648"/>
      <c r="N34" s="649"/>
      <c r="O34" s="648"/>
      <c r="P34" s="648"/>
      <c r="Q34" s="648"/>
    </row>
    <row r="36" spans="2:17" hidden="1">
      <c r="P36" s="661">
        <f>P26*0.18</f>
        <v>0</v>
      </c>
    </row>
  </sheetData>
  <sheetProtection algorithmName="SHA-512" hashValue="Uq9NENbhkHJaKd0QrbaBXjo7L4gKkYoP90FSRjJliUU7/olXiTKrdRodkuFwiA8dktRpCWrGs9s+dRZin1Aoog==" saltValue="IVNdHSfcVvVsHm2xHFTjxg==" spinCount="100000" sheet="1" formatColumns="0" formatRows="0" selectLockedCells="1"/>
  <customSheetViews>
    <customSheetView guid="{41FA9D67-020C-4823-83C1-8E592D62422E}"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 guid="{EB224C2E-E5FA-4159-842E-DC6DF9505B8C}"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4"/>
      <headerFooter>
        <oddHeader>&amp;RSchedule-3
Page &amp;P of &amp;N</oddHeader>
      </headerFooter>
    </customSheetView>
  </customSheetViews>
  <mergeCells count="18">
    <mergeCell ref="C12:G12"/>
    <mergeCell ref="A14:P14"/>
    <mergeCell ref="C11:G11"/>
    <mergeCell ref="C10:G10"/>
    <mergeCell ref="C9:G9"/>
    <mergeCell ref="A3:P3"/>
    <mergeCell ref="A4:P4"/>
    <mergeCell ref="A6:B6"/>
    <mergeCell ref="A7:I7"/>
    <mergeCell ref="A8:G8"/>
    <mergeCell ref="B26:N26"/>
    <mergeCell ref="B28:P28"/>
    <mergeCell ref="M32:N32"/>
    <mergeCell ref="M31:N31"/>
    <mergeCell ref="C32:E32"/>
    <mergeCell ref="C31:E31"/>
    <mergeCell ref="O32:P32"/>
    <mergeCell ref="O31:P31"/>
  </mergeCells>
  <conditionalFormatting sqref="K17:K25">
    <cfRule type="expression" dxfId="5" priority="45" stopIfTrue="1">
      <formula>J17&gt;0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7:K25" xr:uid="{00000000-0002-0000-0600-000002000000}">
      <formula1>"0%,5%,12%,18%,28%"</formula1>
    </dataValidation>
    <dataValidation type="whole" operator="greaterThan" allowBlank="1" showInputMessage="1" showErrorMessage="1" sqref="I17:I25" xr:uid="{00000000-0002-0000-0600-000003000000}">
      <formula1>0</formula1>
    </dataValidation>
    <dataValidation type="decimal" operator="greaterThanOrEqual" allowBlank="1" showInputMessage="1" showErrorMessage="1" sqref="O17:O25" xr:uid="{00000000-0002-0000-0600-000004000000}">
      <formula1>0</formula1>
    </dataValidation>
  </dataValidations>
  <printOptions horizontalCentered="1"/>
  <pageMargins left="0.2" right="0.2" top="0.75" bottom="0.5" header="0.3" footer="0.3"/>
  <pageSetup paperSize="9" scale="52"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322" customWidth="1"/>
    <col min="2" max="2" width="9" style="322" customWidth="1"/>
    <col min="3" max="3" width="10.28515625" style="322" customWidth="1"/>
    <col min="4" max="4" width="10.85546875" style="322" customWidth="1"/>
    <col min="5" max="5" width="11.140625" style="322" customWidth="1"/>
    <col min="6" max="6" width="13.7109375" style="322" customWidth="1"/>
    <col min="7" max="7" width="15.42578125" style="322" customWidth="1"/>
    <col min="8" max="11" width="16.85546875" style="322" customWidth="1"/>
    <col min="12" max="12" width="14.42578125" style="323" customWidth="1"/>
    <col min="13" max="13" width="9" style="322" customWidth="1"/>
    <col min="14" max="14" width="11.42578125" style="322" customWidth="1"/>
    <col min="15" max="15" width="13.28515625" style="322" customWidth="1"/>
    <col min="16" max="16" width="15.7109375" style="327" customWidth="1"/>
    <col min="17" max="16384" width="9.140625" style="327"/>
  </cols>
  <sheetData>
    <row r="1" spans="1:16" s="324" customFormat="1" ht="24.75" customHeight="1">
      <c r="A1" s="307" t="str">
        <f>Cover!B3</f>
        <v>SPEC. NO.: CC/NT/W-RT/DOM/A06/24/03809</v>
      </c>
      <c r="B1" s="307"/>
      <c r="C1" s="307"/>
      <c r="D1" s="307"/>
      <c r="E1" s="307"/>
      <c r="F1" s="307"/>
      <c r="G1" s="308"/>
      <c r="H1" s="308"/>
      <c r="I1" s="308"/>
      <c r="J1" s="308"/>
      <c r="K1" s="308"/>
      <c r="L1" s="309"/>
      <c r="M1" s="310"/>
      <c r="N1" s="311"/>
      <c r="O1" s="311"/>
      <c r="P1" s="312" t="s">
        <v>26</v>
      </c>
    </row>
    <row r="2" spans="1:16" s="324" customFormat="1">
      <c r="A2" s="5"/>
      <c r="B2" s="5"/>
      <c r="C2" s="5"/>
      <c r="D2" s="5"/>
      <c r="E2" s="5"/>
      <c r="F2" s="5"/>
      <c r="G2" s="313"/>
      <c r="H2" s="313"/>
      <c r="I2" s="313"/>
      <c r="J2" s="313"/>
      <c r="K2" s="313"/>
      <c r="L2" s="314"/>
      <c r="M2" s="315"/>
      <c r="N2" s="316"/>
      <c r="O2" s="316"/>
    </row>
    <row r="3" spans="1:16" s="324" customFormat="1" ht="61.5" customHeight="1">
      <c r="A3" s="960" t="str">
        <f>Cover!$B$2</f>
        <v>420kV Reactor Package 4RT05- SIS/ADDCAP for procurement of 420kV Class Reactors under " Bulk Procurement of 765kV &amp; 400kV Class Transformers &amp; Reactors of various capacities " (2nd Lot).</v>
      </c>
      <c r="B3" s="960"/>
      <c r="C3" s="960"/>
      <c r="D3" s="960"/>
      <c r="E3" s="960"/>
      <c r="F3" s="960"/>
      <c r="G3" s="960"/>
      <c r="H3" s="960"/>
      <c r="I3" s="960"/>
      <c r="J3" s="960"/>
      <c r="K3" s="960"/>
      <c r="L3" s="960"/>
      <c r="M3" s="960"/>
      <c r="N3" s="960"/>
      <c r="O3" s="960"/>
      <c r="P3" s="960"/>
    </row>
    <row r="4" spans="1:16" s="324" customFormat="1" ht="16.5">
      <c r="A4" s="965" t="s">
        <v>19</v>
      </c>
      <c r="B4" s="965"/>
      <c r="C4" s="965"/>
      <c r="D4" s="965"/>
      <c r="E4" s="965"/>
      <c r="F4" s="965"/>
      <c r="G4" s="965"/>
      <c r="H4" s="965"/>
      <c r="I4" s="965"/>
      <c r="J4" s="965"/>
      <c r="K4" s="965"/>
      <c r="L4" s="965"/>
      <c r="M4" s="965"/>
      <c r="N4" s="965"/>
      <c r="O4" s="965"/>
      <c r="P4" s="965"/>
    </row>
    <row r="5" spans="1:16" s="324" customFormat="1">
      <c r="A5" s="317"/>
      <c r="B5" s="317"/>
      <c r="C5" s="317"/>
      <c r="D5" s="317"/>
      <c r="E5" s="317"/>
      <c r="F5" s="317"/>
      <c r="G5" s="318"/>
      <c r="H5" s="318"/>
      <c r="I5" s="318"/>
      <c r="J5" s="318"/>
      <c r="K5" s="318"/>
      <c r="L5" s="318"/>
      <c r="M5" s="317"/>
      <c r="N5" s="317"/>
      <c r="O5" s="317"/>
    </row>
    <row r="6" spans="1:16" s="324" customFormat="1" ht="20.25" customHeight="1">
      <c r="A6" s="961" t="s">
        <v>346</v>
      </c>
      <c r="B6" s="961"/>
      <c r="C6" s="2"/>
      <c r="D6" s="242"/>
      <c r="E6" s="2"/>
      <c r="F6" s="2"/>
      <c r="G6" s="2"/>
      <c r="H6" s="2"/>
      <c r="I6" s="2"/>
      <c r="J6" s="318"/>
      <c r="K6" s="318"/>
      <c r="L6" s="318"/>
      <c r="M6" s="317"/>
      <c r="N6" s="317"/>
      <c r="O6" s="317"/>
    </row>
    <row r="7" spans="1:16" s="324" customFormat="1" ht="21" customHeight="1">
      <c r="A7" s="962">
        <f>'Sch-1'!A7</f>
        <v>0</v>
      </c>
      <c r="B7" s="962"/>
      <c r="C7" s="962"/>
      <c r="D7" s="962"/>
      <c r="E7" s="962"/>
      <c r="F7" s="962"/>
      <c r="G7" s="962"/>
      <c r="H7" s="962"/>
      <c r="I7" s="962"/>
      <c r="J7" s="3"/>
      <c r="K7" s="3"/>
      <c r="L7" s="280"/>
      <c r="M7" s="3"/>
      <c r="N7" s="319" t="s">
        <v>1</v>
      </c>
      <c r="O7" s="316"/>
    </row>
    <row r="8" spans="1:16" s="324" customFormat="1" ht="21" customHeight="1">
      <c r="A8" s="963" t="str">
        <f>"Bidder’s Name and Address  (" &amp; MID('Names of Bidder'!B9,9, 20) &amp; ") :"</f>
        <v>Bidder’s Name and Address  (Sole Bidder) :</v>
      </c>
      <c r="B8" s="963"/>
      <c r="C8" s="963"/>
      <c r="D8" s="963"/>
      <c r="E8" s="963"/>
      <c r="F8" s="963"/>
      <c r="G8" s="963"/>
      <c r="H8" s="348"/>
      <c r="I8" s="348"/>
      <c r="J8" s="333"/>
      <c r="K8" s="333"/>
      <c r="L8" s="333"/>
      <c r="M8" s="333"/>
      <c r="N8" s="6" t="str">
        <f>'Sch-1'!K8</f>
        <v>Contract Services</v>
      </c>
      <c r="O8" s="316"/>
    </row>
    <row r="9" spans="1:16" s="324" customFormat="1" ht="24" customHeight="1">
      <c r="A9" s="295" t="s">
        <v>12</v>
      </c>
      <c r="B9" s="290"/>
      <c r="C9" s="962" t="str">
        <f>IF('Names of Bidder'!D9=0, "", 'Names of Bidder'!D9)</f>
        <v/>
      </c>
      <c r="D9" s="962"/>
      <c r="E9" s="962"/>
      <c r="F9" s="962"/>
      <c r="G9" s="962"/>
      <c r="H9" s="291"/>
      <c r="I9" s="291"/>
      <c r="J9" s="158"/>
      <c r="K9" s="158"/>
      <c r="L9" s="325"/>
      <c r="N9" s="6" t="str">
        <f>'Sch-1'!K9</f>
        <v>Power Grid Corporation of India Ltd.,</v>
      </c>
      <c r="O9" s="316"/>
    </row>
    <row r="10" spans="1:16" s="324" customFormat="1" ht="16.5">
      <c r="A10" s="295" t="s">
        <v>11</v>
      </c>
      <c r="B10" s="290"/>
      <c r="C10" s="964" t="str">
        <f>IF('Names of Bidder'!D10=0, "", 'Names of Bidder'!D10)</f>
        <v/>
      </c>
      <c r="D10" s="964"/>
      <c r="E10" s="964"/>
      <c r="F10" s="964"/>
      <c r="G10" s="964"/>
      <c r="H10" s="291"/>
      <c r="I10" s="291"/>
      <c r="J10" s="158"/>
      <c r="K10" s="158"/>
      <c r="L10" s="325"/>
      <c r="N10" s="6" t="str">
        <f>'Sch-1'!K10</f>
        <v>"Saudamini", Plot No.-2</v>
      </c>
      <c r="O10" s="316"/>
    </row>
    <row r="11" spans="1:16" s="324" customFormat="1">
      <c r="A11" s="291"/>
      <c r="B11" s="291"/>
      <c r="C11" s="964" t="str">
        <f>IF('Names of Bidder'!D11=0, "", 'Names of Bidder'!D11)</f>
        <v/>
      </c>
      <c r="D11" s="964"/>
      <c r="E11" s="964"/>
      <c r="F11" s="964"/>
      <c r="G11" s="964"/>
      <c r="H11" s="291"/>
      <c r="I11" s="291"/>
      <c r="J11" s="158"/>
      <c r="K11" s="158"/>
      <c r="L11" s="325"/>
      <c r="N11" s="6" t="str">
        <f>'Sch-1'!K11</f>
        <v xml:space="preserve">Sector-29, </v>
      </c>
      <c r="O11" s="316"/>
    </row>
    <row r="12" spans="1:16" s="324" customFormat="1">
      <c r="A12" s="291"/>
      <c r="B12" s="291"/>
      <c r="C12" s="964" t="str">
        <f>IF('Names of Bidder'!D12=0, "", 'Names of Bidder'!D12)</f>
        <v/>
      </c>
      <c r="D12" s="964"/>
      <c r="E12" s="964"/>
      <c r="F12" s="964"/>
      <c r="G12" s="964"/>
      <c r="H12" s="291"/>
      <c r="I12" s="291"/>
      <c r="J12" s="158"/>
      <c r="K12" s="158"/>
      <c r="L12" s="325"/>
      <c r="N12" s="6" t="str">
        <f>'Sch-1'!K12</f>
        <v>Gurgaon (Haryana) - 122001</v>
      </c>
      <c r="O12" s="316"/>
    </row>
    <row r="13" spans="1:16" s="324" customFormat="1">
      <c r="A13" s="291"/>
      <c r="B13" s="291"/>
      <c r="C13" s="158"/>
      <c r="D13" s="158"/>
      <c r="E13" s="158"/>
      <c r="F13" s="158"/>
      <c r="G13" s="158"/>
      <c r="H13" s="291"/>
      <c r="I13" s="291"/>
      <c r="J13" s="158"/>
      <c r="K13" s="158"/>
      <c r="L13" s="325"/>
      <c r="N13" s="6"/>
      <c r="O13" s="316"/>
    </row>
    <row r="14" spans="1:16" s="324" customFormat="1" ht="21" customHeight="1">
      <c r="A14" s="949" t="s">
        <v>27</v>
      </c>
      <c r="B14" s="949"/>
      <c r="C14" s="949"/>
      <c r="D14" s="949"/>
      <c r="E14" s="949"/>
      <c r="F14" s="949"/>
      <c r="G14" s="949"/>
      <c r="H14" s="949"/>
      <c r="I14" s="949"/>
      <c r="J14" s="949"/>
      <c r="K14" s="949"/>
      <c r="L14" s="949"/>
      <c r="M14" s="949"/>
      <c r="N14" s="949"/>
      <c r="O14" s="949"/>
      <c r="P14" s="949"/>
    </row>
    <row r="15" spans="1:16" s="324" customFormat="1" ht="101.45" customHeight="1">
      <c r="A15" s="303" t="s">
        <v>7</v>
      </c>
      <c r="B15" s="304" t="s">
        <v>264</v>
      </c>
      <c r="C15" s="304" t="s">
        <v>265</v>
      </c>
      <c r="D15" s="304" t="s">
        <v>275</v>
      </c>
      <c r="E15" s="304" t="s">
        <v>277</v>
      </c>
      <c r="F15" s="304" t="s">
        <v>278</v>
      </c>
      <c r="G15" s="303" t="s">
        <v>25</v>
      </c>
      <c r="H15" s="334" t="s">
        <v>320</v>
      </c>
      <c r="I15" s="335" t="s">
        <v>319</v>
      </c>
      <c r="J15" s="335" t="s">
        <v>306</v>
      </c>
      <c r="K15" s="335" t="s">
        <v>316</v>
      </c>
      <c r="L15" s="304" t="s">
        <v>15</v>
      </c>
      <c r="M15" s="305" t="s">
        <v>9</v>
      </c>
      <c r="N15" s="305" t="s">
        <v>16</v>
      </c>
      <c r="O15" s="306" t="s">
        <v>28</v>
      </c>
      <c r="P15" s="306" t="s">
        <v>29</v>
      </c>
    </row>
    <row r="16" spans="1:16" s="360" customFormat="1" ht="15">
      <c r="A16" s="357">
        <v>1</v>
      </c>
      <c r="B16" s="357">
        <v>2</v>
      </c>
      <c r="C16" s="357">
        <v>3</v>
      </c>
      <c r="D16" s="357">
        <v>4</v>
      </c>
      <c r="E16" s="357">
        <v>5</v>
      </c>
      <c r="F16" s="357">
        <v>6</v>
      </c>
      <c r="G16" s="357">
        <v>7</v>
      </c>
      <c r="H16" s="358">
        <v>8</v>
      </c>
      <c r="I16" s="358">
        <v>9</v>
      </c>
      <c r="J16" s="358">
        <v>10</v>
      </c>
      <c r="K16" s="358">
        <v>11</v>
      </c>
      <c r="L16" s="359">
        <v>12</v>
      </c>
      <c r="M16" s="357">
        <v>13</v>
      </c>
      <c r="N16" s="357">
        <v>14</v>
      </c>
      <c r="O16" s="357">
        <v>15</v>
      </c>
      <c r="P16" s="357" t="s">
        <v>318</v>
      </c>
    </row>
    <row r="17" spans="1:17">
      <c r="A17" s="320"/>
      <c r="B17" s="320"/>
      <c r="C17" s="320"/>
      <c r="D17" s="320"/>
      <c r="E17" s="320"/>
      <c r="F17" s="320"/>
      <c r="G17" s="320"/>
      <c r="H17" s="320"/>
      <c r="I17" s="320"/>
      <c r="J17" s="320"/>
      <c r="K17" s="320"/>
      <c r="L17" s="321"/>
      <c r="M17" s="320"/>
      <c r="N17" s="320"/>
      <c r="O17" s="320"/>
      <c r="P17" s="326"/>
    </row>
    <row r="18" spans="1:17" s="322" customFormat="1" ht="45" customHeight="1">
      <c r="A18" s="320"/>
      <c r="B18" s="328"/>
      <c r="C18" s="328"/>
      <c r="D18" s="328"/>
      <c r="F18" s="328"/>
      <c r="G18" s="328"/>
      <c r="H18" s="328"/>
      <c r="I18" s="356" t="s">
        <v>334</v>
      </c>
      <c r="J18" s="328"/>
      <c r="K18" s="328"/>
      <c r="L18" s="328"/>
      <c r="M18" s="328"/>
      <c r="N18" s="328"/>
      <c r="O18" s="328"/>
      <c r="P18" s="328"/>
    </row>
    <row r="19" spans="1:17" ht="26.25" customHeight="1">
      <c r="A19" s="320"/>
      <c r="B19" s="957"/>
      <c r="C19" s="958"/>
      <c r="D19" s="958"/>
      <c r="E19" s="958"/>
      <c r="F19" s="958"/>
      <c r="G19" s="958"/>
      <c r="H19" s="958"/>
      <c r="I19" s="958"/>
      <c r="J19" s="958"/>
      <c r="K19" s="959"/>
      <c r="L19" s="329"/>
      <c r="M19" s="329"/>
      <c r="N19" s="329"/>
      <c r="O19" s="329"/>
      <c r="P19" s="330"/>
      <c r="Q19" s="293"/>
    </row>
    <row r="20" spans="1:17" ht="27.75" customHeight="1">
      <c r="A20" s="954" t="s">
        <v>321</v>
      </c>
      <c r="B20" s="954"/>
      <c r="C20" s="954"/>
      <c r="D20" s="954"/>
      <c r="E20" s="954"/>
      <c r="F20" s="954"/>
      <c r="G20" s="954"/>
      <c r="H20" s="954"/>
      <c r="I20" s="954"/>
      <c r="J20" s="954"/>
      <c r="K20" s="954"/>
      <c r="L20" s="954"/>
      <c r="M20" s="954"/>
      <c r="N20" s="954"/>
      <c r="O20" s="954"/>
      <c r="P20" s="954"/>
      <c r="Q20" s="293"/>
    </row>
    <row r="21" spans="1:17" ht="39" customHeight="1">
      <c r="A21" s="955" t="s">
        <v>322</v>
      </c>
      <c r="B21" s="955"/>
      <c r="C21" s="955"/>
      <c r="D21" s="955"/>
      <c r="E21" s="955"/>
      <c r="F21" s="955"/>
      <c r="G21" s="955"/>
      <c r="H21" s="955"/>
      <c r="I21" s="955"/>
      <c r="J21" s="955"/>
      <c r="K21" s="955"/>
      <c r="L21" s="955"/>
      <c r="M21" s="955"/>
      <c r="N21" s="955"/>
      <c r="O21" s="955"/>
      <c r="P21" s="955"/>
      <c r="Q21" s="293"/>
    </row>
    <row r="23" spans="1:17" s="331" customFormat="1">
      <c r="B23" s="332" t="s">
        <v>313</v>
      </c>
      <c r="C23" s="953" t="str">
        <f>'Sch-3'!C31:D31</f>
        <v xml:space="preserve">  </v>
      </c>
      <c r="D23" s="952"/>
    </row>
    <row r="24" spans="1:17" s="331" customFormat="1">
      <c r="B24" s="332" t="s">
        <v>314</v>
      </c>
      <c r="C24" s="951" t="str">
        <f>'Sch-3'!C32:D32</f>
        <v/>
      </c>
      <c r="D24" s="952"/>
      <c r="L24" s="950" t="s">
        <v>315</v>
      </c>
      <c r="M24" s="950"/>
      <c r="N24" s="956" t="str">
        <f>'Sch-3'!O31</f>
        <v/>
      </c>
      <c r="O24" s="956"/>
      <c r="P24" s="956"/>
    </row>
    <row r="25" spans="1:17">
      <c r="L25" s="950" t="s">
        <v>125</v>
      </c>
      <c r="M25" s="950"/>
      <c r="N25" s="956" t="str">
        <f>'Sch-3'!O32</f>
        <v/>
      </c>
      <c r="O25" s="956"/>
      <c r="P25" s="956"/>
    </row>
  </sheetData>
  <sheetProtection password="CCC7" sheet="1" objects="1" scenarios="1" formatColumns="0" formatRows="0" selectLockedCells="1"/>
  <customSheetViews>
    <customSheetView guid="{41FA9D67-020C-4823-83C1-8E592D62422E}" scale="80" showPageBreaks="1" printArea="1" view="pageBreakPreview" topLeftCell="A4">
      <selection activeCell="Q18" sqref="Q18"/>
      <pageMargins left="0.7" right="0.7" top="0.75" bottom="0.75" header="0.3" footer="0.3"/>
      <pageSetup paperSize="9" scale="58" orientation="landscape" r:id="rId1"/>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 guid="{EB224C2E-E5FA-4159-842E-DC6DF9505B8C}" scale="80" showPageBreaks="1" printArea="1" view="pageBreakPreview" topLeftCell="A4">
      <selection activeCell="Q18" sqref="Q18"/>
      <pageMargins left="0.7" right="0.7" top="0.75" bottom="0.75" header="0.3" footer="0.3"/>
      <pageSetup paperSize="9" scale="58" orientation="landscape" r:id="rId14"/>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9" zoomScaleNormal="100" zoomScaleSheetLayoutView="100" workbookViewId="0">
      <selection activeCell="D21" sqref="D21:E22"/>
    </sheetView>
  </sheetViews>
  <sheetFormatPr defaultColWidth="11.42578125" defaultRowHeight="15.75"/>
  <cols>
    <col min="1" max="1" width="11.85546875" style="768" customWidth="1"/>
    <col min="2" max="2" width="46.7109375" style="768" customWidth="1"/>
    <col min="3" max="3" width="20" style="768" customWidth="1"/>
    <col min="4" max="4" width="23.42578125" style="768" customWidth="1"/>
    <col min="5" max="5" width="22.85546875" style="768" customWidth="1"/>
    <col min="6" max="6" width="11.42578125" style="810" hidden="1" customWidth="1"/>
    <col min="7" max="7" width="34.140625" style="810" hidden="1" customWidth="1"/>
    <col min="8" max="8" width="11.42578125" style="810" hidden="1" customWidth="1"/>
    <col min="9" max="9" width="14" style="811" hidden="1" customWidth="1"/>
    <col min="10" max="10" width="14.42578125" style="811" hidden="1" customWidth="1"/>
    <col min="11" max="11" width="17.140625" style="811" hidden="1" customWidth="1"/>
    <col min="12" max="13" width="11.42578125" style="811" hidden="1" customWidth="1"/>
    <col min="14" max="14" width="21.28515625" style="811" hidden="1" customWidth="1"/>
    <col min="15" max="15" width="18.28515625" style="810" hidden="1" customWidth="1"/>
    <col min="16" max="17" width="11.42578125" style="810" hidden="1" customWidth="1"/>
    <col min="18" max="18" width="11.42578125" style="765" hidden="1" customWidth="1"/>
    <col min="19" max="20" width="11.42578125" style="810" hidden="1" customWidth="1"/>
    <col min="21" max="24" width="11.42578125" style="810" customWidth="1"/>
    <col min="25" max="16384" width="11.42578125" style="765"/>
  </cols>
  <sheetData>
    <row r="1" spans="1:15" ht="18" customHeight="1">
      <c r="A1" s="806" t="str">
        <f>Cover!B3</f>
        <v>SPEC. NO.: CC/NT/W-RT/DOM/A06/24/03809</v>
      </c>
      <c r="B1" s="807"/>
      <c r="C1" s="808"/>
      <c r="D1" s="808"/>
      <c r="E1" s="809" t="s">
        <v>128</v>
      </c>
    </row>
    <row r="2" spans="1:15" ht="8.1" customHeight="1">
      <c r="A2" s="812"/>
      <c r="B2" s="813"/>
      <c r="C2" s="814"/>
      <c r="D2" s="814"/>
      <c r="E2" s="815"/>
      <c r="F2" s="816"/>
    </row>
    <row r="3" spans="1:15" ht="99.75" customHeight="1">
      <c r="A3" s="974" t="str">
        <f>Cover!$B$2</f>
        <v>420kV Reactor Package 4RT05- SIS/ADDCAP for procurement of 420kV Class Reactors under " Bulk Procurement of 765kV &amp; 400kV Class Transformers &amp; Reactors of various capacities " (2nd Lot).</v>
      </c>
      <c r="B3" s="974"/>
      <c r="C3" s="974"/>
      <c r="D3" s="974"/>
      <c r="E3" s="974"/>
    </row>
    <row r="4" spans="1:15" ht="21.95" customHeight="1">
      <c r="A4" s="975" t="s">
        <v>129</v>
      </c>
      <c r="B4" s="975"/>
      <c r="C4" s="975"/>
      <c r="D4" s="975"/>
      <c r="E4" s="975"/>
    </row>
    <row r="5" spans="1:15" ht="12" customHeight="1">
      <c r="A5" s="817"/>
      <c r="B5" s="818"/>
      <c r="C5" s="818"/>
      <c r="D5" s="818"/>
      <c r="E5" s="818"/>
    </row>
    <row r="6" spans="1:15" ht="24" customHeight="1">
      <c r="A6" s="920" t="s">
        <v>346</v>
      </c>
      <c r="B6" s="920"/>
      <c r="C6" s="522"/>
      <c r="D6" s="520"/>
      <c r="E6" s="522"/>
      <c r="F6" s="522"/>
      <c r="G6" s="522"/>
      <c r="H6" s="522"/>
      <c r="I6" s="522"/>
    </row>
    <row r="7" spans="1:15" ht="18" customHeight="1">
      <c r="A7" s="924">
        <f>'Sch-1'!A7</f>
        <v>0</v>
      </c>
      <c r="B7" s="924"/>
      <c r="C7" s="924"/>
      <c r="D7" s="819" t="s">
        <v>1</v>
      </c>
      <c r="E7" s="572"/>
      <c r="F7" s="572"/>
      <c r="G7" s="572"/>
      <c r="H7" s="572"/>
      <c r="I7" s="572"/>
    </row>
    <row r="8" spans="1:15" ht="18" customHeight="1">
      <c r="A8" s="921" t="str">
        <f>"Bidder’s Name and Address  (" &amp; MID('Names of Bidder'!B9,9, 20) &amp; ") :"</f>
        <v>Bidder’s Name and Address  (Sole Bidder) :</v>
      </c>
      <c r="B8" s="921"/>
      <c r="C8" s="921"/>
      <c r="D8" s="614" t="s">
        <v>2</v>
      </c>
      <c r="E8" s="820"/>
      <c r="F8" s="820"/>
      <c r="G8" s="820"/>
      <c r="H8" s="527"/>
      <c r="I8" s="527"/>
    </row>
    <row r="9" spans="1:15" ht="18" customHeight="1">
      <c r="A9" s="530" t="s">
        <v>12</v>
      </c>
      <c r="B9" s="530" t="str">
        <f>IF('Names of Bidder'!D9=0, "", 'Names of Bidder'!D9)</f>
        <v/>
      </c>
      <c r="C9" s="765"/>
      <c r="D9" s="614" t="s">
        <v>3</v>
      </c>
      <c r="E9" s="573"/>
      <c r="F9" s="573"/>
      <c r="G9" s="573"/>
      <c r="H9" s="531"/>
      <c r="I9" s="531"/>
    </row>
    <row r="10" spans="1:15" ht="18" customHeight="1">
      <c r="A10" s="530" t="s">
        <v>11</v>
      </c>
      <c r="B10" s="528" t="str">
        <f>IF('Names of Bidder'!D10=0, "", 'Names of Bidder'!D10)</f>
        <v/>
      </c>
      <c r="C10" s="765"/>
      <c r="D10" s="614" t="s">
        <v>4</v>
      </c>
      <c r="E10" s="573"/>
      <c r="F10" s="573"/>
      <c r="G10" s="573"/>
      <c r="H10" s="531"/>
      <c r="I10" s="531"/>
    </row>
    <row r="11" spans="1:15" ht="18" customHeight="1">
      <c r="A11" s="531"/>
      <c r="B11" s="528" t="str">
        <f>IF('Names of Bidder'!D11=0, "", 'Names of Bidder'!D11)</f>
        <v/>
      </c>
      <c r="C11" s="765"/>
      <c r="D11" s="614" t="s">
        <v>5</v>
      </c>
      <c r="E11" s="573"/>
      <c r="F11" s="573"/>
      <c r="G11" s="573"/>
      <c r="H11" s="531"/>
      <c r="I11" s="531"/>
    </row>
    <row r="12" spans="1:15" ht="18" customHeight="1">
      <c r="A12" s="531"/>
      <c r="B12" s="528" t="str">
        <f>IF('Names of Bidder'!D12=0, "", 'Names of Bidder'!D12)</f>
        <v/>
      </c>
      <c r="C12" s="765"/>
      <c r="D12" s="614" t="s">
        <v>6</v>
      </c>
      <c r="E12" s="573"/>
      <c r="F12" s="573"/>
      <c r="G12" s="573"/>
      <c r="H12" s="531"/>
      <c r="I12" s="531"/>
    </row>
    <row r="13" spans="1:15" ht="8.1" customHeight="1" thickBot="1">
      <c r="B13" s="795"/>
    </row>
    <row r="14" spans="1:15" ht="21.95" customHeight="1">
      <c r="A14" s="821" t="s">
        <v>130</v>
      </c>
      <c r="B14" s="976" t="s">
        <v>131</v>
      </c>
      <c r="C14" s="976"/>
      <c r="D14" s="977" t="s">
        <v>132</v>
      </c>
      <c r="E14" s="978"/>
      <c r="I14" s="973" t="s">
        <v>133</v>
      </c>
      <c r="J14" s="973"/>
      <c r="K14" s="973"/>
      <c r="M14" s="966" t="s">
        <v>134</v>
      </c>
      <c r="N14" s="966"/>
      <c r="O14" s="966"/>
    </row>
    <row r="15" spans="1:15" ht="29.25" customHeight="1">
      <c r="A15" s="822" t="s">
        <v>135</v>
      </c>
      <c r="B15" s="967" t="s">
        <v>323</v>
      </c>
      <c r="C15" s="967"/>
      <c r="D15" s="968" t="e">
        <f>'Sch-1'!P27</f>
        <v>#REF!</v>
      </c>
      <c r="E15" s="969"/>
      <c r="I15" s="823" t="s">
        <v>136</v>
      </c>
      <c r="K15" s="823" t="e">
        <f>ROUND('[9]Sch-1'!U3*#REF!,0)</f>
        <v>#REF!</v>
      </c>
      <c r="M15" s="823" t="s">
        <v>136</v>
      </c>
      <c r="O15" s="824" t="e">
        <f>ROUND('[9]Sch-1'!U5*#REF!,0)</f>
        <v>#REF!</v>
      </c>
    </row>
    <row r="16" spans="1:15" ht="87.75" customHeight="1">
      <c r="A16" s="825"/>
      <c r="B16" s="970" t="s">
        <v>324</v>
      </c>
      <c r="C16" s="970"/>
      <c r="D16" s="971"/>
      <c r="E16" s="972"/>
      <c r="G16" s="826"/>
    </row>
    <row r="17" spans="1:15" ht="25.5" customHeight="1">
      <c r="A17" s="822" t="s">
        <v>137</v>
      </c>
      <c r="B17" s="967" t="s">
        <v>325</v>
      </c>
      <c r="C17" s="967"/>
      <c r="D17" s="968">
        <f>'Sch-3'!R26</f>
        <v>0</v>
      </c>
      <c r="E17" s="969"/>
      <c r="I17" s="823" t="s">
        <v>138</v>
      </c>
      <c r="K17" s="827">
        <f>IF(ISERROR(ROUND((#REF!+#REF!)*#REF!,0)),0, ROUND((#REF!+#REF!)*#REF!,0))</f>
        <v>0</v>
      </c>
      <c r="M17" s="823" t="s">
        <v>138</v>
      </c>
      <c r="O17" s="828">
        <f>IF(ISERROR(ROUND((#REF!+#REF!)*#REF!,0)),0, ROUND((#REF!+#REF!)*#REF!,0))</f>
        <v>0</v>
      </c>
    </row>
    <row r="18" spans="1:15" ht="84" customHeight="1">
      <c r="A18" s="825"/>
      <c r="B18" s="970" t="s">
        <v>326</v>
      </c>
      <c r="C18" s="970"/>
      <c r="D18" s="983"/>
      <c r="E18" s="984"/>
      <c r="G18" s="829"/>
      <c r="I18" s="830" t="e">
        <f>#REF!/'Sch-1'!Y1</f>
        <v>#REF!</v>
      </c>
      <c r="K18" s="811">
        <f>'[9]Sch-1'!U3</f>
        <v>0</v>
      </c>
      <c r="M18" s="830" t="e">
        <f>I18</f>
        <v>#REF!</v>
      </c>
      <c r="O18" s="810">
        <f>'[9]Sch-1'!U5</f>
        <v>0</v>
      </c>
    </row>
    <row r="19" spans="1:15" ht="33" customHeight="1" thickBot="1">
      <c r="A19" s="831"/>
      <c r="B19" s="832" t="s">
        <v>329</v>
      </c>
      <c r="C19" s="833"/>
      <c r="D19" s="981" t="e">
        <f>D15+D17</f>
        <v>#REF!</v>
      </c>
      <c r="E19" s="982"/>
    </row>
    <row r="20" spans="1:15" ht="30" customHeight="1">
      <c r="A20" s="834"/>
      <c r="B20" s="834"/>
      <c r="C20" s="835"/>
      <c r="D20" s="834"/>
      <c r="E20" s="834"/>
    </row>
    <row r="21" spans="1:15" ht="30" customHeight="1">
      <c r="A21" s="843" t="s">
        <v>143</v>
      </c>
      <c r="B21" s="803" t="str">
        <f>'Names of Bidder'!D27&amp;" "&amp;'Names of Bidder'!E27&amp;" "&amp;'Names of Bidder'!F27</f>
        <v xml:space="preserve">  </v>
      </c>
      <c r="C21" s="844" t="s">
        <v>144</v>
      </c>
      <c r="D21" s="979" t="str">
        <f>IF('Names of Bidder'!D24="","",'Names of Bidder'!D24)</f>
        <v/>
      </c>
      <c r="E21" s="980"/>
      <c r="F21" s="836"/>
    </row>
    <row r="22" spans="1:15" ht="30" customHeight="1">
      <c r="A22" s="843" t="s">
        <v>145</v>
      </c>
      <c r="B22" s="845" t="str">
        <f>IF('Names of Bidder'!D28="","",'Names of Bidder'!D28)</f>
        <v/>
      </c>
      <c r="C22" s="844" t="s">
        <v>146</v>
      </c>
      <c r="D22" s="979" t="str">
        <f>IF('Names of Bidder'!D25="","",'Names of Bidder'!D25)</f>
        <v/>
      </c>
      <c r="E22" s="980"/>
      <c r="F22" s="836"/>
    </row>
    <row r="23" spans="1:15" ht="30" customHeight="1">
      <c r="A23" s="837"/>
      <c r="B23" s="838"/>
      <c r="C23" s="835"/>
      <c r="D23" s="810"/>
      <c r="E23" s="810"/>
      <c r="F23" s="836"/>
    </row>
    <row r="24" spans="1:15" ht="33" customHeight="1">
      <c r="A24" s="837"/>
      <c r="B24" s="838"/>
      <c r="C24" s="816"/>
      <c r="D24" s="839"/>
      <c r="E24" s="840"/>
      <c r="F24" s="836"/>
    </row>
    <row r="25" spans="1:15" ht="21.95" customHeight="1">
      <c r="A25" s="841"/>
      <c r="B25" s="841"/>
      <c r="C25" s="841"/>
      <c r="D25" s="841"/>
      <c r="E25" s="842"/>
    </row>
    <row r="26" spans="1:15" ht="21.95" customHeight="1">
      <c r="A26" s="841"/>
      <c r="B26" s="841"/>
      <c r="C26" s="841"/>
      <c r="D26" s="841"/>
      <c r="E26" s="842"/>
    </row>
    <row r="27" spans="1:15" ht="21.95" customHeight="1">
      <c r="A27" s="841"/>
      <c r="B27" s="841"/>
      <c r="C27" s="841"/>
      <c r="D27" s="841"/>
      <c r="E27" s="842"/>
    </row>
    <row r="28" spans="1:15" ht="21.95" customHeight="1">
      <c r="A28" s="841"/>
      <c r="B28" s="841"/>
      <c r="C28" s="841"/>
      <c r="D28" s="841"/>
      <c r="E28" s="842"/>
    </row>
    <row r="29" spans="1:15" ht="21.95" customHeight="1">
      <c r="A29" s="841"/>
      <c r="B29" s="841"/>
      <c r="C29" s="841"/>
      <c r="D29" s="841"/>
      <c r="E29" s="842"/>
    </row>
    <row r="30" spans="1:15" ht="21.95" customHeight="1">
      <c r="A30" s="841"/>
      <c r="B30" s="841"/>
      <c r="C30" s="841"/>
      <c r="D30" s="841"/>
      <c r="E30" s="842"/>
    </row>
    <row r="31" spans="1:15" ht="24.95" customHeight="1">
      <c r="A31" s="840"/>
      <c r="B31" s="840"/>
      <c r="C31" s="840"/>
      <c r="D31" s="840"/>
      <c r="E31" s="840"/>
    </row>
    <row r="32" spans="1:15" ht="24.95" customHeight="1">
      <c r="A32" s="840"/>
      <c r="B32" s="840"/>
      <c r="C32" s="840"/>
      <c r="D32" s="840"/>
      <c r="E32" s="840"/>
    </row>
    <row r="33" spans="1:5" ht="24.95" customHeight="1">
      <c r="A33" s="840"/>
      <c r="B33" s="840"/>
      <c r="C33" s="840"/>
      <c r="D33" s="840"/>
      <c r="E33" s="840"/>
    </row>
    <row r="34" spans="1:5" ht="24.95" customHeight="1">
      <c r="A34" s="840"/>
      <c r="B34" s="840"/>
      <c r="C34" s="840"/>
      <c r="D34" s="840"/>
      <c r="E34" s="840"/>
    </row>
    <row r="35" spans="1:5" ht="24.95" customHeight="1">
      <c r="A35" s="840"/>
      <c r="B35" s="840"/>
      <c r="C35" s="840"/>
      <c r="D35" s="840"/>
      <c r="E35" s="840"/>
    </row>
    <row r="36" spans="1:5" ht="24.95" customHeight="1">
      <c r="A36" s="840"/>
      <c r="B36" s="840"/>
      <c r="C36" s="840"/>
      <c r="D36" s="840"/>
      <c r="E36" s="840"/>
    </row>
    <row r="37" spans="1:5" ht="24.95" customHeight="1">
      <c r="A37" s="840"/>
      <c r="B37" s="840"/>
      <c r="C37" s="840"/>
      <c r="D37" s="840"/>
      <c r="E37" s="840"/>
    </row>
    <row r="38" spans="1:5" ht="24.95" customHeight="1">
      <c r="A38" s="840"/>
      <c r="B38" s="840"/>
      <c r="C38" s="840"/>
      <c r="D38" s="840"/>
      <c r="E38" s="840"/>
    </row>
    <row r="39" spans="1:5" ht="24.95" customHeight="1">
      <c r="A39" s="840"/>
      <c r="B39" s="840"/>
      <c r="C39" s="840"/>
      <c r="D39" s="840"/>
      <c r="E39" s="840"/>
    </row>
    <row r="40" spans="1:5" ht="24.95" customHeight="1">
      <c r="A40" s="840"/>
      <c r="B40" s="840"/>
      <c r="C40" s="840"/>
      <c r="D40" s="840"/>
      <c r="E40" s="840"/>
    </row>
    <row r="41" spans="1:5" ht="24.95" customHeight="1">
      <c r="A41" s="840"/>
      <c r="B41" s="840"/>
      <c r="C41" s="840"/>
      <c r="D41" s="840"/>
      <c r="E41" s="840"/>
    </row>
    <row r="42" spans="1:5" ht="24.95" customHeight="1">
      <c r="A42" s="840"/>
      <c r="B42" s="840"/>
      <c r="C42" s="840"/>
      <c r="D42" s="840"/>
      <c r="E42" s="840"/>
    </row>
    <row r="43" spans="1:5" ht="24.95" customHeight="1">
      <c r="A43" s="840"/>
      <c r="B43" s="840"/>
      <c r="C43" s="840"/>
      <c r="D43" s="840"/>
      <c r="E43" s="840"/>
    </row>
    <row r="44" spans="1:5" ht="24.95" customHeight="1">
      <c r="A44" s="840"/>
      <c r="B44" s="840"/>
      <c r="C44" s="840"/>
      <c r="D44" s="840"/>
      <c r="E44" s="840"/>
    </row>
    <row r="45" spans="1:5" ht="24.95" customHeight="1">
      <c r="A45" s="840"/>
      <c r="B45" s="840"/>
      <c r="C45" s="840"/>
      <c r="D45" s="840"/>
      <c r="E45" s="840"/>
    </row>
    <row r="46" spans="1:5" ht="24.95" customHeight="1">
      <c r="A46" s="840"/>
      <c r="B46" s="840"/>
      <c r="C46" s="840"/>
      <c r="D46" s="840"/>
      <c r="E46" s="840"/>
    </row>
    <row r="47" spans="1:5" ht="24.95" customHeight="1">
      <c r="A47" s="840"/>
      <c r="B47" s="840"/>
      <c r="C47" s="840"/>
      <c r="D47" s="840"/>
      <c r="E47" s="840"/>
    </row>
    <row r="48" spans="1:5" ht="24.95" customHeight="1">
      <c r="A48" s="840"/>
      <c r="B48" s="840"/>
      <c r="C48" s="840"/>
      <c r="D48" s="840"/>
      <c r="E48" s="840"/>
    </row>
    <row r="49" spans="1:5" ht="24.95" customHeight="1">
      <c r="A49" s="840"/>
      <c r="B49" s="840"/>
      <c r="C49" s="840"/>
      <c r="D49" s="840"/>
      <c r="E49" s="840"/>
    </row>
    <row r="50" spans="1:5" ht="24.95" customHeight="1">
      <c r="A50" s="840"/>
      <c r="B50" s="840"/>
      <c r="C50" s="840"/>
      <c r="D50" s="840"/>
      <c r="E50" s="840"/>
    </row>
    <row r="51" spans="1:5" ht="24.95" customHeight="1">
      <c r="A51" s="840"/>
      <c r="B51" s="840"/>
      <c r="C51" s="840"/>
      <c r="D51" s="840"/>
      <c r="E51" s="840"/>
    </row>
    <row r="52" spans="1:5" ht="24.95" customHeight="1">
      <c r="A52" s="840"/>
      <c r="B52" s="840"/>
      <c r="C52" s="840"/>
      <c r="D52" s="840"/>
      <c r="E52" s="840"/>
    </row>
    <row r="53" spans="1:5" ht="24.95" customHeight="1">
      <c r="A53" s="840"/>
      <c r="B53" s="840"/>
      <c r="C53" s="840"/>
      <c r="D53" s="840"/>
      <c r="E53" s="840"/>
    </row>
    <row r="54" spans="1:5">
      <c r="A54" s="840"/>
      <c r="B54" s="840"/>
      <c r="C54" s="840"/>
      <c r="D54" s="840"/>
      <c r="E54" s="840"/>
    </row>
    <row r="55" spans="1:5">
      <c r="A55" s="840"/>
      <c r="B55" s="840"/>
      <c r="C55" s="840"/>
      <c r="D55" s="840"/>
      <c r="E55" s="840"/>
    </row>
    <row r="56" spans="1:5">
      <c r="A56" s="840"/>
      <c r="B56" s="840"/>
      <c r="C56" s="840"/>
      <c r="D56" s="840"/>
      <c r="E56" s="840"/>
    </row>
    <row r="57" spans="1:5">
      <c r="A57" s="840"/>
      <c r="B57" s="840"/>
      <c r="C57" s="840"/>
      <c r="D57" s="840"/>
      <c r="E57" s="840"/>
    </row>
    <row r="58" spans="1:5">
      <c r="A58" s="840"/>
      <c r="B58" s="840"/>
      <c r="C58" s="840"/>
      <c r="D58" s="840"/>
      <c r="E58" s="840"/>
    </row>
    <row r="59" spans="1:5">
      <c r="A59" s="840"/>
      <c r="B59" s="840"/>
      <c r="C59" s="840"/>
      <c r="D59" s="840"/>
      <c r="E59" s="840"/>
    </row>
    <row r="60" spans="1:5">
      <c r="A60" s="840"/>
      <c r="B60" s="840"/>
      <c r="C60" s="840"/>
      <c r="D60" s="840"/>
      <c r="E60" s="840"/>
    </row>
    <row r="61" spans="1:5">
      <c r="A61" s="840"/>
      <c r="B61" s="840"/>
      <c r="C61" s="840"/>
      <c r="D61" s="840"/>
      <c r="E61" s="840"/>
    </row>
    <row r="62" spans="1:5">
      <c r="A62" s="840"/>
      <c r="B62" s="840"/>
      <c r="C62" s="840"/>
      <c r="D62" s="840"/>
      <c r="E62" s="840"/>
    </row>
    <row r="63" spans="1:5">
      <c r="A63" s="840"/>
      <c r="B63" s="840"/>
      <c r="C63" s="840"/>
      <c r="D63" s="840"/>
      <c r="E63" s="840"/>
    </row>
    <row r="64" spans="1:5">
      <c r="A64" s="840"/>
      <c r="B64" s="840"/>
      <c r="C64" s="840"/>
      <c r="D64" s="840"/>
      <c r="E64" s="840"/>
    </row>
    <row r="65" spans="1:5">
      <c r="A65" s="840"/>
      <c r="B65" s="840"/>
      <c r="C65" s="840"/>
      <c r="D65" s="840"/>
      <c r="E65" s="840"/>
    </row>
    <row r="66" spans="1:5">
      <c r="A66" s="840"/>
      <c r="B66" s="840"/>
      <c r="C66" s="840"/>
      <c r="D66" s="840"/>
      <c r="E66" s="840"/>
    </row>
    <row r="67" spans="1:5">
      <c r="A67" s="840"/>
      <c r="B67" s="840"/>
      <c r="C67" s="840"/>
      <c r="D67" s="840"/>
      <c r="E67" s="840"/>
    </row>
    <row r="68" spans="1:5">
      <c r="A68" s="840"/>
      <c r="B68" s="840"/>
      <c r="C68" s="840"/>
      <c r="D68" s="840"/>
      <c r="E68" s="840"/>
    </row>
    <row r="69" spans="1:5">
      <c r="A69" s="840"/>
      <c r="B69" s="840"/>
      <c r="C69" s="840"/>
      <c r="D69" s="840"/>
      <c r="E69" s="840"/>
    </row>
    <row r="70" spans="1:5">
      <c r="A70" s="840"/>
      <c r="B70" s="840"/>
      <c r="C70" s="840"/>
      <c r="D70" s="840"/>
      <c r="E70" s="840"/>
    </row>
    <row r="71" spans="1:5">
      <c r="A71" s="840"/>
      <c r="B71" s="840"/>
      <c r="C71" s="840"/>
      <c r="D71" s="840"/>
      <c r="E71" s="840"/>
    </row>
  </sheetData>
  <sheetProtection password="CC6F" sheet="1" objects="1" scenarios="1" formatColumns="0" formatRows="0" selectLockedCells="1"/>
  <dataConsolidate/>
  <customSheetViews>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EB224C2E-E5FA-4159-842E-DC6DF9505B8C}" showPageBreaks="1" printArea="1" hiddenColumns="1" view="pageBreakPreview">
      <selection activeCell="D21" sqref="D21:E22"/>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12" customWidth="1"/>
    <col min="2" max="2" width="46.7109375" style="12" customWidth="1"/>
    <col min="3" max="3" width="20" style="12" customWidth="1"/>
    <col min="4" max="4" width="23.42578125" style="12" customWidth="1"/>
    <col min="5" max="5" width="22.85546875" style="12" customWidth="1"/>
    <col min="6" max="6" width="11.42578125" style="50" customWidth="1"/>
    <col min="7" max="7" width="34.140625" style="50" customWidth="1"/>
    <col min="8" max="8" width="11.42578125" style="50" customWidth="1"/>
    <col min="9" max="9" width="14" style="275" customWidth="1"/>
    <col min="10" max="10" width="14.42578125" style="275" customWidth="1"/>
    <col min="11" max="11" width="17.140625" style="275" customWidth="1"/>
    <col min="12" max="13" width="11.42578125" style="275" customWidth="1"/>
    <col min="14" max="14" width="21.28515625" style="275" customWidth="1"/>
    <col min="15" max="15" width="18.28515625" style="50" customWidth="1"/>
    <col min="16" max="17" width="11.42578125" style="50" customWidth="1"/>
    <col min="18" max="18" width="11.42578125" style="76" customWidth="1"/>
    <col min="19" max="24" width="11.42578125" style="50" customWidth="1"/>
    <col min="25" max="16384" width="11.42578125" style="76"/>
  </cols>
  <sheetData>
    <row r="1" spans="1:15" ht="18" customHeight="1">
      <c r="A1" s="46" t="str">
        <f>Cover!B3</f>
        <v>SPEC. NO.: CC/NT/W-RT/DOM/A06/24/03809</v>
      </c>
      <c r="B1" s="47"/>
      <c r="C1" s="48"/>
      <c r="D1" s="48"/>
      <c r="E1" s="49" t="s">
        <v>128</v>
      </c>
    </row>
    <row r="2" spans="1:15" ht="8.1" customHeight="1">
      <c r="A2" s="51"/>
      <c r="B2" s="52"/>
      <c r="C2" s="53"/>
      <c r="D2" s="53"/>
      <c r="E2" s="54"/>
      <c r="F2" s="55"/>
    </row>
    <row r="3" spans="1:15" ht="83.25" customHeight="1">
      <c r="A3" s="997" t="str">
        <f>Cover!$B$2</f>
        <v>420kV Reactor Package 4RT05- SIS/ADDCAP for procurement of 420kV Class Reactors under " Bulk Procurement of 765kV &amp; 400kV Class Transformers &amp; Reactors of various capacities " (2nd Lot).</v>
      </c>
      <c r="B3" s="997"/>
      <c r="C3" s="997"/>
      <c r="D3" s="997"/>
      <c r="E3" s="997"/>
    </row>
    <row r="4" spans="1:15" ht="21.95" customHeight="1">
      <c r="A4" s="998" t="s">
        <v>129</v>
      </c>
      <c r="B4" s="998"/>
      <c r="C4" s="998"/>
      <c r="D4" s="998"/>
      <c r="E4" s="998"/>
    </row>
    <row r="5" spans="1:15" ht="12" customHeight="1">
      <c r="A5" s="56"/>
      <c r="B5" s="57"/>
      <c r="C5" s="57"/>
      <c r="D5" s="57"/>
      <c r="E5" s="57"/>
    </row>
    <row r="6" spans="1:15" ht="20.25" customHeight="1">
      <c r="A6" s="961" t="s">
        <v>346</v>
      </c>
      <c r="B6" s="961"/>
      <c r="C6" s="2"/>
      <c r="D6" s="57"/>
      <c r="E6" s="57"/>
    </row>
    <row r="7" spans="1:15" ht="18" customHeight="1">
      <c r="A7" s="962">
        <f>'Sch-1'!A7</f>
        <v>0</v>
      </c>
      <c r="B7" s="962"/>
      <c r="C7" s="962"/>
      <c r="D7" s="58" t="s">
        <v>1</v>
      </c>
    </row>
    <row r="8" spans="1:15" ht="18" customHeight="1">
      <c r="A8" s="963" t="str">
        <f>"Bidder’s Name and Address  (" &amp; MID('Names of Bidder'!B9,9, 20) &amp; ") :"</f>
        <v>Bidder’s Name and Address  (Sole Bidder) :</v>
      </c>
      <c r="B8" s="963"/>
      <c r="C8" s="963"/>
      <c r="D8" s="59" t="str">
        <f>'Sch-1'!K8</f>
        <v>Contract Services</v>
      </c>
    </row>
    <row r="9" spans="1:15" ht="18" customHeight="1">
      <c r="A9" s="295" t="s">
        <v>12</v>
      </c>
      <c r="B9" s="295" t="str">
        <f>IF('Names of Bidder'!D9=0, "", 'Names of Bidder'!D9)</f>
        <v/>
      </c>
      <c r="C9" s="76"/>
      <c r="D9" s="59" t="str">
        <f>'Sch-1'!K9</f>
        <v>Power Grid Corporation of India Ltd.,</v>
      </c>
    </row>
    <row r="10" spans="1:15" ht="18" customHeight="1">
      <c r="A10" s="295" t="s">
        <v>11</v>
      </c>
      <c r="B10" s="158" t="str">
        <f>IF('Names of Bidder'!D10=0, "", 'Names of Bidder'!D10)</f>
        <v/>
      </c>
      <c r="C10" s="76"/>
      <c r="D10" s="59" t="str">
        <f>'Sch-1'!K10</f>
        <v>"Saudamini", Plot No.-2</v>
      </c>
    </row>
    <row r="11" spans="1:15" ht="18" customHeight="1">
      <c r="A11" s="291"/>
      <c r="B11" s="158" t="str">
        <f>IF('Names of Bidder'!D11=0, "", 'Names of Bidder'!D11)</f>
        <v/>
      </c>
      <c r="C11" s="76"/>
      <c r="D11" s="59" t="str">
        <f>'Sch-1'!K11</f>
        <v xml:space="preserve">Sector-29, </v>
      </c>
    </row>
    <row r="12" spans="1:15" ht="18" customHeight="1">
      <c r="A12" s="291"/>
      <c r="B12" s="158" t="str">
        <f>IF('Names of Bidder'!D12=0, "", 'Names of Bidder'!D12)</f>
        <v/>
      </c>
      <c r="C12" s="76"/>
      <c r="D12" s="59" t="str">
        <f>'Sch-1'!K12</f>
        <v>Gurgaon (Haryana) - 122001</v>
      </c>
    </row>
    <row r="13" spans="1:15" ht="8.1" customHeight="1" thickBot="1"/>
    <row r="14" spans="1:15" ht="21.95" customHeight="1">
      <c r="A14" s="361" t="s">
        <v>130</v>
      </c>
      <c r="B14" s="999" t="s">
        <v>131</v>
      </c>
      <c r="C14" s="999"/>
      <c r="D14" s="1000" t="s">
        <v>132</v>
      </c>
      <c r="E14" s="1001"/>
      <c r="I14" s="985"/>
      <c r="J14" s="985"/>
      <c r="K14" s="985"/>
      <c r="M14" s="986"/>
      <c r="N14" s="986"/>
      <c r="O14" s="986"/>
    </row>
    <row r="15" spans="1:15" ht="24.75" customHeight="1">
      <c r="A15" s="362" t="s">
        <v>135</v>
      </c>
      <c r="B15" s="987" t="s">
        <v>323</v>
      </c>
      <c r="C15" s="987"/>
      <c r="D15" s="988" t="e">
        <f>'Sch-1'!S27</f>
        <v>#REF!</v>
      </c>
      <c r="E15" s="989"/>
      <c r="I15" s="276"/>
      <c r="K15" s="276"/>
      <c r="M15" s="276"/>
      <c r="O15" s="61"/>
    </row>
    <row r="16" spans="1:15" ht="81" customHeight="1">
      <c r="A16" s="363"/>
      <c r="B16" s="992" t="s">
        <v>324</v>
      </c>
      <c r="C16" s="992"/>
      <c r="D16" s="993"/>
      <c r="E16" s="994"/>
      <c r="G16" s="62"/>
    </row>
    <row r="17" spans="1:15" ht="24.75" customHeight="1">
      <c r="A17" s="362" t="s">
        <v>137</v>
      </c>
      <c r="B17" s="987" t="s">
        <v>325</v>
      </c>
      <c r="C17" s="987"/>
      <c r="D17" s="995">
        <f>'Sch-3'!U26</f>
        <v>0</v>
      </c>
      <c r="E17" s="996"/>
      <c r="I17" s="276"/>
      <c r="K17" s="277"/>
      <c r="M17" s="276"/>
      <c r="O17" s="64"/>
    </row>
    <row r="18" spans="1:15" ht="81.75" customHeight="1">
      <c r="A18" s="363"/>
      <c r="B18" s="992" t="s">
        <v>326</v>
      </c>
      <c r="C18" s="992"/>
      <c r="D18" s="1002"/>
      <c r="E18" s="1003"/>
      <c r="G18" s="65"/>
      <c r="I18" s="278"/>
      <c r="M18" s="278"/>
    </row>
    <row r="19" spans="1:15" ht="33" customHeight="1" thickBot="1">
      <c r="A19" s="364"/>
      <c r="B19" s="365" t="s">
        <v>329</v>
      </c>
      <c r="C19" s="366"/>
      <c r="D19" s="990" t="e">
        <f>D15+D17</f>
        <v>#REF!</v>
      </c>
      <c r="E19" s="991"/>
    </row>
    <row r="20" spans="1:15" ht="30" customHeight="1">
      <c r="A20" s="66"/>
      <c r="B20" s="66"/>
      <c r="C20" s="67"/>
      <c r="D20" s="66"/>
      <c r="E20" s="66"/>
    </row>
    <row r="21" spans="1:15" ht="30" customHeight="1">
      <c r="A21" s="68" t="s">
        <v>143</v>
      </c>
      <c r="B21" s="367" t="str">
        <f>'Sch-5'!B21</f>
        <v xml:space="preserve">  </v>
      </c>
      <c r="C21" s="67" t="s">
        <v>144</v>
      </c>
      <c r="D21" s="1004" t="str">
        <f>'Sch-5'!D21</f>
        <v/>
      </c>
      <c r="E21" s="1004"/>
      <c r="F21" s="69"/>
    </row>
    <row r="22" spans="1:15" ht="30" customHeight="1">
      <c r="A22" s="68" t="s">
        <v>145</v>
      </c>
      <c r="B22" s="368" t="str">
        <f>'Sch-5'!B22</f>
        <v/>
      </c>
      <c r="C22" s="67" t="s">
        <v>146</v>
      </c>
      <c r="D22" s="1004" t="str">
        <f>'Sch-5'!D22</f>
        <v/>
      </c>
      <c r="E22" s="1004"/>
      <c r="F22" s="69"/>
    </row>
    <row r="23" spans="1:15" ht="30" customHeight="1">
      <c r="A23" s="70"/>
      <c r="B23" s="71"/>
      <c r="C23" s="67"/>
      <c r="D23" s="50"/>
      <c r="E23" s="50"/>
      <c r="F23" s="69"/>
    </row>
    <row r="24" spans="1:15" ht="33" customHeight="1">
      <c r="A24" s="70"/>
      <c r="B24" s="71"/>
      <c r="C24" s="55"/>
      <c r="D24" s="72"/>
      <c r="E24" s="73"/>
      <c r="F24" s="69"/>
    </row>
    <row r="25" spans="1:15" ht="21.95" customHeight="1">
      <c r="A25" s="74"/>
      <c r="B25" s="74"/>
      <c r="C25" s="74"/>
      <c r="D25" s="74"/>
      <c r="E25" s="75"/>
    </row>
    <row r="26" spans="1:15" ht="21.95" customHeight="1">
      <c r="A26" s="74"/>
      <c r="B26" s="74"/>
      <c r="C26" s="74"/>
      <c r="D26" s="74"/>
      <c r="E26" s="75"/>
    </row>
    <row r="27" spans="1:15" ht="21.95" customHeight="1">
      <c r="A27" s="74"/>
      <c r="B27" s="74"/>
      <c r="C27" s="74"/>
      <c r="D27" s="74"/>
      <c r="E27" s="75"/>
    </row>
    <row r="28" spans="1:15" ht="21.95" customHeight="1">
      <c r="A28" s="74"/>
      <c r="B28" s="74"/>
      <c r="C28" s="74"/>
      <c r="D28" s="74"/>
      <c r="E28" s="75"/>
    </row>
    <row r="29" spans="1:15" ht="21.95" customHeight="1">
      <c r="A29" s="74"/>
      <c r="B29" s="74"/>
      <c r="C29" s="74"/>
      <c r="D29" s="74"/>
      <c r="E29" s="75"/>
    </row>
    <row r="30" spans="1:15" ht="21.95" customHeight="1">
      <c r="A30" s="74"/>
      <c r="B30" s="74"/>
      <c r="C30" s="74"/>
      <c r="D30" s="74"/>
      <c r="E30" s="75"/>
    </row>
    <row r="31" spans="1:15" ht="24.95" customHeight="1">
      <c r="A31" s="73"/>
      <c r="B31" s="73"/>
      <c r="C31" s="73"/>
      <c r="D31" s="73"/>
      <c r="E31" s="73"/>
    </row>
    <row r="32" spans="1:15" ht="24.95" customHeight="1">
      <c r="A32" s="73"/>
      <c r="B32" s="73"/>
      <c r="C32" s="73"/>
      <c r="D32" s="73"/>
      <c r="E32" s="73"/>
    </row>
    <row r="33" spans="1:5" ht="24.95" customHeight="1">
      <c r="A33" s="73"/>
      <c r="B33" s="73"/>
      <c r="C33" s="73"/>
      <c r="D33" s="73"/>
      <c r="E33" s="73"/>
    </row>
    <row r="34" spans="1:5" ht="24.95" customHeight="1">
      <c r="A34" s="73"/>
      <c r="B34" s="73"/>
      <c r="C34" s="73"/>
      <c r="D34" s="73"/>
      <c r="E34" s="73"/>
    </row>
    <row r="35" spans="1:5" ht="24.95" customHeight="1">
      <c r="A35" s="73"/>
      <c r="B35" s="73"/>
      <c r="C35" s="73"/>
      <c r="D35" s="73"/>
      <c r="E35" s="73"/>
    </row>
    <row r="36" spans="1:5" ht="24.95" customHeight="1">
      <c r="A36" s="73"/>
      <c r="B36" s="73"/>
      <c r="C36" s="73"/>
      <c r="D36" s="73"/>
      <c r="E36" s="73"/>
    </row>
    <row r="37" spans="1:5" ht="24.95" customHeight="1">
      <c r="A37" s="73"/>
      <c r="B37" s="73"/>
      <c r="C37" s="73"/>
      <c r="D37" s="73"/>
      <c r="E37" s="73"/>
    </row>
    <row r="38" spans="1:5" ht="24.95" customHeight="1">
      <c r="A38" s="73"/>
      <c r="B38" s="73"/>
      <c r="C38" s="73"/>
      <c r="D38" s="73"/>
      <c r="E38" s="73"/>
    </row>
    <row r="39" spans="1:5" ht="24.95" customHeight="1">
      <c r="A39" s="73"/>
      <c r="B39" s="73"/>
      <c r="C39" s="73"/>
      <c r="D39" s="73"/>
      <c r="E39" s="73"/>
    </row>
    <row r="40" spans="1:5" ht="24.95" customHeight="1">
      <c r="A40" s="73"/>
      <c r="B40" s="73"/>
      <c r="C40" s="73"/>
      <c r="D40" s="73"/>
      <c r="E40" s="73"/>
    </row>
    <row r="41" spans="1:5" ht="24.95" customHeight="1">
      <c r="A41" s="73"/>
      <c r="B41" s="73"/>
      <c r="C41" s="73"/>
      <c r="D41" s="73"/>
      <c r="E41" s="73"/>
    </row>
    <row r="42" spans="1:5" ht="24.95" customHeight="1">
      <c r="A42" s="73"/>
      <c r="B42" s="73"/>
      <c r="C42" s="73"/>
      <c r="D42" s="73"/>
      <c r="E42" s="73"/>
    </row>
    <row r="43" spans="1:5" ht="24.95" customHeight="1">
      <c r="A43" s="73"/>
      <c r="B43" s="73"/>
      <c r="C43" s="73"/>
      <c r="D43" s="73"/>
      <c r="E43" s="73"/>
    </row>
    <row r="44" spans="1:5" ht="24.95" customHeight="1">
      <c r="A44" s="73"/>
      <c r="B44" s="73"/>
      <c r="C44" s="73"/>
      <c r="D44" s="73"/>
      <c r="E44" s="73"/>
    </row>
    <row r="45" spans="1:5" ht="24.95" customHeight="1">
      <c r="A45" s="73"/>
      <c r="B45" s="73"/>
      <c r="C45" s="73"/>
      <c r="D45" s="73"/>
      <c r="E45" s="73"/>
    </row>
    <row r="46" spans="1:5" ht="24.95" customHeight="1">
      <c r="A46" s="73"/>
      <c r="B46" s="73"/>
      <c r="C46" s="73"/>
      <c r="D46" s="73"/>
      <c r="E46" s="73"/>
    </row>
    <row r="47" spans="1:5" ht="24.95" customHeight="1">
      <c r="A47" s="73"/>
      <c r="B47" s="73"/>
      <c r="C47" s="73"/>
      <c r="D47" s="73"/>
      <c r="E47" s="73"/>
    </row>
    <row r="48" spans="1:5" ht="24.95" customHeight="1">
      <c r="A48" s="73"/>
      <c r="B48" s="73"/>
      <c r="C48" s="73"/>
      <c r="D48" s="73"/>
      <c r="E48" s="73"/>
    </row>
    <row r="49" spans="1:5" ht="24.95" customHeight="1">
      <c r="A49" s="73"/>
      <c r="B49" s="73"/>
      <c r="C49" s="73"/>
      <c r="D49" s="73"/>
      <c r="E49" s="73"/>
    </row>
    <row r="50" spans="1:5" ht="24.95" customHeight="1">
      <c r="A50" s="73"/>
      <c r="B50" s="73"/>
      <c r="C50" s="73"/>
      <c r="D50" s="73"/>
      <c r="E50" s="73"/>
    </row>
    <row r="51" spans="1:5" ht="24.95" customHeight="1">
      <c r="A51" s="73"/>
      <c r="B51" s="73"/>
      <c r="C51" s="73"/>
      <c r="D51" s="73"/>
      <c r="E51" s="73"/>
    </row>
    <row r="52" spans="1:5" ht="24.95" customHeight="1">
      <c r="A52" s="73"/>
      <c r="B52" s="73"/>
      <c r="C52" s="73"/>
      <c r="D52" s="73"/>
      <c r="E52" s="73"/>
    </row>
    <row r="53" spans="1:5" ht="24.95" customHeight="1">
      <c r="A53" s="73"/>
      <c r="B53" s="73"/>
      <c r="C53" s="73"/>
      <c r="D53" s="73"/>
      <c r="E53" s="73"/>
    </row>
    <row r="54" spans="1:5">
      <c r="A54" s="73"/>
      <c r="B54" s="73"/>
      <c r="C54" s="73"/>
      <c r="D54" s="73"/>
      <c r="E54" s="73"/>
    </row>
    <row r="55" spans="1:5">
      <c r="A55" s="73"/>
      <c r="B55" s="73"/>
      <c r="C55" s="73"/>
      <c r="D55" s="73"/>
      <c r="E55" s="73"/>
    </row>
    <row r="56" spans="1:5">
      <c r="A56" s="73"/>
      <c r="B56" s="73"/>
      <c r="C56" s="73"/>
      <c r="D56" s="73"/>
      <c r="E56" s="73"/>
    </row>
    <row r="57" spans="1:5">
      <c r="A57" s="73"/>
      <c r="B57" s="73"/>
      <c r="C57" s="73"/>
      <c r="D57" s="73"/>
      <c r="E57" s="73"/>
    </row>
    <row r="58" spans="1:5">
      <c r="A58" s="73"/>
      <c r="B58" s="73"/>
      <c r="C58" s="73"/>
      <c r="D58" s="73"/>
      <c r="E58" s="73"/>
    </row>
    <row r="59" spans="1:5">
      <c r="A59" s="73"/>
      <c r="B59" s="73"/>
      <c r="C59" s="73"/>
      <c r="D59" s="73"/>
      <c r="E59" s="73"/>
    </row>
    <row r="60" spans="1:5">
      <c r="A60" s="73"/>
      <c r="B60" s="73"/>
      <c r="C60" s="73"/>
      <c r="D60" s="73"/>
      <c r="E60" s="73"/>
    </row>
    <row r="61" spans="1:5">
      <c r="A61" s="73"/>
      <c r="B61" s="73"/>
      <c r="C61" s="73"/>
      <c r="D61" s="73"/>
      <c r="E61" s="73"/>
    </row>
    <row r="62" spans="1:5">
      <c r="A62" s="73"/>
      <c r="B62" s="73"/>
      <c r="C62" s="73"/>
      <c r="D62" s="73"/>
      <c r="E62" s="73"/>
    </row>
    <row r="63" spans="1:5">
      <c r="A63" s="73"/>
      <c r="B63" s="73"/>
      <c r="C63" s="73"/>
      <c r="D63" s="73"/>
      <c r="E63" s="73"/>
    </row>
    <row r="64" spans="1:5">
      <c r="A64" s="73"/>
      <c r="B64" s="73"/>
      <c r="C64" s="73"/>
      <c r="D64" s="73"/>
      <c r="E64" s="73"/>
    </row>
    <row r="65" spans="1:5">
      <c r="A65" s="73"/>
      <c r="B65" s="73"/>
      <c r="C65" s="73"/>
      <c r="D65" s="73"/>
      <c r="E65" s="73"/>
    </row>
    <row r="66" spans="1:5">
      <c r="A66" s="73"/>
      <c r="B66" s="73"/>
      <c r="C66" s="73"/>
      <c r="D66" s="73"/>
      <c r="E66" s="73"/>
    </row>
    <row r="67" spans="1:5">
      <c r="A67" s="73"/>
      <c r="B67" s="73"/>
      <c r="C67" s="73"/>
      <c r="D67" s="73"/>
      <c r="E67" s="73"/>
    </row>
    <row r="68" spans="1:5">
      <c r="A68" s="73"/>
      <c r="B68" s="73"/>
      <c r="C68" s="73"/>
      <c r="D68" s="73"/>
      <c r="E68" s="73"/>
    </row>
    <row r="69" spans="1:5">
      <c r="A69" s="73"/>
      <c r="B69" s="73"/>
      <c r="C69" s="73"/>
      <c r="D69" s="73"/>
      <c r="E69" s="73"/>
    </row>
    <row r="70" spans="1:5">
      <c r="A70" s="73"/>
      <c r="B70" s="73"/>
      <c r="C70" s="73"/>
      <c r="D70" s="73"/>
      <c r="E70" s="73"/>
    </row>
    <row r="71" spans="1:5">
      <c r="A71" s="73"/>
      <c r="B71" s="73"/>
      <c r="C71" s="73"/>
      <c r="D71" s="73"/>
      <c r="E71" s="73"/>
    </row>
  </sheetData>
  <sheetProtection password="CCC7" sheet="1" objects="1" scenarios="1" formatColumns="0" formatRows="0" selectLockedCells="1"/>
  <dataConsolidate/>
  <customSheetViews>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EB224C2E-E5FA-4159-842E-DC6DF9505B8C}"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Normal="100" zoomScaleSheetLayoutView="100" workbookViewId="0">
      <selection activeCell="D32" sqref="D32"/>
    </sheetView>
  </sheetViews>
  <sheetFormatPr defaultColWidth="11.42578125" defaultRowHeight="15.75"/>
  <cols>
    <col min="1" max="1" width="12.140625" style="768" customWidth="1"/>
    <col min="2" max="2" width="31.42578125" style="768" customWidth="1"/>
    <col min="3" max="3" width="21.85546875" style="768" customWidth="1"/>
    <col min="4" max="4" width="38.5703125" style="768" customWidth="1"/>
    <col min="5" max="16384" width="11.42578125" style="765"/>
  </cols>
  <sheetData>
    <row r="1" spans="1:6" ht="18" customHeight="1">
      <c r="A1" s="669" t="str">
        <f>Cover!B3</f>
        <v>SPEC. NO.: CC/NT/W-RT/DOM/A06/24/03809</v>
      </c>
      <c r="B1" s="670"/>
      <c r="C1" s="764"/>
      <c r="D1" s="672" t="s">
        <v>147</v>
      </c>
    </row>
    <row r="2" spans="1:6" ht="18" customHeight="1">
      <c r="A2" s="679"/>
      <c r="B2" s="680"/>
      <c r="C2" s="682"/>
      <c r="D2" s="682"/>
    </row>
    <row r="3" spans="1:6" ht="126.75" customHeight="1">
      <c r="A3" s="974" t="str">
        <f>Cover!$B$2</f>
        <v>420kV Reactor Package 4RT05- SIS/ADDCAP for procurement of 420kV Class Reactors under " Bulk Procurement of 765kV &amp; 400kV Class Transformers &amp; Reactors of various capacities " (2nd Lot).</v>
      </c>
      <c r="B3" s="974"/>
      <c r="C3" s="974"/>
      <c r="D3" s="974"/>
      <c r="E3" s="766"/>
      <c r="F3" s="766"/>
    </row>
    <row r="4" spans="1:6" ht="21.95" customHeight="1">
      <c r="A4" s="975" t="s">
        <v>148</v>
      </c>
      <c r="B4" s="975"/>
      <c r="C4" s="975"/>
      <c r="D4" s="975"/>
    </row>
    <row r="5" spans="1:6" ht="18" customHeight="1">
      <c r="A5" s="767"/>
    </row>
    <row r="6" spans="1:6" ht="18" customHeight="1">
      <c r="A6" s="920" t="s">
        <v>346</v>
      </c>
      <c r="B6" s="920"/>
      <c r="C6" s="522"/>
    </row>
    <row r="7" spans="1:6" ht="18" customHeight="1">
      <c r="A7" s="924">
        <f>'Sch-1'!A7</f>
        <v>0</v>
      </c>
      <c r="B7" s="924"/>
      <c r="C7" s="924"/>
      <c r="D7" s="769" t="s">
        <v>1</v>
      </c>
    </row>
    <row r="8" spans="1:6" ht="21.75" customHeight="1">
      <c r="A8" s="921" t="str">
        <f>"Bidder’s Name and Address  (" &amp; MID('Names of Bidder'!B9,9, 20) &amp; ") :"</f>
        <v>Bidder’s Name and Address  (Sole Bidder) :</v>
      </c>
      <c r="B8" s="921"/>
      <c r="C8" s="921"/>
      <c r="D8" s="770" t="str">
        <f>'Sch-1'!K8</f>
        <v>Contract Services</v>
      </c>
    </row>
    <row r="9" spans="1:6" ht="18" customHeight="1">
      <c r="A9" s="530" t="s">
        <v>12</v>
      </c>
      <c r="B9" s="530" t="str">
        <f>IF('Names of Bidder'!D9=0, "", 'Names of Bidder'!D9)</f>
        <v/>
      </c>
      <c r="C9" s="765"/>
      <c r="D9" s="770" t="str">
        <f>'Sch-1'!K9</f>
        <v>Power Grid Corporation of India Ltd.,</v>
      </c>
    </row>
    <row r="10" spans="1:6" ht="18" customHeight="1">
      <c r="A10" s="530" t="s">
        <v>11</v>
      </c>
      <c r="B10" s="528" t="str">
        <f>IF('Names of Bidder'!D10=0, "", 'Names of Bidder'!D10)</f>
        <v/>
      </c>
      <c r="C10" s="765"/>
      <c r="D10" s="770" t="str">
        <f>'Sch-1'!K10</f>
        <v>"Saudamini", Plot No.-2</v>
      </c>
    </row>
    <row r="11" spans="1:6" ht="18" customHeight="1">
      <c r="A11" s="531"/>
      <c r="B11" s="528" t="str">
        <f>IF('Names of Bidder'!D11=0, "", 'Names of Bidder'!D11)</f>
        <v/>
      </c>
      <c r="C11" s="765"/>
      <c r="D11" s="770" t="str">
        <f>'Sch-1'!K11</f>
        <v xml:space="preserve">Sector-29, </v>
      </c>
    </row>
    <row r="12" spans="1:6" ht="18" customHeight="1">
      <c r="A12" s="531"/>
      <c r="B12" s="528" t="str">
        <f>IF('Names of Bidder'!D12=0, "", 'Names of Bidder'!D12)</f>
        <v/>
      </c>
      <c r="C12" s="765"/>
      <c r="D12" s="770" t="str">
        <f>'Sch-1'!K12</f>
        <v>Gurgaon (Haryana) - 122001</v>
      </c>
    </row>
    <row r="13" spans="1:6" ht="18" customHeight="1" thickBot="1">
      <c r="A13" s="771"/>
      <c r="B13" s="771"/>
      <c r="C13" s="771"/>
      <c r="D13" s="769"/>
    </row>
    <row r="14" spans="1:6" ht="21.95" customHeight="1">
      <c r="A14" s="772" t="s">
        <v>130</v>
      </c>
      <c r="B14" s="1005" t="s">
        <v>15</v>
      </c>
      <c r="C14" s="1006"/>
      <c r="D14" s="773" t="s">
        <v>132</v>
      </c>
    </row>
    <row r="15" spans="1:6" ht="21.95" customHeight="1">
      <c r="A15" s="776" t="s">
        <v>135</v>
      </c>
      <c r="B15" s="1007" t="s">
        <v>149</v>
      </c>
      <c r="C15" s="1007"/>
      <c r="D15" s="777">
        <f>'Sch-1'!N27</f>
        <v>0</v>
      </c>
    </row>
    <row r="16" spans="1:6" ht="35.1" customHeight="1">
      <c r="A16" s="780"/>
      <c r="B16" s="1008" t="s">
        <v>150</v>
      </c>
      <c r="C16" s="1009"/>
      <c r="D16" s="781"/>
    </row>
    <row r="17" spans="1:6" ht="21.95" customHeight="1">
      <c r="A17" s="776" t="s">
        <v>137</v>
      </c>
      <c r="B17" s="1007" t="s">
        <v>151</v>
      </c>
      <c r="C17" s="1007"/>
      <c r="D17" s="777">
        <f>'Sch-2'!J27</f>
        <v>0</v>
      </c>
    </row>
    <row r="18" spans="1:6" ht="35.1" customHeight="1">
      <c r="A18" s="780"/>
      <c r="B18" s="1008" t="s">
        <v>310</v>
      </c>
      <c r="C18" s="1009"/>
      <c r="D18" s="781"/>
    </row>
    <row r="19" spans="1:6" ht="21.95" customHeight="1">
      <c r="A19" s="776" t="s">
        <v>139</v>
      </c>
      <c r="B19" s="1007" t="s">
        <v>153</v>
      </c>
      <c r="C19" s="1007"/>
      <c r="D19" s="777">
        <f>'Sch-3'!P26</f>
        <v>0</v>
      </c>
    </row>
    <row r="20" spans="1:6" ht="30" customHeight="1">
      <c r="A20" s="780"/>
      <c r="B20" s="1008" t="s">
        <v>154</v>
      </c>
      <c r="C20" s="1009"/>
      <c r="D20" s="781"/>
    </row>
    <row r="21" spans="1:6" ht="21.95" customHeight="1">
      <c r="A21" s="776" t="s">
        <v>140</v>
      </c>
      <c r="B21" s="1007" t="s">
        <v>155</v>
      </c>
      <c r="C21" s="1007"/>
      <c r="D21" s="784" t="s">
        <v>335</v>
      </c>
    </row>
    <row r="22" spans="1:6" ht="30" customHeight="1">
      <c r="A22" s="780"/>
      <c r="B22" s="1008" t="s">
        <v>156</v>
      </c>
      <c r="C22" s="1009"/>
      <c r="D22" s="781"/>
    </row>
    <row r="23" spans="1:6" ht="30" customHeight="1">
      <c r="A23" s="776">
        <v>5</v>
      </c>
      <c r="B23" s="1007" t="s">
        <v>157</v>
      </c>
      <c r="C23" s="1007"/>
      <c r="D23" s="777" t="e">
        <f>'Sch-5'!D19:E19</f>
        <v>#REF!</v>
      </c>
    </row>
    <row r="24" spans="1:6" ht="23.25" customHeight="1">
      <c r="A24" s="780"/>
      <c r="B24" s="1008" t="s">
        <v>158</v>
      </c>
      <c r="C24" s="1009"/>
      <c r="D24" s="785"/>
    </row>
    <row r="25" spans="1:6" ht="21.95" customHeight="1">
      <c r="A25" s="776" t="s">
        <v>142</v>
      </c>
      <c r="B25" s="1007" t="s">
        <v>159</v>
      </c>
      <c r="C25" s="1007"/>
      <c r="D25" s="784" t="s">
        <v>335</v>
      </c>
    </row>
    <row r="26" spans="1:6" ht="35.1" customHeight="1">
      <c r="A26" s="780"/>
      <c r="B26" s="1008" t="s">
        <v>517</v>
      </c>
      <c r="C26" s="1009"/>
      <c r="D26" s="781"/>
    </row>
    <row r="27" spans="1:6" ht="18.75" customHeight="1">
      <c r="A27" s="1010"/>
      <c r="B27" s="1012" t="s">
        <v>343</v>
      </c>
      <c r="C27" s="1012"/>
      <c r="D27" s="805"/>
    </row>
    <row r="28" spans="1:6" ht="18.75" customHeight="1" thickBot="1">
      <c r="A28" s="1011"/>
      <c r="B28" s="1013"/>
      <c r="C28" s="1013"/>
      <c r="D28" s="787" t="e">
        <f>D15+D17+D19+D23</f>
        <v>#REF!</v>
      </c>
    </row>
    <row r="29" spans="1:6" ht="18.75" customHeight="1">
      <c r="A29" s="790"/>
      <c r="B29" s="791"/>
      <c r="C29" s="791"/>
      <c r="D29" s="792"/>
    </row>
    <row r="30" spans="1:6" ht="27.95" customHeight="1">
      <c r="A30" s="790"/>
      <c r="B30" s="793"/>
      <c r="C30" s="793"/>
      <c r="D30" s="792"/>
    </row>
    <row r="31" spans="1:6" ht="27.95" customHeight="1">
      <c r="A31" s="797" t="s">
        <v>162</v>
      </c>
      <c r="B31" s="803" t="str">
        <f>'Sch-5 after discount'!B21</f>
        <v xml:space="preserve">  </v>
      </c>
      <c r="C31" s="798" t="s">
        <v>144</v>
      </c>
      <c r="D31" s="802" t="str">
        <f>'Sch-5 after discount'!D21</f>
        <v/>
      </c>
      <c r="F31" s="751"/>
    </row>
    <row r="32" spans="1:6" ht="27.95" customHeight="1">
      <c r="A32" s="797" t="s">
        <v>163</v>
      </c>
      <c r="B32" s="804" t="str">
        <f>'Sch-5 after discount'!B22</f>
        <v/>
      </c>
      <c r="C32" s="798" t="s">
        <v>146</v>
      </c>
      <c r="D32" s="802" t="str">
        <f>'Sch-5 after discount'!D22</f>
        <v/>
      </c>
      <c r="F32" s="679"/>
    </row>
    <row r="33" spans="1:6" ht="27.95" customHeight="1">
      <c r="A33" s="681"/>
      <c r="B33" s="680"/>
      <c r="C33" s="793"/>
      <c r="F33" s="679"/>
    </row>
    <row r="34" spans="1:6" ht="30" customHeight="1">
      <c r="A34" s="681"/>
      <c r="B34" s="680"/>
      <c r="C34" s="793"/>
      <c r="D34" s="681"/>
      <c r="F34" s="751"/>
    </row>
    <row r="35" spans="1:6" ht="30" customHeight="1">
      <c r="A35" s="794"/>
      <c r="B35" s="794"/>
      <c r="C35" s="795"/>
      <c r="E35" s="796"/>
    </row>
  </sheetData>
  <sheetProtection password="CC6F" sheet="1" objects="1" scenarios="1" formatColumns="0" formatRows="0" selectLockedCells="1"/>
  <customSheetViews>
    <customSheetView guid="{41FA9D67-020C-4823-83C1-8E592D62422E}" showPageBreaks="1" printArea="1" view="pageBreakPreview" topLeftCell="A10">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EB224C2E-E5FA-4159-842E-DC6DF9505B8C}" showPageBreaks="1" printArea="1" view="pageBreakPreview" topLeftCell="A10">
      <selection activeCell="D32" sqref="D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12" customWidth="1"/>
    <col min="2" max="2" width="31.42578125" style="12" customWidth="1"/>
    <col min="3" max="3" width="24" style="12" customWidth="1"/>
    <col min="4" max="4" width="39.28515625" style="12" customWidth="1"/>
    <col min="5" max="16384" width="11.42578125" style="76"/>
  </cols>
  <sheetData>
    <row r="1" spans="1:6" ht="18" customHeight="1">
      <c r="A1" s="77" t="str">
        <f>Cover!B3</f>
        <v>SPEC. NO.: CC/NT/W-RT/DOM/A06/24/03809</v>
      </c>
      <c r="B1" s="78"/>
      <c r="C1" s="79"/>
      <c r="D1" s="80" t="s">
        <v>164</v>
      </c>
    </row>
    <row r="2" spans="1:6" ht="18" customHeight="1">
      <c r="A2" s="81"/>
      <c r="B2" s="82"/>
      <c r="C2" s="83"/>
      <c r="D2" s="83"/>
    </row>
    <row r="3" spans="1:6" ht="73.5" customHeight="1">
      <c r="A3" s="1022" t="str">
        <f>Cover!$B$2</f>
        <v>420kV Reactor Package 4RT05- SIS/ADDCAP for procurement of 420kV Class Reactors under " Bulk Procurement of 765kV &amp; 400kV Class Transformers &amp; Reactors of various capacities " (2nd Lot).</v>
      </c>
      <c r="B3" s="1022"/>
      <c r="C3" s="1022"/>
      <c r="D3" s="1022"/>
      <c r="E3" s="84"/>
      <c r="F3" s="84"/>
    </row>
    <row r="4" spans="1:6" ht="21.95" customHeight="1">
      <c r="A4" s="998" t="s">
        <v>148</v>
      </c>
      <c r="B4" s="998"/>
      <c r="C4" s="998"/>
      <c r="D4" s="998"/>
    </row>
    <row r="5" spans="1:6" ht="18" customHeight="1">
      <c r="A5" s="85"/>
    </row>
    <row r="6" spans="1:6" ht="18" customHeight="1">
      <c r="A6" s="10" t="e">
        <f>'Sch-1'!#REF!</f>
        <v>#REF!</v>
      </c>
      <c r="D6" s="58" t="s">
        <v>1</v>
      </c>
    </row>
    <row r="7" spans="1:6" ht="36" customHeight="1">
      <c r="A7" s="1023" t="str">
        <f>'Sch-1'!A8</f>
        <v>Bidder’s Name and Address  (Sole Bidder) :</v>
      </c>
      <c r="B7" s="1023"/>
      <c r="C7" s="1023"/>
      <c r="D7" s="59" t="str">
        <f>'Sch-1'!K8</f>
        <v>Contract Services</v>
      </c>
    </row>
    <row r="8" spans="1:6" ht="18" customHeight="1">
      <c r="A8" s="13" t="s">
        <v>31</v>
      </c>
      <c r="B8" s="1021" t="str">
        <f>IF('Sch-1'!C9=0, "", 'Sch-1'!C9)</f>
        <v/>
      </c>
      <c r="C8" s="1021"/>
      <c r="D8" s="59" t="str">
        <f>'Sch-1'!K9</f>
        <v>Power Grid Corporation of India Ltd.,</v>
      </c>
    </row>
    <row r="9" spans="1:6" ht="18" customHeight="1">
      <c r="A9" s="13" t="s">
        <v>32</v>
      </c>
      <c r="B9" s="1021" t="str">
        <f>IF('Sch-1'!C10=0, "", 'Sch-1'!C10)</f>
        <v/>
      </c>
      <c r="C9" s="1021"/>
      <c r="D9" s="59" t="str">
        <f>'Sch-1'!K10</f>
        <v>"Saudamini", Plot No.-2</v>
      </c>
    </row>
    <row r="10" spans="1:6" ht="18" customHeight="1">
      <c r="A10" s="14"/>
      <c r="B10" s="1021" t="str">
        <f>IF('Sch-1'!C11=0, "", 'Sch-1'!C11)</f>
        <v/>
      </c>
      <c r="C10" s="1021"/>
      <c r="D10" s="59" t="str">
        <f>'Sch-1'!K11</f>
        <v xml:space="preserve">Sector-29, </v>
      </c>
    </row>
    <row r="11" spans="1:6" ht="18" customHeight="1">
      <c r="A11" s="14"/>
      <c r="B11" s="1021" t="str">
        <f>IF('Sch-1'!C12=0, "", 'Sch-1'!C12)</f>
        <v/>
      </c>
      <c r="C11" s="1021"/>
      <c r="D11" s="59" t="str">
        <f>'Sch-1'!K12</f>
        <v>Gurgaon (Haryana) - 122001</v>
      </c>
    </row>
    <row r="12" spans="1:6" ht="18" customHeight="1">
      <c r="A12" s="86"/>
      <c r="B12" s="86"/>
      <c r="C12" s="86"/>
      <c r="D12" s="58"/>
    </row>
    <row r="13" spans="1:6" ht="21.95" customHeight="1">
      <c r="A13" s="87" t="s">
        <v>130</v>
      </c>
      <c r="B13" s="1014" t="s">
        <v>15</v>
      </c>
      <c r="C13" s="1015"/>
      <c r="D13" s="88" t="s">
        <v>132</v>
      </c>
    </row>
    <row r="14" spans="1:6" ht="21.95" customHeight="1">
      <c r="A14" s="60" t="s">
        <v>135</v>
      </c>
      <c r="B14" s="1016" t="s">
        <v>149</v>
      </c>
      <c r="C14" s="1016"/>
      <c r="D14" s="89"/>
    </row>
    <row r="15" spans="1:6" ht="35.1" customHeight="1">
      <c r="A15" s="90"/>
      <c r="B15" s="1017" t="s">
        <v>150</v>
      </c>
      <c r="C15" s="1018"/>
      <c r="D15" s="91"/>
    </row>
    <row r="16" spans="1:6" ht="21.95" customHeight="1">
      <c r="A16" s="60" t="s">
        <v>137</v>
      </c>
      <c r="B16" s="1016" t="s">
        <v>151</v>
      </c>
      <c r="C16" s="1016"/>
      <c r="D16" s="89"/>
    </row>
    <row r="17" spans="1:6" ht="35.1" customHeight="1">
      <c r="A17" s="90"/>
      <c r="B17" s="1017" t="s">
        <v>152</v>
      </c>
      <c r="C17" s="1018"/>
      <c r="D17" s="91"/>
    </row>
    <row r="18" spans="1:6" ht="21.95" customHeight="1">
      <c r="A18" s="60" t="s">
        <v>139</v>
      </c>
      <c r="B18" s="1016" t="s">
        <v>153</v>
      </c>
      <c r="C18" s="1016"/>
      <c r="D18" s="89"/>
    </row>
    <row r="19" spans="1:6" ht="30" customHeight="1">
      <c r="A19" s="90"/>
      <c r="B19" s="1017" t="s">
        <v>154</v>
      </c>
      <c r="C19" s="1018"/>
      <c r="D19" s="91"/>
    </row>
    <row r="20" spans="1:6" ht="21.95" customHeight="1">
      <c r="A20" s="60" t="s">
        <v>140</v>
      </c>
      <c r="B20" s="1016" t="s">
        <v>155</v>
      </c>
      <c r="C20" s="1016"/>
      <c r="D20" s="92"/>
    </row>
    <row r="21" spans="1:6" ht="30" customHeight="1">
      <c r="A21" s="90"/>
      <c r="B21" s="1017" t="s">
        <v>156</v>
      </c>
      <c r="C21" s="1018"/>
      <c r="D21" s="91"/>
    </row>
    <row r="22" spans="1:6" ht="30" customHeight="1">
      <c r="A22" s="60">
        <v>5</v>
      </c>
      <c r="B22" s="1016" t="s">
        <v>157</v>
      </c>
      <c r="C22" s="1016"/>
      <c r="D22" s="89"/>
    </row>
    <row r="23" spans="1:6" ht="33" customHeight="1">
      <c r="A23" s="90"/>
      <c r="B23" s="1017" t="s">
        <v>158</v>
      </c>
      <c r="C23" s="1018"/>
      <c r="D23" s="105"/>
    </row>
    <row r="24" spans="1:6" ht="21.95" customHeight="1">
      <c r="A24" s="60" t="s">
        <v>142</v>
      </c>
      <c r="B24" s="1016" t="s">
        <v>159</v>
      </c>
      <c r="C24" s="1016"/>
      <c r="D24" s="92"/>
    </row>
    <row r="25" spans="1:6" ht="35.1" customHeight="1">
      <c r="A25" s="90"/>
      <c r="B25" s="1017" t="s">
        <v>160</v>
      </c>
      <c r="C25" s="1018"/>
      <c r="D25" s="91"/>
    </row>
    <row r="26" spans="1:6" ht="24" customHeight="1">
      <c r="A26" s="1019"/>
      <c r="B26" s="1020" t="s">
        <v>161</v>
      </c>
      <c r="C26" s="1020"/>
      <c r="D26" s="93"/>
    </row>
    <row r="27" spans="1:6" ht="25.5" customHeight="1">
      <c r="A27" s="1019"/>
      <c r="B27" s="1020"/>
      <c r="C27" s="1020"/>
      <c r="D27" s="94"/>
    </row>
    <row r="28" spans="1:6" ht="18.75" customHeight="1">
      <c r="A28" s="95"/>
      <c r="B28" s="96"/>
      <c r="C28" s="96"/>
      <c r="D28" s="97"/>
    </row>
    <row r="29" spans="1:6" ht="27.95" customHeight="1">
      <c r="A29" s="95"/>
      <c r="B29" s="96"/>
      <c r="C29" s="98"/>
      <c r="D29" s="97"/>
    </row>
    <row r="30" spans="1:6" ht="27.95" customHeight="1">
      <c r="A30" s="99" t="s">
        <v>162</v>
      </c>
      <c r="B30" s="63"/>
      <c r="C30" s="98" t="s">
        <v>144</v>
      </c>
      <c r="D30" s="63"/>
      <c r="F30" s="100"/>
    </row>
    <row r="31" spans="1:6" ht="27.95" customHeight="1">
      <c r="A31" s="99" t="s">
        <v>163</v>
      </c>
      <c r="B31" s="63"/>
      <c r="C31" s="98" t="s">
        <v>146</v>
      </c>
      <c r="D31" s="63"/>
      <c r="F31" s="81"/>
    </row>
    <row r="32" spans="1:6" ht="27.95" customHeight="1">
      <c r="A32" s="101"/>
      <c r="B32" s="82"/>
      <c r="C32" s="98"/>
      <c r="F32" s="81"/>
    </row>
    <row r="33" spans="1:6" ht="30" customHeight="1">
      <c r="A33" s="101"/>
      <c r="B33" s="82"/>
      <c r="C33" s="98"/>
      <c r="D33" s="101"/>
      <c r="F33" s="100"/>
    </row>
    <row r="34" spans="1:6" ht="30" customHeight="1">
      <c r="A34" s="102"/>
      <c r="B34" s="102"/>
      <c r="C34" s="103"/>
      <c r="E34" s="104"/>
    </row>
  </sheetData>
  <sheetProtection selectLockedCells="1"/>
  <customSheetViews>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EB224C2E-E5FA-4159-842E-DC6DF9505B8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7" zoomScaleNormal="100" zoomScaleSheetLayoutView="100" workbookViewId="0">
      <selection activeCell="B32" sqref="B32"/>
    </sheetView>
  </sheetViews>
  <sheetFormatPr defaultColWidth="11.42578125" defaultRowHeight="15.75"/>
  <cols>
    <col min="1" max="1" width="12.140625" style="768" customWidth="1"/>
    <col min="2" max="2" width="31.42578125" style="768" customWidth="1"/>
    <col min="3" max="3" width="21.5703125" style="768" customWidth="1"/>
    <col min="4" max="4" width="39.28515625" style="768" customWidth="1"/>
    <col min="5" max="5" width="18.42578125" style="765" hidden="1" customWidth="1"/>
    <col min="6" max="6" width="18.7109375" style="765" hidden="1" customWidth="1"/>
    <col min="7" max="16384" width="11.42578125" style="765"/>
  </cols>
  <sheetData>
    <row r="1" spans="1:6" ht="18" customHeight="1">
      <c r="A1" s="669" t="str">
        <f>Cover!B3</f>
        <v>SPEC. NO.: CC/NT/W-RT/DOM/A06/24/03809</v>
      </c>
      <c r="B1" s="670"/>
      <c r="C1" s="764"/>
      <c r="D1" s="672" t="s">
        <v>147</v>
      </c>
    </row>
    <row r="2" spans="1:6" ht="18" customHeight="1">
      <c r="A2" s="679"/>
      <c r="B2" s="680"/>
      <c r="C2" s="682"/>
      <c r="D2" s="682"/>
    </row>
    <row r="3" spans="1:6" ht="72" customHeight="1">
      <c r="A3" s="974" t="str">
        <f>Cover!$B$2</f>
        <v>420kV Reactor Package 4RT05- SIS/ADDCAP for procurement of 420kV Class Reactors under " Bulk Procurement of 765kV &amp; 400kV Class Transformers &amp; Reactors of various capacities " (2nd Lot).</v>
      </c>
      <c r="B3" s="974"/>
      <c r="C3" s="974"/>
      <c r="D3" s="974"/>
      <c r="E3" s="766"/>
      <c r="F3" s="766"/>
    </row>
    <row r="4" spans="1:6" ht="21.95" customHeight="1">
      <c r="A4" s="975" t="s">
        <v>148</v>
      </c>
      <c r="B4" s="975"/>
      <c r="C4" s="975"/>
      <c r="D4" s="975"/>
    </row>
    <row r="5" spans="1:6" ht="18" customHeight="1">
      <c r="A5" s="767"/>
    </row>
    <row r="6" spans="1:6" ht="18" customHeight="1">
      <c r="A6" s="920" t="s">
        <v>346</v>
      </c>
      <c r="B6" s="920"/>
      <c r="C6" s="522"/>
    </row>
    <row r="7" spans="1:6" ht="18" customHeight="1">
      <c r="A7" s="924">
        <f>'Sch-1'!A7</f>
        <v>0</v>
      </c>
      <c r="B7" s="924"/>
      <c r="C7" s="924"/>
      <c r="D7" s="769" t="s">
        <v>1</v>
      </c>
    </row>
    <row r="8" spans="1:6" ht="22.5" customHeight="1">
      <c r="A8" s="921" t="str">
        <f>"Bidder’s Name and Address  (" &amp; MID('Names of Bidder'!B9,9, 20) &amp; ") :"</f>
        <v>Bidder’s Name and Address  (Sole Bidder) :</v>
      </c>
      <c r="B8" s="921"/>
      <c r="C8" s="921"/>
      <c r="D8" s="770" t="str">
        <f>'Sch-1'!K8</f>
        <v>Contract Services</v>
      </c>
    </row>
    <row r="9" spans="1:6" ht="18" customHeight="1">
      <c r="A9" s="530" t="s">
        <v>12</v>
      </c>
      <c r="B9" s="530" t="str">
        <f>IF('Names of Bidder'!D9=0, "", 'Names of Bidder'!D9)</f>
        <v/>
      </c>
      <c r="C9" s="765"/>
      <c r="D9" s="770" t="str">
        <f>'Sch-1'!K9</f>
        <v>Power Grid Corporation of India Ltd.,</v>
      </c>
    </row>
    <row r="10" spans="1:6" ht="18" customHeight="1">
      <c r="A10" s="530" t="s">
        <v>11</v>
      </c>
      <c r="B10" s="528" t="str">
        <f>IF('Names of Bidder'!D10=0, "", 'Names of Bidder'!D10)</f>
        <v/>
      </c>
      <c r="C10" s="765"/>
      <c r="D10" s="770" t="str">
        <f>'Sch-1'!K10</f>
        <v>"Saudamini", Plot No.-2</v>
      </c>
    </row>
    <row r="11" spans="1:6" ht="18" customHeight="1">
      <c r="A11" s="531"/>
      <c r="B11" s="528" t="str">
        <f>IF('Names of Bidder'!D11=0, "", 'Names of Bidder'!D11)</f>
        <v/>
      </c>
      <c r="C11" s="765"/>
      <c r="D11" s="770" t="str">
        <f>'Sch-1'!K11</f>
        <v xml:space="preserve">Sector-29, </v>
      </c>
    </row>
    <row r="12" spans="1:6" ht="18" customHeight="1">
      <c r="A12" s="531"/>
      <c r="B12" s="528" t="str">
        <f>IF('Names of Bidder'!D12=0, "", 'Names of Bidder'!D12)</f>
        <v/>
      </c>
      <c r="C12" s="765"/>
      <c r="D12" s="770" t="str">
        <f>'Sch-1'!K12</f>
        <v>Gurgaon (Haryana) - 122001</v>
      </c>
    </row>
    <row r="13" spans="1:6" ht="18" customHeight="1" thickBot="1">
      <c r="A13" s="771"/>
      <c r="B13" s="771"/>
      <c r="C13" s="771"/>
      <c r="D13" s="769"/>
    </row>
    <row r="14" spans="1:6" ht="21.95" customHeight="1">
      <c r="A14" s="772" t="s">
        <v>130</v>
      </c>
      <c r="B14" s="1005" t="s">
        <v>15</v>
      </c>
      <c r="C14" s="1006"/>
      <c r="D14" s="773" t="s">
        <v>132</v>
      </c>
      <c r="E14" s="774" t="s">
        <v>356</v>
      </c>
      <c r="F14" s="775" t="s">
        <v>355</v>
      </c>
    </row>
    <row r="15" spans="1:6" ht="21.95" customHeight="1">
      <c r="A15" s="776" t="s">
        <v>135</v>
      </c>
      <c r="B15" s="1007" t="s">
        <v>149</v>
      </c>
      <c r="C15" s="1007"/>
      <c r="D15" s="777">
        <f>E15*F15</f>
        <v>0</v>
      </c>
      <c r="E15" s="778">
        <f>'Sch-6'!D15</f>
        <v>0</v>
      </c>
      <c r="F15" s="779">
        <f>IF(Discount!H36&lt;0,0,Discount!H36)</f>
        <v>0</v>
      </c>
    </row>
    <row r="16" spans="1:6" ht="35.1" customHeight="1">
      <c r="A16" s="780"/>
      <c r="B16" s="1008" t="s">
        <v>150</v>
      </c>
      <c r="C16" s="1009"/>
      <c r="D16" s="781"/>
      <c r="E16" s="782"/>
      <c r="F16" s="779"/>
    </row>
    <row r="17" spans="1:6" ht="21.95" customHeight="1">
      <c r="A17" s="776" t="s">
        <v>137</v>
      </c>
      <c r="B17" s="1007" t="s">
        <v>151</v>
      </c>
      <c r="C17" s="1007"/>
      <c r="D17" s="777">
        <f>E17*F17</f>
        <v>0</v>
      </c>
      <c r="E17" s="778">
        <f>'Sch-6'!D17</f>
        <v>0</v>
      </c>
      <c r="F17" s="779">
        <f>IF(Discount!I36&lt;0,0,Discount!I36)</f>
        <v>0</v>
      </c>
    </row>
    <row r="18" spans="1:6" ht="35.1" customHeight="1">
      <c r="A18" s="780"/>
      <c r="B18" s="1008" t="s">
        <v>310</v>
      </c>
      <c r="C18" s="1009"/>
      <c r="D18" s="781"/>
      <c r="E18" s="782"/>
      <c r="F18" s="779"/>
    </row>
    <row r="19" spans="1:6" ht="21.95" customHeight="1">
      <c r="A19" s="776" t="s">
        <v>139</v>
      </c>
      <c r="B19" s="1007" t="s">
        <v>153</v>
      </c>
      <c r="C19" s="1007"/>
      <c r="D19" s="777">
        <f>E19*F19</f>
        <v>0</v>
      </c>
      <c r="E19" s="778">
        <f>'Sch-6'!D19</f>
        <v>0</v>
      </c>
      <c r="F19" s="779">
        <f>IF(Discount!J36&lt;0,0,Discount!J36)</f>
        <v>0</v>
      </c>
    </row>
    <row r="20" spans="1:6" ht="30" customHeight="1">
      <c r="A20" s="780"/>
      <c r="B20" s="1008" t="s">
        <v>154</v>
      </c>
      <c r="C20" s="1009"/>
      <c r="D20" s="781"/>
      <c r="E20" s="782"/>
      <c r="F20" s="783"/>
    </row>
    <row r="21" spans="1:6" ht="21.95" customHeight="1">
      <c r="A21" s="776" t="s">
        <v>140</v>
      </c>
      <c r="B21" s="1007" t="s">
        <v>155</v>
      </c>
      <c r="C21" s="1007"/>
      <c r="D21" s="784" t="s">
        <v>335</v>
      </c>
      <c r="E21" s="782"/>
      <c r="F21" s="783"/>
    </row>
    <row r="22" spans="1:6" ht="30" customHeight="1">
      <c r="A22" s="780"/>
      <c r="B22" s="1008" t="s">
        <v>156</v>
      </c>
      <c r="C22" s="1009"/>
      <c r="D22" s="781"/>
      <c r="E22" s="782"/>
      <c r="F22" s="783"/>
    </row>
    <row r="23" spans="1:6" ht="30" customHeight="1">
      <c r="A23" s="776">
        <v>5</v>
      </c>
      <c r="B23" s="1007" t="s">
        <v>157</v>
      </c>
      <c r="C23" s="1007"/>
      <c r="D23" s="777" t="e">
        <f>IF('Sch-5 after discount'!D19&lt;0,0,'Sch-5 after discount'!D19)</f>
        <v>#REF!</v>
      </c>
      <c r="E23" s="782"/>
      <c r="F23" s="783"/>
    </row>
    <row r="24" spans="1:6" ht="25.5" customHeight="1">
      <c r="A24" s="780"/>
      <c r="B24" s="1008" t="s">
        <v>158</v>
      </c>
      <c r="C24" s="1009"/>
      <c r="D24" s="785"/>
      <c r="E24" s="782"/>
      <c r="F24" s="783"/>
    </row>
    <row r="25" spans="1:6" ht="21.95" customHeight="1">
      <c r="A25" s="776" t="s">
        <v>142</v>
      </c>
      <c r="B25" s="1007" t="s">
        <v>159</v>
      </c>
      <c r="C25" s="1007"/>
      <c r="D25" s="784" t="s">
        <v>335</v>
      </c>
      <c r="E25" s="782"/>
      <c r="F25" s="783"/>
    </row>
    <row r="26" spans="1:6" ht="35.1" customHeight="1">
      <c r="A26" s="780"/>
      <c r="B26" s="1008" t="s">
        <v>517</v>
      </c>
      <c r="C26" s="1009"/>
      <c r="D26" s="781"/>
      <c r="E26" s="782"/>
      <c r="F26" s="783"/>
    </row>
    <row r="27" spans="1:6" ht="18.75" customHeight="1">
      <c r="A27" s="1010"/>
      <c r="B27" s="1012" t="s">
        <v>343</v>
      </c>
      <c r="C27" s="1012"/>
      <c r="D27" s="786"/>
      <c r="E27" s="782"/>
      <c r="F27" s="783"/>
    </row>
    <row r="28" spans="1:6" ht="18.75" customHeight="1" thickBot="1">
      <c r="A28" s="1011"/>
      <c r="B28" s="1013"/>
      <c r="C28" s="1013"/>
      <c r="D28" s="787" t="e">
        <f>SUM(D15:D26)</f>
        <v>#REF!</v>
      </c>
      <c r="E28" s="788"/>
      <c r="F28" s="789"/>
    </row>
    <row r="29" spans="1:6" ht="18.75" customHeight="1">
      <c r="A29" s="790"/>
      <c r="B29" s="791"/>
      <c r="C29" s="791"/>
      <c r="D29" s="792"/>
    </row>
    <row r="30" spans="1:6" ht="27.95" customHeight="1">
      <c r="A30" s="790"/>
      <c r="B30" s="793"/>
      <c r="C30" s="793"/>
      <c r="D30" s="792"/>
    </row>
    <row r="31" spans="1:6" ht="27.95" customHeight="1">
      <c r="A31" s="797" t="s">
        <v>162</v>
      </c>
      <c r="B31" s="803" t="str">
        <f>'Sch-6'!B31</f>
        <v xml:space="preserve">  </v>
      </c>
      <c r="C31" s="799" t="s">
        <v>518</v>
      </c>
      <c r="D31" s="802" t="str">
        <f>'Sch-6'!D31</f>
        <v/>
      </c>
      <c r="F31" s="751"/>
    </row>
    <row r="32" spans="1:6" ht="27.95" customHeight="1">
      <c r="A32" s="797" t="s">
        <v>163</v>
      </c>
      <c r="B32" s="804" t="str">
        <f>'Sch-6'!B32</f>
        <v/>
      </c>
      <c r="C32" s="799" t="s">
        <v>519</v>
      </c>
      <c r="D32" s="802" t="str">
        <f>'Sch-6'!D32</f>
        <v/>
      </c>
      <c r="F32" s="679"/>
    </row>
    <row r="33" spans="1:6" ht="27.95" customHeight="1">
      <c r="A33" s="681"/>
      <c r="B33" s="680"/>
      <c r="C33" s="793"/>
      <c r="F33" s="679"/>
    </row>
    <row r="34" spans="1:6" ht="30" customHeight="1">
      <c r="A34" s="681"/>
      <c r="B34" s="680"/>
      <c r="C34" s="793"/>
      <c r="D34" s="681"/>
      <c r="F34" s="751"/>
    </row>
    <row r="35" spans="1:6" ht="30" customHeight="1">
      <c r="A35" s="794"/>
      <c r="B35" s="794"/>
      <c r="C35" s="795"/>
      <c r="E35" s="796"/>
    </row>
  </sheetData>
  <sheetProtection password="CC6F" sheet="1" formatColumns="0" formatRows="0" selectLockedCells="1"/>
  <customSheetViews>
    <customSheetView guid="{41FA9D67-020C-4823-83C1-8E592D62422E}"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EB224C2E-E5FA-4159-842E-DC6DF9505B8C}"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173" customWidth="1"/>
    <col min="2" max="2" width="11.42578125" style="173" customWidth="1"/>
    <col min="3" max="3" width="15" style="173" customWidth="1"/>
    <col min="4" max="4" width="10.28515625" style="173" customWidth="1"/>
    <col min="5" max="8" width="15.140625" style="173" customWidth="1"/>
    <col min="9" max="9" width="22.85546875" style="289" customWidth="1"/>
    <col min="10" max="10" width="8.7109375" style="163" customWidth="1"/>
    <col min="11" max="11" width="10.28515625" style="163" customWidth="1"/>
    <col min="12" max="12" width="13.5703125" style="163" customWidth="1"/>
    <col min="13" max="13" width="14.28515625" style="163" customWidth="1"/>
    <col min="14" max="26" width="9.140625" style="195" customWidth="1"/>
    <col min="27" max="27" width="0" style="195" hidden="1" customWidth="1"/>
    <col min="28" max="28" width="15.85546875" style="195" hidden="1" customWidth="1"/>
    <col min="29" max="29" width="15.5703125" style="195" hidden="1" customWidth="1"/>
    <col min="30" max="30" width="24.42578125" style="195" hidden="1" customWidth="1"/>
    <col min="31" max="31" width="13.7109375" style="195" hidden="1" customWidth="1"/>
    <col min="32" max="33" width="0" style="195" hidden="1" customWidth="1"/>
    <col min="34" max="100" width="9.140625" style="195" customWidth="1"/>
    <col min="101" max="253" width="9.140625" style="160" customWidth="1"/>
    <col min="254" max="254" width="13" style="160" customWidth="1"/>
    <col min="255" max="255" width="35.85546875" style="160" customWidth="1"/>
    <col min="256" max="16384" width="8.7109375" style="160"/>
  </cols>
  <sheetData>
    <row r="1" spans="1:100" s="195" customFormat="1" ht="18" customHeight="1">
      <c r="A1" s="191" t="str">
        <f>Cover!B3</f>
        <v>SPEC. NO.: CC/NT/W-RT/DOM/A06/24/03809</v>
      </c>
      <c r="B1" s="191"/>
      <c r="C1" s="191"/>
      <c r="D1" s="191"/>
      <c r="E1" s="191"/>
      <c r="F1" s="191"/>
      <c r="G1" s="191"/>
      <c r="H1" s="191"/>
      <c r="I1" s="281"/>
      <c r="J1" s="192"/>
      <c r="K1" s="192"/>
      <c r="L1" s="192"/>
      <c r="M1" s="193" t="s">
        <v>30</v>
      </c>
    </row>
    <row r="2" spans="1:100" s="195" customFormat="1" ht="12.75" customHeight="1">
      <c r="A2" s="196"/>
      <c r="B2" s="196"/>
      <c r="C2" s="196"/>
      <c r="D2" s="196"/>
      <c r="E2" s="196"/>
      <c r="F2" s="196"/>
      <c r="G2" s="196"/>
      <c r="H2" s="196"/>
      <c r="I2" s="282"/>
      <c r="J2" s="197"/>
      <c r="K2" s="197"/>
      <c r="L2" s="197"/>
      <c r="M2" s="197"/>
    </row>
    <row r="3" spans="1:100" s="195" customFormat="1" ht="101.25" customHeight="1">
      <c r="A3" s="1040" t="str">
        <f>Cover!$B$2</f>
        <v>420kV Reactor Package 4RT05- SIS/ADDCAP for procurement of 420kV Class Reactors under " Bulk Procurement of 765kV &amp; 400kV Class Transformers &amp; Reactors of various capacities " (2nd Lot).</v>
      </c>
      <c r="B3" s="1040"/>
      <c r="C3" s="1040"/>
      <c r="D3" s="1040"/>
      <c r="E3" s="1040"/>
      <c r="F3" s="1040"/>
      <c r="G3" s="1040"/>
      <c r="H3" s="1040"/>
      <c r="I3" s="1040"/>
      <c r="J3" s="1040"/>
      <c r="K3" s="1040"/>
      <c r="L3" s="1040"/>
      <c r="M3" s="1040"/>
      <c r="AA3" s="195" t="s">
        <v>18</v>
      </c>
      <c r="AC3" s="195">
        <f>IF(ISERROR(#REF!/('[9]Sch-6'!D14+'[9]Sch-6'!D16+'[9]Sch-6'!D18)),0,#REF!/( '[9]Sch-6'!D14+'[9]Sch-6'!D16+'[9]Sch-6'!D18))</f>
        <v>0</v>
      </c>
    </row>
    <row r="4" spans="1:100" s="195" customFormat="1" ht="21.95" customHeight="1">
      <c r="A4" s="1041" t="s">
        <v>19</v>
      </c>
      <c r="B4" s="1041"/>
      <c r="C4" s="1041"/>
      <c r="D4" s="1041"/>
      <c r="E4" s="1041"/>
      <c r="F4" s="1041"/>
      <c r="G4" s="1041"/>
      <c r="H4" s="1041"/>
      <c r="I4" s="1041"/>
      <c r="J4" s="1041"/>
      <c r="K4" s="1041"/>
      <c r="L4" s="1041"/>
      <c r="M4" s="1041"/>
      <c r="AA4" s="195" t="s">
        <v>20</v>
      </c>
      <c r="AC4" s="195" t="e">
        <f>#REF!</f>
        <v>#REF!</v>
      </c>
    </row>
    <row r="5" spans="1:100" s="195" customFormat="1" ht="27.95" customHeight="1">
      <c r="A5" s="200"/>
      <c r="B5" s="200"/>
      <c r="C5" s="200"/>
      <c r="D5" s="200"/>
      <c r="E5" s="299"/>
      <c r="F5" s="299"/>
      <c r="G5" s="299"/>
      <c r="H5" s="299"/>
      <c r="I5" s="283"/>
      <c r="K5" s="199"/>
      <c r="L5" s="198"/>
      <c r="M5" s="299"/>
    </row>
    <row r="6" spans="1:100" s="195" customFormat="1" ht="27.95" customHeight="1">
      <c r="A6" s="353"/>
      <c r="B6" s="961" t="s">
        <v>346</v>
      </c>
      <c r="C6" s="961"/>
      <c r="D6" s="2"/>
      <c r="E6" s="299"/>
      <c r="F6" s="299"/>
      <c r="G6" s="299"/>
      <c r="H6" s="299"/>
      <c r="I6" s="283"/>
      <c r="K6" s="199"/>
      <c r="L6" s="198"/>
      <c r="M6" s="299"/>
    </row>
    <row r="7" spans="1:100" s="195" customFormat="1" ht="27.95" customHeight="1">
      <c r="A7" s="351"/>
      <c r="B7" s="962">
        <f>'Sch-1'!A7</f>
        <v>0</v>
      </c>
      <c r="C7" s="962"/>
      <c r="D7" s="962"/>
      <c r="E7" s="962"/>
      <c r="F7" s="962"/>
      <c r="G7" s="962"/>
      <c r="H7" s="962"/>
      <c r="I7" s="283"/>
      <c r="K7" s="199"/>
      <c r="L7" s="198"/>
      <c r="M7" s="299"/>
    </row>
    <row r="8" spans="1:100" s="339" customFormat="1" ht="16.5" customHeight="1">
      <c r="A8" s="352"/>
      <c r="B8" s="963" t="str">
        <f>'Sch-1'!A8</f>
        <v>Bidder’s Name and Address  (Sole Bidder) :</v>
      </c>
      <c r="C8" s="963"/>
      <c r="D8" s="963"/>
      <c r="E8" s="963"/>
      <c r="F8" s="963"/>
      <c r="G8" s="963"/>
      <c r="H8" s="963"/>
      <c r="I8" s="11"/>
      <c r="J8" s="11"/>
      <c r="K8" s="58" t="s">
        <v>1</v>
      </c>
      <c r="L8" s="9"/>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row>
    <row r="9" spans="1:100" s="339" customFormat="1">
      <c r="A9" s="295"/>
      <c r="B9" s="295" t="s">
        <v>12</v>
      </c>
      <c r="C9" s="962" t="str">
        <f>'Sch-1'!C9</f>
        <v/>
      </c>
      <c r="D9" s="962"/>
      <c r="E9" s="962"/>
      <c r="F9" s="962"/>
      <c r="G9" s="158"/>
      <c r="H9" s="158"/>
      <c r="I9" s="158"/>
      <c r="J9" s="158"/>
      <c r="K9" s="59" t="s">
        <v>2</v>
      </c>
      <c r="L9" s="9"/>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row>
    <row r="10" spans="1:100" s="339" customFormat="1">
      <c r="A10" s="295"/>
      <c r="B10" s="295" t="s">
        <v>11</v>
      </c>
      <c r="C10" s="964" t="str">
        <f>'Sch-1'!C10</f>
        <v/>
      </c>
      <c r="D10" s="964"/>
      <c r="E10" s="964"/>
      <c r="F10" s="964"/>
      <c r="G10" s="158"/>
      <c r="H10" s="158"/>
      <c r="I10" s="158"/>
      <c r="J10" s="158"/>
      <c r="K10" s="59" t="s">
        <v>3</v>
      </c>
      <c r="L10" s="9"/>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row>
    <row r="11" spans="1:100" s="339" customFormat="1">
      <c r="A11" s="291"/>
      <c r="B11" s="291"/>
      <c r="C11" s="964" t="str">
        <f>'Sch-1'!C11</f>
        <v/>
      </c>
      <c r="D11" s="964"/>
      <c r="E11" s="964"/>
      <c r="F11" s="964"/>
      <c r="G11" s="158"/>
      <c r="H11" s="158"/>
      <c r="I11" s="158"/>
      <c r="J11" s="158"/>
      <c r="K11" s="59" t="s">
        <v>4</v>
      </c>
      <c r="L11" s="9"/>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row>
    <row r="12" spans="1:100" s="339" customFormat="1">
      <c r="A12" s="291"/>
      <c r="B12" s="291"/>
      <c r="C12" s="964" t="str">
        <f>'Sch-1'!C12</f>
        <v/>
      </c>
      <c r="D12" s="964"/>
      <c r="E12" s="964"/>
      <c r="F12" s="964"/>
      <c r="G12" s="158"/>
      <c r="H12" s="158"/>
      <c r="I12" s="158"/>
      <c r="J12" s="158"/>
      <c r="K12" s="59" t="s">
        <v>5</v>
      </c>
      <c r="L12" s="9"/>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row>
    <row r="13" spans="1:100" s="195" customFormat="1" ht="21" customHeight="1">
      <c r="A13" s="200"/>
      <c r="B13" s="200"/>
      <c r="C13" s="200"/>
      <c r="D13" s="200"/>
      <c r="E13" s="200"/>
      <c r="F13" s="200"/>
      <c r="G13" s="200"/>
      <c r="H13" s="200"/>
      <c r="I13" s="284"/>
      <c r="J13" s="299"/>
      <c r="K13" s="59" t="s">
        <v>6</v>
      </c>
      <c r="L13" s="194"/>
      <c r="M13" s="194"/>
    </row>
    <row r="14" spans="1:100" s="195" customFormat="1" ht="27.95" customHeight="1">
      <c r="A14" s="1031" t="s">
        <v>33</v>
      </c>
      <c r="B14" s="1031"/>
      <c r="C14" s="1031"/>
      <c r="D14" s="1031"/>
      <c r="E14" s="1031"/>
      <c r="F14" s="1031"/>
      <c r="G14" s="1031"/>
      <c r="H14" s="1031"/>
      <c r="I14" s="1031"/>
      <c r="J14" s="1031"/>
      <c r="K14" s="1031"/>
      <c r="L14" s="1031"/>
      <c r="M14" s="1031"/>
    </row>
    <row r="15" spans="1:100" s="195" customFormat="1" ht="115.5" customHeight="1">
      <c r="A15" s="336" t="s">
        <v>34</v>
      </c>
      <c r="B15" s="279" t="s">
        <v>264</v>
      </c>
      <c r="C15" s="279" t="s">
        <v>265</v>
      </c>
      <c r="D15" s="336" t="s">
        <v>40</v>
      </c>
      <c r="E15" s="340" t="s">
        <v>327</v>
      </c>
      <c r="F15" s="341" t="s">
        <v>328</v>
      </c>
      <c r="G15" s="341" t="s">
        <v>306</v>
      </c>
      <c r="H15" s="341" t="s">
        <v>316</v>
      </c>
      <c r="I15" s="337" t="s">
        <v>35</v>
      </c>
      <c r="J15" s="337" t="s">
        <v>9</v>
      </c>
      <c r="K15" s="337" t="s">
        <v>16</v>
      </c>
      <c r="L15" s="337" t="s">
        <v>36</v>
      </c>
      <c r="M15" s="338" t="s">
        <v>37</v>
      </c>
      <c r="AB15" s="195" t="s">
        <v>38</v>
      </c>
      <c r="AD15" s="195" t="s">
        <v>22</v>
      </c>
      <c r="AE15" s="195" t="s">
        <v>39</v>
      </c>
    </row>
    <row r="16" spans="1:100">
      <c r="A16" s="343"/>
      <c r="B16" s="343"/>
      <c r="C16" s="343"/>
      <c r="D16" s="343"/>
      <c r="E16" s="343"/>
      <c r="F16" s="343"/>
      <c r="G16" s="343"/>
      <c r="H16" s="343"/>
      <c r="I16" s="344"/>
      <c r="J16" s="345"/>
      <c r="K16" s="345"/>
      <c r="L16" s="345"/>
      <c r="M16" s="345"/>
    </row>
    <row r="17" spans="1:100" s="292" customFormat="1" ht="23.25" customHeight="1">
      <c r="A17" s="301"/>
      <c r="B17" s="301"/>
      <c r="C17" s="301"/>
      <c r="D17" s="301"/>
      <c r="F17" s="301"/>
      <c r="G17" s="346" t="s">
        <v>334</v>
      </c>
      <c r="H17" s="301"/>
      <c r="I17" s="301"/>
      <c r="J17" s="301"/>
      <c r="K17" s="301"/>
      <c r="L17" s="301"/>
      <c r="M17" s="301"/>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row>
    <row r="18" spans="1:100" ht="22.5" customHeight="1">
      <c r="A18" s="1032"/>
      <c r="B18" s="1032"/>
      <c r="C18" s="1032"/>
      <c r="D18" s="1032"/>
      <c r="E18" s="1032"/>
      <c r="F18" s="1032"/>
      <c r="G18" s="1032"/>
      <c r="H18" s="1032"/>
      <c r="I18" s="1032"/>
      <c r="J18" s="347"/>
      <c r="K18" s="347"/>
      <c r="L18" s="347"/>
      <c r="M18" s="347"/>
    </row>
    <row r="19" spans="1:100" ht="26.25" customHeight="1">
      <c r="B19" s="263"/>
      <c r="C19" s="264"/>
      <c r="D19" s="264"/>
      <c r="E19" s="264"/>
      <c r="F19" s="264"/>
      <c r="G19" s="264"/>
      <c r="H19" s="264"/>
      <c r="I19" s="264"/>
      <c r="J19" s="264"/>
      <c r="K19" s="264"/>
      <c r="L19" s="265"/>
      <c r="M19" s="342"/>
    </row>
    <row r="20" spans="1:100">
      <c r="B20" s="264"/>
      <c r="C20" s="264"/>
      <c r="D20" s="264"/>
      <c r="E20" s="264"/>
      <c r="F20" s="264"/>
      <c r="G20" s="264"/>
      <c r="H20" s="264"/>
      <c r="I20" s="264"/>
      <c r="J20" s="264"/>
      <c r="K20" s="264"/>
      <c r="L20" s="266"/>
      <c r="M20" s="342"/>
    </row>
    <row r="21" spans="1:100" s="302" customFormat="1">
      <c r="B21" s="302" t="s">
        <v>313</v>
      </c>
      <c r="C21" s="1033" t="str">
        <f>'Sch-6 (After Discount)'!B31</f>
        <v xml:space="preserve">  </v>
      </c>
      <c r="D21" s="1034"/>
      <c r="H21" s="1037" t="s">
        <v>315</v>
      </c>
      <c r="I21" s="1037"/>
      <c r="J21" s="1042" t="str">
        <f>'Sch-6 (After Discount)'!D31</f>
        <v/>
      </c>
      <c r="K21" s="1042"/>
      <c r="L21" s="1042"/>
      <c r="M21" s="1042"/>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row>
    <row r="22" spans="1:100" s="302" customFormat="1" ht="16.5" customHeight="1">
      <c r="B22" s="302" t="s">
        <v>314</v>
      </c>
      <c r="C22" s="1043" t="str">
        <f>'Sch-6'!B32</f>
        <v/>
      </c>
      <c r="D22" s="1034"/>
      <c r="H22" s="1037" t="s">
        <v>125</v>
      </c>
      <c r="I22" s="1037"/>
      <c r="J22" s="1042" t="str">
        <f>'Sch-6 (After Discount)'!D32</f>
        <v/>
      </c>
      <c r="K22" s="1042"/>
      <c r="L22" s="1042"/>
      <c r="M22" s="1042"/>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row>
    <row r="23" spans="1:100">
      <c r="B23" s="1035"/>
      <c r="C23" s="1035"/>
      <c r="D23" s="1035"/>
      <c r="E23" s="1035"/>
      <c r="F23" s="1035"/>
      <c r="G23" s="1035"/>
      <c r="H23" s="1035"/>
      <c r="I23" s="1035"/>
      <c r="J23" s="1035"/>
      <c r="K23" s="1035"/>
      <c r="L23" s="1035"/>
      <c r="M23" s="342"/>
    </row>
    <row r="24" spans="1:100">
      <c r="B24" s="267"/>
      <c r="C24" s="267"/>
      <c r="D24" s="1036"/>
      <c r="E24" s="1036"/>
      <c r="F24" s="1036"/>
      <c r="G24" s="1036"/>
      <c r="H24" s="1036"/>
      <c r="I24" s="1036"/>
      <c r="J24" s="1036"/>
      <c r="K24" s="1036"/>
      <c r="L24" s="1036"/>
      <c r="M24" s="342"/>
    </row>
    <row r="25" spans="1:100">
      <c r="B25" s="268"/>
      <c r="C25" s="269"/>
      <c r="D25" s="1036"/>
      <c r="E25" s="1036"/>
      <c r="F25" s="1036"/>
      <c r="G25" s="1036"/>
      <c r="H25" s="1036"/>
      <c r="I25" s="1036"/>
      <c r="J25" s="1036"/>
      <c r="K25" s="1036"/>
      <c r="L25" s="1036"/>
      <c r="M25" s="342"/>
    </row>
    <row r="26" spans="1:100">
      <c r="B26" s="268"/>
      <c r="C26" s="270"/>
      <c r="D26" s="1036"/>
      <c r="E26" s="1036"/>
      <c r="F26" s="1036"/>
      <c r="G26" s="1036"/>
      <c r="H26" s="1036"/>
      <c r="I26" s="1036"/>
      <c r="J26" s="1036"/>
      <c r="K26" s="1036"/>
      <c r="L26" s="1036"/>
      <c r="M26" s="342"/>
    </row>
    <row r="27" spans="1:100">
      <c r="B27" s="8"/>
      <c r="C27" s="7"/>
      <c r="D27" s="1036"/>
      <c r="E27" s="1036"/>
      <c r="F27" s="1036"/>
      <c r="G27" s="1036"/>
      <c r="H27" s="1036"/>
      <c r="I27" s="1036"/>
      <c r="J27" s="1036"/>
      <c r="K27" s="1036"/>
      <c r="L27" s="1036"/>
      <c r="M27" s="342"/>
    </row>
    <row r="28" spans="1:100">
      <c r="B28" s="8"/>
      <c r="C28" s="7"/>
      <c r="D28" s="264"/>
      <c r="E28" s="264"/>
      <c r="F28" s="264"/>
      <c r="G28" s="264"/>
      <c r="H28" s="264"/>
      <c r="I28" s="264"/>
      <c r="J28" s="264"/>
      <c r="K28" s="264"/>
      <c r="L28" s="264"/>
      <c r="M28" s="342"/>
    </row>
    <row r="29" spans="1:100">
      <c r="B29" s="271"/>
      <c r="C29" s="1038"/>
      <c r="D29" s="1038"/>
      <c r="E29" s="1038"/>
      <c r="F29" s="1038"/>
      <c r="G29" s="1038"/>
      <c r="H29" s="1038"/>
      <c r="I29" s="1038"/>
      <c r="J29" s="1038"/>
      <c r="K29" s="1038"/>
      <c r="L29" s="272"/>
      <c r="M29" s="342"/>
    </row>
    <row r="59" spans="1:100" s="159" customFormat="1">
      <c r="A59" s="164"/>
      <c r="B59" s="164"/>
      <c r="C59" s="164"/>
      <c r="D59" s="164"/>
      <c r="E59" s="164"/>
      <c r="F59" s="164"/>
      <c r="G59" s="164"/>
      <c r="H59" s="164"/>
      <c r="I59" s="285"/>
      <c r="J59" s="165"/>
      <c r="K59" s="165"/>
      <c r="L59" s="165"/>
      <c r="M59" s="16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row>
    <row r="60" spans="1:100" s="159" customFormat="1">
      <c r="A60" s="164"/>
      <c r="B60" s="164"/>
      <c r="C60" s="164"/>
      <c r="D60" s="164"/>
      <c r="E60" s="164"/>
      <c r="F60" s="164"/>
      <c r="G60" s="164"/>
      <c r="H60" s="164"/>
      <c r="I60" s="285"/>
      <c r="J60" s="165"/>
      <c r="K60" s="165"/>
      <c r="L60" s="165"/>
      <c r="M60" s="16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row>
    <row r="61" spans="1:100" s="159" customFormat="1">
      <c r="A61" s="164"/>
      <c r="B61" s="164"/>
      <c r="C61" s="164"/>
      <c r="D61" s="164"/>
      <c r="E61" s="164"/>
      <c r="F61" s="164"/>
      <c r="G61" s="164"/>
      <c r="H61" s="164"/>
      <c r="I61" s="285"/>
      <c r="J61" s="165"/>
      <c r="K61" s="165"/>
      <c r="L61" s="165"/>
      <c r="M61" s="16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row>
    <row r="62" spans="1:100" ht="16.5" hidden="1" customHeight="1">
      <c r="A62" s="166" t="str">
        <f>A1</f>
        <v>SPEC. NO.: CC/NT/W-RT/DOM/A06/24/03809</v>
      </c>
      <c r="B62" s="166"/>
      <c r="C62" s="166"/>
      <c r="D62" s="166"/>
      <c r="E62" s="166"/>
      <c r="F62" s="166"/>
      <c r="G62" s="166"/>
      <c r="H62" s="166"/>
      <c r="I62" s="286"/>
      <c r="J62" s="167"/>
      <c r="K62" s="167"/>
      <c r="L62" s="167"/>
      <c r="M62" s="167"/>
    </row>
    <row r="63" spans="1:100" ht="16.5" hidden="1" customHeight="1">
      <c r="A63" s="161"/>
      <c r="B63" s="161"/>
      <c r="C63" s="161"/>
      <c r="D63" s="161"/>
      <c r="E63" s="161"/>
      <c r="F63" s="161"/>
      <c r="G63" s="161"/>
      <c r="H63" s="161"/>
      <c r="I63" s="287"/>
      <c r="J63" s="162"/>
      <c r="K63" s="162"/>
      <c r="L63" s="162"/>
      <c r="M63" s="162"/>
    </row>
    <row r="64" spans="1:100" ht="35.25" hidden="1" customHeight="1">
      <c r="A64" s="1039" t="str">
        <f>A3</f>
        <v>420kV Reactor Package 4RT05- SIS/ADDCAP for procurement of 420kV Class Reactors under " Bulk Procurement of 765kV &amp; 400kV Class Transformers &amp; Reactors of various capacities " (2nd Lot).</v>
      </c>
      <c r="B64" s="1039"/>
      <c r="C64" s="1039"/>
      <c r="D64" s="1039"/>
      <c r="E64" s="1039"/>
      <c r="F64" s="1039"/>
      <c r="G64" s="1039"/>
      <c r="H64" s="1039"/>
      <c r="I64" s="1039">
        <f>I3</f>
        <v>0</v>
      </c>
      <c r="J64" s="1039">
        <f>J3</f>
        <v>0</v>
      </c>
      <c r="K64" s="1039"/>
      <c r="L64" s="1039"/>
      <c r="M64" s="1039"/>
    </row>
    <row r="65" spans="1:13" ht="16.5" hidden="1" customHeight="1">
      <c r="A65" s="1030" t="str">
        <f>A4</f>
        <v>(SCHEDULE OF RATES AND PRICES )</v>
      </c>
      <c r="B65" s="1030"/>
      <c r="C65" s="1030"/>
      <c r="D65" s="1030"/>
      <c r="E65" s="1030"/>
      <c r="F65" s="1030"/>
      <c r="G65" s="1030"/>
      <c r="H65" s="1030"/>
      <c r="I65" s="1030">
        <f>I4</f>
        <v>0</v>
      </c>
      <c r="J65" s="1030">
        <f>J4</f>
        <v>0</v>
      </c>
      <c r="K65" s="1030"/>
      <c r="L65" s="1030"/>
      <c r="M65" s="1030"/>
    </row>
    <row r="66" spans="1:13" ht="16.5" hidden="1" customHeight="1">
      <c r="A66" s="168"/>
      <c r="B66" s="168"/>
      <c r="C66" s="168"/>
      <c r="D66" s="168"/>
      <c r="E66" s="168"/>
      <c r="F66" s="168"/>
      <c r="G66" s="168"/>
      <c r="H66" s="168"/>
      <c r="I66" s="298"/>
      <c r="J66" s="300"/>
      <c r="K66" s="300"/>
      <c r="L66" s="300"/>
      <c r="M66" s="300"/>
    </row>
    <row r="67" spans="1:13" ht="16.5" hidden="1" customHeight="1">
      <c r="A67" s="169" t="e">
        <f>#REF!</f>
        <v>#REF!</v>
      </c>
      <c r="B67" s="169"/>
      <c r="C67" s="169"/>
      <c r="D67" s="169"/>
      <c r="E67" s="169"/>
      <c r="F67" s="169"/>
      <c r="G67" s="169"/>
      <c r="H67" s="169"/>
      <c r="I67" s="288"/>
      <c r="J67" s="170"/>
      <c r="K67" s="170"/>
      <c r="L67" s="170"/>
      <c r="M67" s="170"/>
    </row>
    <row r="68" spans="1:13" ht="16.5" hidden="1" customHeight="1">
      <c r="A68" s="1027" t="e">
        <f>#REF!</f>
        <v>#REF!</v>
      </c>
      <c r="B68" s="1027"/>
      <c r="C68" s="1027"/>
      <c r="D68" s="1027"/>
      <c r="E68" s="1027"/>
      <c r="F68" s="1027"/>
      <c r="G68" s="1027"/>
      <c r="H68" s="1027"/>
      <c r="I68" s="1027" t="e">
        <f>#REF!</f>
        <v>#REF!</v>
      </c>
      <c r="J68" s="1027" t="e">
        <f>#REF!</f>
        <v>#REF!</v>
      </c>
      <c r="K68" s="296"/>
      <c r="L68" s="296"/>
      <c r="M68" s="296"/>
    </row>
    <row r="69" spans="1:13" ht="16.5" hidden="1" customHeight="1">
      <c r="A69" s="171" t="e">
        <f>#REF!</f>
        <v>#REF!</v>
      </c>
      <c r="B69" s="171"/>
      <c r="C69" s="171"/>
      <c r="D69" s="171"/>
      <c r="E69" s="171"/>
      <c r="F69" s="171"/>
      <c r="G69" s="171"/>
      <c r="H69" s="171"/>
      <c r="I69" s="1026" t="e">
        <f>#REF!</f>
        <v>#REF!</v>
      </c>
      <c r="J69" s="1026" t="e">
        <f>#REF!</f>
        <v>#REF!</v>
      </c>
      <c r="K69" s="297"/>
      <c r="L69" s="297"/>
      <c r="M69" s="297"/>
    </row>
    <row r="70" spans="1:13" ht="16.5" hidden="1" customHeight="1">
      <c r="A70" s="171" t="e">
        <f>#REF!</f>
        <v>#REF!</v>
      </c>
      <c r="B70" s="171"/>
      <c r="C70" s="171"/>
      <c r="D70" s="171"/>
      <c r="E70" s="171"/>
      <c r="F70" s="171"/>
      <c r="G70" s="171"/>
      <c r="H70" s="171"/>
      <c r="I70" s="1026" t="e">
        <f>#REF!</f>
        <v>#REF!</v>
      </c>
      <c r="J70" s="1026" t="e">
        <f>#REF!</f>
        <v>#REF!</v>
      </c>
      <c r="K70" s="297"/>
      <c r="L70" s="297"/>
      <c r="M70" s="297"/>
    </row>
    <row r="71" spans="1:13" ht="16.5" hidden="1" customHeight="1">
      <c r="A71" s="172"/>
      <c r="B71" s="172"/>
      <c r="C71" s="172"/>
      <c r="D71" s="172"/>
      <c r="E71" s="172"/>
      <c r="F71" s="172"/>
      <c r="G71" s="172"/>
      <c r="H71" s="172"/>
      <c r="I71" s="1026" t="e">
        <f>#REF!</f>
        <v>#REF!</v>
      </c>
      <c r="J71" s="1026" t="e">
        <f>#REF!</f>
        <v>#REF!</v>
      </c>
      <c r="K71" s="297"/>
      <c r="L71" s="297"/>
      <c r="M71" s="297"/>
    </row>
    <row r="72" spans="1:13" ht="16.5" hidden="1" customHeight="1">
      <c r="A72" s="172"/>
      <c r="B72" s="172"/>
      <c r="C72" s="172"/>
      <c r="D72" s="172"/>
      <c r="E72" s="172"/>
      <c r="F72" s="172"/>
      <c r="G72" s="172"/>
      <c r="H72" s="172"/>
      <c r="I72" s="1026">
        <f>C5</f>
        <v>0</v>
      </c>
      <c r="J72" s="1026">
        <f>D5</f>
        <v>0</v>
      </c>
      <c r="K72" s="297"/>
      <c r="L72" s="297"/>
      <c r="M72" s="297"/>
    </row>
    <row r="73" spans="1:13" ht="16.5" hidden="1" customHeight="1"/>
    <row r="74" spans="1:13" ht="33.75" hidden="1" customHeight="1">
      <c r="A74" s="174" t="str">
        <f>A15</f>
        <v>SL. NO.</v>
      </c>
      <c r="B74" s="174"/>
      <c r="C74" s="174"/>
      <c r="D74" s="174"/>
      <c r="E74" s="174"/>
      <c r="F74" s="174"/>
      <c r="G74" s="174"/>
      <c r="H74" s="174"/>
      <c r="I74" s="175" t="str">
        <f>I15</f>
        <v>Description of Test</v>
      </c>
      <c r="J74" s="1028" t="e">
        <f>#REF!</f>
        <v>#REF!</v>
      </c>
      <c r="K74" s="1028"/>
      <c r="L74" s="1028"/>
      <c r="M74" s="1028"/>
    </row>
    <row r="75" spans="1:13" ht="16.5" hidden="1" customHeight="1">
      <c r="A75" s="300" t="e">
        <f>#REF!</f>
        <v>#REF!</v>
      </c>
      <c r="B75" s="300"/>
      <c r="C75" s="300"/>
      <c r="D75" s="300"/>
      <c r="E75" s="300"/>
      <c r="F75" s="300"/>
      <c r="G75" s="300"/>
      <c r="H75" s="300"/>
      <c r="I75" s="298" t="e">
        <f>#REF!</f>
        <v>#REF!</v>
      </c>
      <c r="J75" s="1029" t="e">
        <f>#REF!</f>
        <v>#REF!</v>
      </c>
      <c r="K75" s="1029"/>
      <c r="L75" s="1029"/>
      <c r="M75" s="1029"/>
    </row>
    <row r="76" spans="1:13" ht="16.5" hidden="1" customHeight="1">
      <c r="A76" s="176" t="e">
        <f>#REF!</f>
        <v>#REF!</v>
      </c>
      <c r="B76" s="176"/>
      <c r="C76" s="176"/>
      <c r="D76" s="176"/>
      <c r="E76" s="176"/>
      <c r="F76" s="176"/>
      <c r="G76" s="176"/>
      <c r="H76" s="176"/>
      <c r="I76" s="177" t="e">
        <f>#REF!</f>
        <v>#REF!</v>
      </c>
      <c r="J76" s="1029"/>
      <c r="K76" s="1029"/>
      <c r="L76" s="1029"/>
      <c r="M76" s="1029"/>
    </row>
    <row r="77" spans="1:13" ht="16.5" hidden="1" customHeight="1">
      <c r="A77" s="178" t="e">
        <f>#REF!</f>
        <v>#REF!</v>
      </c>
      <c r="B77" s="178"/>
      <c r="C77" s="178"/>
      <c r="D77" s="178"/>
      <c r="E77" s="178"/>
      <c r="F77" s="178"/>
      <c r="G77" s="178"/>
      <c r="H77" s="178"/>
      <c r="I77" s="179" t="e">
        <f>#REF!</f>
        <v>#REF!</v>
      </c>
      <c r="J77" s="1024" t="e">
        <f>#REF!</f>
        <v>#REF!</v>
      </c>
      <c r="K77" s="1024"/>
      <c r="L77" s="1024"/>
      <c r="M77" s="1024"/>
    </row>
    <row r="78" spans="1:13" ht="16.5" hidden="1" customHeight="1">
      <c r="A78" s="178" t="e">
        <f>#REF!</f>
        <v>#REF!</v>
      </c>
      <c r="B78" s="178"/>
      <c r="C78" s="178"/>
      <c r="D78" s="178"/>
      <c r="E78" s="178"/>
      <c r="F78" s="178"/>
      <c r="G78" s="178"/>
      <c r="H78" s="178"/>
      <c r="I78" s="179" t="e">
        <f>#REF!</f>
        <v>#REF!</v>
      </c>
      <c r="J78" s="1024" t="e">
        <f>#REF!</f>
        <v>#REF!</v>
      </c>
      <c r="K78" s="1024"/>
      <c r="L78" s="1024"/>
      <c r="M78" s="1024"/>
    </row>
    <row r="79" spans="1:13" ht="20.100000000000001" hidden="1" customHeight="1">
      <c r="A79" s="180"/>
      <c r="B79" s="180"/>
      <c r="C79" s="180"/>
      <c r="D79" s="180"/>
      <c r="E79" s="180"/>
      <c r="F79" s="180"/>
      <c r="G79" s="180"/>
      <c r="H79" s="180"/>
      <c r="I79" s="177" t="e">
        <f>#REF!</f>
        <v>#REF!</v>
      </c>
      <c r="J79" s="1024" t="e">
        <f>#REF!</f>
        <v>#REF!</v>
      </c>
      <c r="K79" s="1024"/>
      <c r="L79" s="1024"/>
      <c r="M79" s="1024"/>
    </row>
    <row r="80" spans="1:13" ht="16.5" hidden="1" customHeight="1">
      <c r="A80" s="176" t="e">
        <f>#REF!</f>
        <v>#REF!</v>
      </c>
      <c r="B80" s="176"/>
      <c r="C80" s="176"/>
      <c r="D80" s="176"/>
      <c r="E80" s="176"/>
      <c r="F80" s="176"/>
      <c r="G80" s="176"/>
      <c r="H80" s="176"/>
      <c r="I80" s="177" t="e">
        <f>#REF!</f>
        <v>#REF!</v>
      </c>
      <c r="J80" s="1024"/>
      <c r="K80" s="1024"/>
      <c r="L80" s="1024"/>
      <c r="M80" s="1024"/>
    </row>
    <row r="81" spans="1:100" ht="16.5" hidden="1" customHeight="1">
      <c r="A81" s="181" t="e">
        <f>#REF!</f>
        <v>#REF!</v>
      </c>
      <c r="B81" s="181"/>
      <c r="C81" s="181"/>
      <c r="D81" s="181"/>
      <c r="E81" s="181"/>
      <c r="F81" s="181"/>
      <c r="G81" s="181"/>
      <c r="H81" s="181"/>
      <c r="I81" s="177" t="e">
        <f>#REF!</f>
        <v>#REF!</v>
      </c>
      <c r="J81" s="1024"/>
      <c r="K81" s="1024"/>
      <c r="L81" s="1024"/>
      <c r="M81" s="1024"/>
    </row>
    <row r="82" spans="1:100" ht="16.5" hidden="1" customHeight="1">
      <c r="A82" s="182" t="e">
        <f>#REF!</f>
        <v>#REF!</v>
      </c>
      <c r="B82" s="182"/>
      <c r="C82" s="182"/>
      <c r="D82" s="182"/>
      <c r="E82" s="182"/>
      <c r="F82" s="182"/>
      <c r="G82" s="182"/>
      <c r="H82" s="182"/>
      <c r="I82" s="177" t="e">
        <f>#REF!</f>
        <v>#REF!</v>
      </c>
      <c r="J82" s="1024"/>
      <c r="K82" s="1024"/>
      <c r="L82" s="1024"/>
      <c r="M82" s="1024"/>
    </row>
    <row r="83" spans="1:100" ht="16.5" hidden="1" customHeight="1">
      <c r="A83" s="178" t="e">
        <f>#REF!</f>
        <v>#REF!</v>
      </c>
      <c r="B83" s="178"/>
      <c r="C83" s="178"/>
      <c r="D83" s="178"/>
      <c r="E83" s="178"/>
      <c r="F83" s="178"/>
      <c r="G83" s="178"/>
      <c r="H83" s="178"/>
      <c r="I83" s="179" t="e">
        <f>#REF!</f>
        <v>#REF!</v>
      </c>
      <c r="J83" s="1024" t="e">
        <f>#REF!</f>
        <v>#REF!</v>
      </c>
      <c r="K83" s="1024"/>
      <c r="L83" s="1024"/>
      <c r="M83" s="1024"/>
    </row>
    <row r="84" spans="1:100" ht="16.5" hidden="1" customHeight="1">
      <c r="A84" s="178" t="e">
        <f>#REF!</f>
        <v>#REF!</v>
      </c>
      <c r="B84" s="178"/>
      <c r="C84" s="178"/>
      <c r="D84" s="178"/>
      <c r="E84" s="178"/>
      <c r="F84" s="178"/>
      <c r="G84" s="178"/>
      <c r="H84" s="178"/>
      <c r="I84" s="179" t="e">
        <f>#REF!</f>
        <v>#REF!</v>
      </c>
      <c r="J84" s="1024" t="e">
        <f>#REF!</f>
        <v>#REF!</v>
      </c>
      <c r="K84" s="1024"/>
      <c r="L84" s="1024"/>
      <c r="M84" s="1024"/>
    </row>
    <row r="85" spans="1:100" ht="16.5" hidden="1" customHeight="1">
      <c r="A85" s="178" t="e">
        <f>#REF!</f>
        <v>#REF!</v>
      </c>
      <c r="B85" s="178"/>
      <c r="C85" s="178"/>
      <c r="D85" s="178"/>
      <c r="E85" s="178"/>
      <c r="F85" s="178"/>
      <c r="G85" s="178"/>
      <c r="H85" s="178"/>
      <c r="I85" s="179" t="e">
        <f>#REF!</f>
        <v>#REF!</v>
      </c>
      <c r="J85" s="1024" t="e">
        <f>#REF!</f>
        <v>#REF!</v>
      </c>
      <c r="K85" s="1024"/>
      <c r="L85" s="1024"/>
      <c r="M85" s="1024"/>
    </row>
    <row r="86" spans="1:100" ht="16.5" hidden="1" customHeight="1">
      <c r="A86" s="178" t="e">
        <f>#REF!</f>
        <v>#REF!</v>
      </c>
      <c r="B86" s="178"/>
      <c r="C86" s="178"/>
      <c r="D86" s="178"/>
      <c r="E86" s="178"/>
      <c r="F86" s="178"/>
      <c r="G86" s="178"/>
      <c r="H86" s="178"/>
      <c r="I86" s="179" t="e">
        <f>#REF!</f>
        <v>#REF!</v>
      </c>
      <c r="J86" s="1024" t="e">
        <f>#REF!</f>
        <v>#REF!</v>
      </c>
      <c r="K86" s="1024"/>
      <c r="L86" s="1024"/>
      <c r="M86" s="1024"/>
    </row>
    <row r="87" spans="1:100" ht="16.5" hidden="1" customHeight="1">
      <c r="A87" s="178"/>
      <c r="B87" s="178"/>
      <c r="C87" s="178"/>
      <c r="D87" s="178"/>
      <c r="E87" s="178"/>
      <c r="F87" s="178"/>
      <c r="G87" s="178"/>
      <c r="H87" s="178"/>
      <c r="I87" s="177" t="e">
        <f>#REF!</f>
        <v>#REF!</v>
      </c>
      <c r="J87" s="1024" t="e">
        <f>#REF!</f>
        <v>#REF!</v>
      </c>
      <c r="K87" s="1024"/>
      <c r="L87" s="1024"/>
      <c r="M87" s="1024"/>
    </row>
    <row r="88" spans="1:100" ht="20.100000000000001" hidden="1" customHeight="1">
      <c r="A88" s="182" t="e">
        <f>#REF!</f>
        <v>#REF!</v>
      </c>
      <c r="B88" s="182"/>
      <c r="C88" s="182"/>
      <c r="D88" s="182"/>
      <c r="E88" s="182"/>
      <c r="F88" s="182"/>
      <c r="G88" s="182"/>
      <c r="H88" s="182"/>
      <c r="I88" s="177" t="e">
        <f>#REF!</f>
        <v>#REF!</v>
      </c>
      <c r="J88" s="1024"/>
      <c r="K88" s="1024"/>
      <c r="L88" s="1024"/>
      <c r="M88" s="1024"/>
    </row>
    <row r="89" spans="1:100" ht="16.5" hidden="1" customHeight="1">
      <c r="A89" s="178" t="e">
        <f>#REF!</f>
        <v>#REF!</v>
      </c>
      <c r="B89" s="178"/>
      <c r="C89" s="178"/>
      <c r="D89" s="178"/>
      <c r="E89" s="178"/>
      <c r="F89" s="178"/>
      <c r="G89" s="178"/>
      <c r="H89" s="178"/>
      <c r="I89" s="179" t="e">
        <f>#REF!</f>
        <v>#REF!</v>
      </c>
      <c r="J89" s="1024" t="e">
        <f>#REF!</f>
        <v>#REF!</v>
      </c>
      <c r="K89" s="1024"/>
      <c r="L89" s="1024"/>
      <c r="M89" s="1024"/>
    </row>
    <row r="90" spans="1:100" ht="16.5" hidden="1" customHeight="1">
      <c r="A90" s="178" t="e">
        <f>#REF!</f>
        <v>#REF!</v>
      </c>
      <c r="B90" s="178"/>
      <c r="C90" s="178"/>
      <c r="D90" s="178"/>
      <c r="E90" s="178"/>
      <c r="F90" s="178"/>
      <c r="G90" s="178"/>
      <c r="H90" s="178"/>
      <c r="I90" s="179" t="e">
        <f>#REF!</f>
        <v>#REF!</v>
      </c>
      <c r="J90" s="1024" t="e">
        <f>#REF!</f>
        <v>#REF!</v>
      </c>
      <c r="K90" s="1024"/>
      <c r="L90" s="1024"/>
      <c r="M90" s="1024"/>
    </row>
    <row r="91" spans="1:100" ht="20.100000000000001" hidden="1" customHeight="1">
      <c r="A91" s="178" t="e">
        <f>#REF!</f>
        <v>#REF!</v>
      </c>
      <c r="B91" s="178"/>
      <c r="C91" s="178"/>
      <c r="D91" s="178"/>
      <c r="E91" s="178"/>
      <c r="F91" s="178"/>
      <c r="G91" s="178"/>
      <c r="H91" s="178"/>
      <c r="I91" s="179" t="e">
        <f>#REF!</f>
        <v>#REF!</v>
      </c>
      <c r="J91" s="1024" t="e">
        <f>#REF!</f>
        <v>#REF!</v>
      </c>
      <c r="K91" s="1024"/>
      <c r="L91" s="1024"/>
      <c r="M91" s="1024"/>
    </row>
    <row r="92" spans="1:100" ht="16.5" hidden="1" customHeight="1">
      <c r="A92" s="178" t="e">
        <f>#REF!</f>
        <v>#REF!</v>
      </c>
      <c r="B92" s="178"/>
      <c r="C92" s="178"/>
      <c r="D92" s="178"/>
      <c r="E92" s="178"/>
      <c r="F92" s="178"/>
      <c r="G92" s="178"/>
      <c r="H92" s="178"/>
      <c r="I92" s="179" t="e">
        <f>#REF!</f>
        <v>#REF!</v>
      </c>
      <c r="J92" s="1024" t="e">
        <f>#REF!</f>
        <v>#REF!</v>
      </c>
      <c r="K92" s="1024"/>
      <c r="L92" s="1024"/>
      <c r="M92" s="1024"/>
    </row>
    <row r="93" spans="1:100" s="184" customFormat="1" ht="20.100000000000001" hidden="1" customHeight="1">
      <c r="A93" s="183"/>
      <c r="B93" s="183"/>
      <c r="C93" s="183"/>
      <c r="D93" s="183"/>
      <c r="E93" s="183"/>
      <c r="F93" s="183"/>
      <c r="G93" s="183"/>
      <c r="H93" s="183"/>
      <c r="I93" s="177" t="e">
        <f>#REF!</f>
        <v>#REF!</v>
      </c>
      <c r="J93" s="1024" t="e">
        <f>#REF!</f>
        <v>#REF!</v>
      </c>
      <c r="K93" s="1024"/>
      <c r="L93" s="1024"/>
      <c r="M93" s="1024"/>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row>
    <row r="94" spans="1:100" ht="24" hidden="1" customHeight="1">
      <c r="A94" s="182" t="e">
        <f>#REF!</f>
        <v>#REF!</v>
      </c>
      <c r="B94" s="182"/>
      <c r="C94" s="182"/>
      <c r="D94" s="182"/>
      <c r="E94" s="182"/>
      <c r="F94" s="182"/>
      <c r="G94" s="182"/>
      <c r="H94" s="182"/>
      <c r="I94" s="177" t="e">
        <f>#REF!</f>
        <v>#REF!</v>
      </c>
      <c r="J94" s="1024"/>
      <c r="K94" s="1024"/>
      <c r="L94" s="1024"/>
      <c r="M94" s="1024"/>
    </row>
    <row r="95" spans="1:100" ht="16.5" hidden="1" customHeight="1">
      <c r="A95" s="178" t="e">
        <f>#REF!</f>
        <v>#REF!</v>
      </c>
      <c r="B95" s="178"/>
      <c r="C95" s="178"/>
      <c r="D95" s="178"/>
      <c r="E95" s="178"/>
      <c r="F95" s="178"/>
      <c r="G95" s="178"/>
      <c r="H95" s="178"/>
      <c r="I95" s="179" t="e">
        <f>#REF!</f>
        <v>#REF!</v>
      </c>
      <c r="J95" s="1024" t="e">
        <f>#REF!</f>
        <v>#REF!</v>
      </c>
      <c r="K95" s="1024"/>
      <c r="L95" s="1024"/>
      <c r="M95" s="1024"/>
    </row>
    <row r="96" spans="1:100" ht="16.5" hidden="1" customHeight="1">
      <c r="A96" s="178" t="e">
        <f>#REF!</f>
        <v>#REF!</v>
      </c>
      <c r="B96" s="178"/>
      <c r="C96" s="178"/>
      <c r="D96" s="178"/>
      <c r="E96" s="178"/>
      <c r="F96" s="178"/>
      <c r="G96" s="178"/>
      <c r="H96" s="178"/>
      <c r="I96" s="179" t="e">
        <f>#REF!</f>
        <v>#REF!</v>
      </c>
      <c r="J96" s="1024" t="e">
        <f>#REF!</f>
        <v>#REF!</v>
      </c>
      <c r="K96" s="1024"/>
      <c r="L96" s="1024"/>
      <c r="M96" s="1024"/>
    </row>
    <row r="97" spans="1:100" ht="33" hidden="1" customHeight="1">
      <c r="A97" s="178" t="e">
        <f>#REF!</f>
        <v>#REF!</v>
      </c>
      <c r="B97" s="178"/>
      <c r="C97" s="178"/>
      <c r="D97" s="178"/>
      <c r="E97" s="178"/>
      <c r="F97" s="178"/>
      <c r="G97" s="178"/>
      <c r="H97" s="178"/>
      <c r="I97" s="179" t="e">
        <f>#REF!</f>
        <v>#REF!</v>
      </c>
      <c r="J97" s="1024" t="e">
        <f>#REF!</f>
        <v>#REF!</v>
      </c>
      <c r="K97" s="1024"/>
      <c r="L97" s="1024"/>
      <c r="M97" s="1024"/>
    </row>
    <row r="98" spans="1:100" s="184" customFormat="1" ht="20.100000000000001" hidden="1" customHeight="1">
      <c r="A98" s="178"/>
      <c r="B98" s="178"/>
      <c r="C98" s="178"/>
      <c r="D98" s="178"/>
      <c r="E98" s="178"/>
      <c r="F98" s="178"/>
      <c r="G98" s="178"/>
      <c r="H98" s="178"/>
      <c r="I98" s="177" t="e">
        <f>#REF!</f>
        <v>#REF!</v>
      </c>
      <c r="J98" s="1024" t="e">
        <f>#REF!</f>
        <v>#REF!</v>
      </c>
      <c r="K98" s="1024"/>
      <c r="L98" s="1024"/>
      <c r="M98" s="1024"/>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row>
    <row r="99" spans="1:100" ht="20.100000000000001" hidden="1" customHeight="1">
      <c r="A99" s="182" t="e">
        <f>#REF!</f>
        <v>#REF!</v>
      </c>
      <c r="B99" s="182"/>
      <c r="C99" s="182"/>
      <c r="D99" s="182"/>
      <c r="E99" s="182"/>
      <c r="F99" s="182"/>
      <c r="G99" s="182"/>
      <c r="H99" s="182"/>
      <c r="I99" s="177" t="e">
        <f>#REF!</f>
        <v>#REF!</v>
      </c>
      <c r="J99" s="1024"/>
      <c r="K99" s="1024"/>
      <c r="L99" s="1024"/>
      <c r="M99" s="1024"/>
    </row>
    <row r="100" spans="1:100" ht="16.5" hidden="1" customHeight="1">
      <c r="A100" s="178" t="e">
        <f>#REF!</f>
        <v>#REF!</v>
      </c>
      <c r="B100" s="178"/>
      <c r="C100" s="178"/>
      <c r="D100" s="178"/>
      <c r="E100" s="178"/>
      <c r="F100" s="178"/>
      <c r="G100" s="178"/>
      <c r="H100" s="178"/>
      <c r="I100" s="179" t="e">
        <f>#REF!</f>
        <v>#REF!</v>
      </c>
      <c r="J100" s="1024" t="e">
        <f>#REF!</f>
        <v>#REF!</v>
      </c>
      <c r="K100" s="1024"/>
      <c r="L100" s="1024"/>
      <c r="M100" s="1024"/>
    </row>
    <row r="101" spans="1:100" ht="16.5" hidden="1" customHeight="1">
      <c r="A101" s="178" t="e">
        <f>#REF!</f>
        <v>#REF!</v>
      </c>
      <c r="B101" s="178"/>
      <c r="C101" s="178"/>
      <c r="D101" s="178"/>
      <c r="E101" s="178"/>
      <c r="F101" s="178"/>
      <c r="G101" s="178"/>
      <c r="H101" s="178"/>
      <c r="I101" s="179" t="e">
        <f>#REF!</f>
        <v>#REF!</v>
      </c>
      <c r="J101" s="1024" t="e">
        <f>#REF!</f>
        <v>#REF!</v>
      </c>
      <c r="K101" s="1024"/>
      <c r="L101" s="1024"/>
      <c r="M101" s="1024"/>
    </row>
    <row r="102" spans="1:100" ht="16.5" hidden="1" customHeight="1">
      <c r="A102" s="178" t="e">
        <f>#REF!</f>
        <v>#REF!</v>
      </c>
      <c r="B102" s="178"/>
      <c r="C102" s="178"/>
      <c r="D102" s="178"/>
      <c r="E102" s="178"/>
      <c r="F102" s="178"/>
      <c r="G102" s="178"/>
      <c r="H102" s="178"/>
      <c r="I102" s="179" t="e">
        <f>#REF!</f>
        <v>#REF!</v>
      </c>
      <c r="J102" s="1024" t="e">
        <f>#REF!</f>
        <v>#REF!</v>
      </c>
      <c r="K102" s="1024"/>
      <c r="L102" s="1024"/>
      <c r="M102" s="1024"/>
    </row>
    <row r="103" spans="1:100" ht="16.5" hidden="1" customHeight="1">
      <c r="A103" s="178"/>
      <c r="B103" s="178"/>
      <c r="C103" s="178"/>
      <c r="D103" s="178"/>
      <c r="E103" s="178"/>
      <c r="F103" s="178"/>
      <c r="G103" s="178"/>
      <c r="H103" s="178"/>
      <c r="I103" s="177" t="e">
        <f>#REF!</f>
        <v>#REF!</v>
      </c>
      <c r="J103" s="1024" t="e">
        <f>#REF!</f>
        <v>#REF!</v>
      </c>
      <c r="K103" s="1024"/>
      <c r="L103" s="1024"/>
      <c r="M103" s="1024"/>
    </row>
    <row r="104" spans="1:100" ht="20.100000000000001" hidden="1" customHeight="1">
      <c r="A104" s="182" t="e">
        <f>#REF!</f>
        <v>#REF!</v>
      </c>
      <c r="B104" s="182"/>
      <c r="C104" s="182"/>
      <c r="D104" s="182"/>
      <c r="E104" s="182"/>
      <c r="F104" s="182"/>
      <c r="G104" s="182"/>
      <c r="H104" s="182"/>
      <c r="I104" s="177" t="e">
        <f>#REF!</f>
        <v>#REF!</v>
      </c>
      <c r="J104" s="1024"/>
      <c r="K104" s="1024"/>
      <c r="L104" s="1024"/>
      <c r="M104" s="1024"/>
    </row>
    <row r="105" spans="1:100" ht="16.5" hidden="1" customHeight="1">
      <c r="A105" s="178" t="e">
        <f>#REF!</f>
        <v>#REF!</v>
      </c>
      <c r="B105" s="178"/>
      <c r="C105" s="178"/>
      <c r="D105" s="178"/>
      <c r="E105" s="178"/>
      <c r="F105" s="178"/>
      <c r="G105" s="178"/>
      <c r="H105" s="178"/>
      <c r="I105" s="179" t="e">
        <f>#REF!</f>
        <v>#REF!</v>
      </c>
      <c r="J105" s="1024" t="e">
        <f>#REF!</f>
        <v>#REF!</v>
      </c>
      <c r="K105" s="1024"/>
      <c r="L105" s="1024"/>
      <c r="M105" s="1024"/>
    </row>
    <row r="106" spans="1:100" ht="16.5" hidden="1" customHeight="1">
      <c r="A106" s="178" t="e">
        <f>#REF!</f>
        <v>#REF!</v>
      </c>
      <c r="B106" s="178"/>
      <c r="C106" s="178"/>
      <c r="D106" s="178"/>
      <c r="E106" s="178"/>
      <c r="F106" s="178"/>
      <c r="G106" s="178"/>
      <c r="H106" s="178"/>
      <c r="I106" s="179" t="e">
        <f>#REF!</f>
        <v>#REF!</v>
      </c>
      <c r="J106" s="1024" t="e">
        <f>#REF!</f>
        <v>#REF!</v>
      </c>
      <c r="K106" s="1024"/>
      <c r="L106" s="1024"/>
      <c r="M106" s="1024"/>
    </row>
    <row r="107" spans="1:100" ht="16.5" hidden="1" customHeight="1">
      <c r="A107" s="178" t="e">
        <f>#REF!</f>
        <v>#REF!</v>
      </c>
      <c r="B107" s="178"/>
      <c r="C107" s="178"/>
      <c r="D107" s="178"/>
      <c r="E107" s="178"/>
      <c r="F107" s="178"/>
      <c r="G107" s="178"/>
      <c r="H107" s="178"/>
      <c r="I107" s="179" t="e">
        <f>#REF!</f>
        <v>#REF!</v>
      </c>
      <c r="J107" s="1024" t="e">
        <f>#REF!</f>
        <v>#REF!</v>
      </c>
      <c r="K107" s="1024"/>
      <c r="L107" s="1024"/>
      <c r="M107" s="1024"/>
    </row>
    <row r="108" spans="1:100" ht="16.5" hidden="1" customHeight="1">
      <c r="A108" s="178" t="e">
        <f>#REF!</f>
        <v>#REF!</v>
      </c>
      <c r="B108" s="178"/>
      <c r="C108" s="178"/>
      <c r="D108" s="178"/>
      <c r="E108" s="178"/>
      <c r="F108" s="178"/>
      <c r="G108" s="178"/>
      <c r="H108" s="178"/>
      <c r="I108" s="179" t="e">
        <f>#REF!</f>
        <v>#REF!</v>
      </c>
      <c r="J108" s="1024" t="e">
        <f>#REF!</f>
        <v>#REF!</v>
      </c>
      <c r="K108" s="1024"/>
      <c r="L108" s="1024"/>
      <c r="M108" s="1024"/>
    </row>
    <row r="109" spans="1:100" s="184" customFormat="1" ht="20.100000000000001" hidden="1" customHeight="1">
      <c r="A109" s="178"/>
      <c r="B109" s="178"/>
      <c r="C109" s="178"/>
      <c r="D109" s="178"/>
      <c r="E109" s="178"/>
      <c r="F109" s="178"/>
      <c r="G109" s="178"/>
      <c r="H109" s="178"/>
      <c r="I109" s="177" t="e">
        <f>#REF!</f>
        <v>#REF!</v>
      </c>
      <c r="J109" s="1024" t="e">
        <f>#REF!</f>
        <v>#REF!</v>
      </c>
      <c r="K109" s="1024"/>
      <c r="L109" s="1024"/>
      <c r="M109" s="1024"/>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row>
    <row r="110" spans="1:100" ht="20.100000000000001" hidden="1" customHeight="1">
      <c r="A110" s="185"/>
      <c r="B110" s="185"/>
      <c r="C110" s="185"/>
      <c r="D110" s="185"/>
      <c r="E110" s="185"/>
      <c r="F110" s="185"/>
      <c r="G110" s="185"/>
      <c r="H110" s="185"/>
      <c r="I110" s="177" t="e">
        <f>#REF!</f>
        <v>#REF!</v>
      </c>
      <c r="J110" s="1024" t="e">
        <f>#REF!</f>
        <v>#REF!</v>
      </c>
      <c r="K110" s="1024"/>
      <c r="L110" s="1024"/>
      <c r="M110" s="1024"/>
    </row>
    <row r="111" spans="1:100" ht="16.5" hidden="1" customHeight="1">
      <c r="A111" s="185"/>
      <c r="B111" s="185"/>
      <c r="C111" s="185"/>
      <c r="D111" s="185"/>
      <c r="E111" s="185"/>
      <c r="F111" s="185"/>
      <c r="G111" s="185"/>
      <c r="H111" s="185"/>
      <c r="I111" s="177"/>
      <c r="J111" s="1024"/>
      <c r="K111" s="1024"/>
      <c r="L111" s="1024"/>
      <c r="M111" s="1024"/>
    </row>
    <row r="112" spans="1:100" ht="20.100000000000001" hidden="1" customHeight="1">
      <c r="A112" s="181" t="e">
        <f>#REF!</f>
        <v>#REF!</v>
      </c>
      <c r="B112" s="181"/>
      <c r="C112" s="181"/>
      <c r="D112" s="181"/>
      <c r="E112" s="181"/>
      <c r="F112" s="181"/>
      <c r="G112" s="181"/>
      <c r="H112" s="181"/>
      <c r="I112" s="177" t="e">
        <f>#REF!</f>
        <v>#REF!</v>
      </c>
      <c r="J112" s="1024"/>
      <c r="K112" s="1024"/>
      <c r="L112" s="1024"/>
      <c r="M112" s="1024"/>
    </row>
    <row r="113" spans="1:13" ht="30" hidden="1" customHeight="1">
      <c r="A113" s="182" t="e">
        <f>#REF!</f>
        <v>#REF!</v>
      </c>
      <c r="B113" s="182"/>
      <c r="C113" s="182"/>
      <c r="D113" s="182"/>
      <c r="E113" s="182"/>
      <c r="F113" s="182"/>
      <c r="G113" s="182"/>
      <c r="H113" s="182"/>
      <c r="I113" s="177" t="e">
        <f>#REF!</f>
        <v>#REF!</v>
      </c>
      <c r="J113" s="1024"/>
      <c r="K113" s="1024"/>
      <c r="L113" s="1024"/>
      <c r="M113" s="1024"/>
    </row>
    <row r="114" spans="1:13" ht="16.5" hidden="1" customHeight="1">
      <c r="A114" s="178" t="e">
        <f>#REF!</f>
        <v>#REF!</v>
      </c>
      <c r="B114" s="178"/>
      <c r="C114" s="178"/>
      <c r="D114" s="178"/>
      <c r="E114" s="178"/>
      <c r="F114" s="178"/>
      <c r="G114" s="178"/>
      <c r="H114" s="178"/>
      <c r="I114" s="179" t="e">
        <f>#REF!</f>
        <v>#REF!</v>
      </c>
      <c r="J114" s="1024" t="e">
        <f>#REF!</f>
        <v>#REF!</v>
      </c>
      <c r="K114" s="1024"/>
      <c r="L114" s="1024"/>
      <c r="M114" s="1024"/>
    </row>
    <row r="115" spans="1:13" ht="16.5" hidden="1" customHeight="1">
      <c r="A115" s="178" t="e">
        <f>#REF!</f>
        <v>#REF!</v>
      </c>
      <c r="B115" s="178"/>
      <c r="C115" s="178"/>
      <c r="D115" s="178"/>
      <c r="E115" s="178"/>
      <c r="F115" s="178"/>
      <c r="G115" s="178"/>
      <c r="H115" s="178"/>
      <c r="I115" s="179" t="e">
        <f>#REF!</f>
        <v>#REF!</v>
      </c>
      <c r="J115" s="1024" t="e">
        <f>#REF!</f>
        <v>#REF!</v>
      </c>
      <c r="K115" s="1024"/>
      <c r="L115" s="1024"/>
      <c r="M115" s="1024"/>
    </row>
    <row r="116" spans="1:13" ht="16.5" hidden="1" customHeight="1">
      <c r="A116" s="178" t="e">
        <f>#REF!</f>
        <v>#REF!</v>
      </c>
      <c r="B116" s="178"/>
      <c r="C116" s="178"/>
      <c r="D116" s="178"/>
      <c r="E116" s="178"/>
      <c r="F116" s="178"/>
      <c r="G116" s="178"/>
      <c r="H116" s="178"/>
      <c r="I116" s="179" t="e">
        <f>#REF!</f>
        <v>#REF!</v>
      </c>
      <c r="J116" s="1024" t="e">
        <f>#REF!</f>
        <v>#REF!</v>
      </c>
      <c r="K116" s="1024"/>
      <c r="L116" s="1024"/>
      <c r="M116" s="1024"/>
    </row>
    <row r="117" spans="1:13" ht="20.100000000000001" hidden="1" customHeight="1">
      <c r="A117" s="186"/>
      <c r="B117" s="186"/>
      <c r="C117" s="186"/>
      <c r="D117" s="186"/>
      <c r="E117" s="186"/>
      <c r="F117" s="186"/>
      <c r="G117" s="186"/>
      <c r="H117" s="186"/>
      <c r="I117" s="177" t="e">
        <f>#REF!</f>
        <v>#REF!</v>
      </c>
      <c r="J117" s="1024" t="e">
        <f>#REF!</f>
        <v>#REF!</v>
      </c>
      <c r="K117" s="1024"/>
      <c r="L117" s="1024"/>
      <c r="M117" s="1024"/>
    </row>
    <row r="118" spans="1:13" ht="20.100000000000001" hidden="1" customHeight="1">
      <c r="A118" s="185"/>
      <c r="B118" s="185"/>
      <c r="C118" s="185"/>
      <c r="D118" s="185"/>
      <c r="E118" s="185"/>
      <c r="F118" s="185"/>
      <c r="G118" s="185"/>
      <c r="H118" s="185"/>
      <c r="I118" s="177" t="e">
        <f>#REF!</f>
        <v>#REF!</v>
      </c>
      <c r="J118" s="1024" t="e">
        <f>#REF!</f>
        <v>#REF!</v>
      </c>
      <c r="K118" s="1024"/>
      <c r="L118" s="1024"/>
      <c r="M118" s="1024"/>
    </row>
    <row r="119" spans="1:13" ht="20.100000000000001" hidden="1" customHeight="1">
      <c r="A119" s="176" t="e">
        <f>#REF!</f>
        <v>#REF!</v>
      </c>
      <c r="B119" s="176"/>
      <c r="C119" s="176"/>
      <c r="D119" s="176"/>
      <c r="E119" s="176"/>
      <c r="F119" s="176"/>
      <c r="G119" s="176"/>
      <c r="H119" s="176"/>
      <c r="I119" s="177" t="e">
        <f>#REF!</f>
        <v>#REF!</v>
      </c>
      <c r="J119" s="1024"/>
      <c r="K119" s="1024"/>
      <c r="L119" s="1024"/>
      <c r="M119" s="1024"/>
    </row>
    <row r="120" spans="1:13" ht="30" hidden="1" customHeight="1">
      <c r="A120" s="181" t="e">
        <f>#REF!</f>
        <v>#REF!</v>
      </c>
      <c r="B120" s="181"/>
      <c r="C120" s="181"/>
      <c r="D120" s="181"/>
      <c r="E120" s="181"/>
      <c r="F120" s="181"/>
      <c r="G120" s="181"/>
      <c r="H120" s="181"/>
      <c r="I120" s="177" t="e">
        <f>#REF!</f>
        <v>#REF!</v>
      </c>
      <c r="J120" s="1024"/>
      <c r="K120" s="1024"/>
      <c r="L120" s="1024"/>
      <c r="M120" s="1024"/>
    </row>
    <row r="121" spans="1:13" ht="20.100000000000001" hidden="1" customHeight="1">
      <c r="A121" s="178" t="e">
        <f>#REF!</f>
        <v>#REF!</v>
      </c>
      <c r="B121" s="178"/>
      <c r="C121" s="178"/>
      <c r="D121" s="178"/>
      <c r="E121" s="178"/>
      <c r="F121" s="178"/>
      <c r="G121" s="178"/>
      <c r="H121" s="178"/>
      <c r="I121" s="179" t="e">
        <f>#REF!</f>
        <v>#REF!</v>
      </c>
      <c r="J121" s="1024" t="e">
        <f>#REF!</f>
        <v>#REF!</v>
      </c>
      <c r="K121" s="1024"/>
      <c r="L121" s="1024"/>
      <c r="M121" s="1024"/>
    </row>
    <row r="122" spans="1:13" ht="20.100000000000001" hidden="1" customHeight="1">
      <c r="A122" s="178" t="e">
        <f>#REF!</f>
        <v>#REF!</v>
      </c>
      <c r="B122" s="178"/>
      <c r="C122" s="178"/>
      <c r="D122" s="178"/>
      <c r="E122" s="178"/>
      <c r="F122" s="178"/>
      <c r="G122" s="178"/>
      <c r="H122" s="178"/>
      <c r="I122" s="179" t="e">
        <f>#REF!</f>
        <v>#REF!</v>
      </c>
      <c r="J122" s="1024" t="e">
        <f>#REF!</f>
        <v>#REF!</v>
      </c>
      <c r="K122" s="1024"/>
      <c r="L122" s="1024"/>
      <c r="M122" s="1024"/>
    </row>
    <row r="123" spans="1:13" ht="20.100000000000001" hidden="1" customHeight="1">
      <c r="A123" s="178" t="e">
        <f>#REF!</f>
        <v>#REF!</v>
      </c>
      <c r="B123" s="178"/>
      <c r="C123" s="178"/>
      <c r="D123" s="178"/>
      <c r="E123" s="178"/>
      <c r="F123" s="178"/>
      <c r="G123" s="178"/>
      <c r="H123" s="178"/>
      <c r="I123" s="179" t="e">
        <f>#REF!</f>
        <v>#REF!</v>
      </c>
      <c r="J123" s="1024" t="e">
        <f>#REF!</f>
        <v>#REF!</v>
      </c>
      <c r="K123" s="1024"/>
      <c r="L123" s="1024"/>
      <c r="M123" s="1024"/>
    </row>
    <row r="124" spans="1:13" ht="20.100000000000001" hidden="1" customHeight="1">
      <c r="A124" s="178" t="e">
        <f>#REF!</f>
        <v>#REF!</v>
      </c>
      <c r="B124" s="178"/>
      <c r="C124" s="178"/>
      <c r="D124" s="178"/>
      <c r="E124" s="178"/>
      <c r="F124" s="178"/>
      <c r="G124" s="178"/>
      <c r="H124" s="178"/>
      <c r="I124" s="179" t="e">
        <f>#REF!</f>
        <v>#REF!</v>
      </c>
      <c r="J124" s="1024" t="e">
        <f>#REF!</f>
        <v>#REF!</v>
      </c>
      <c r="K124" s="1024"/>
      <c r="L124" s="1024"/>
      <c r="M124" s="1024"/>
    </row>
    <row r="125" spans="1:13" ht="20.100000000000001" hidden="1" customHeight="1">
      <c r="A125" s="178" t="e">
        <f>#REF!</f>
        <v>#REF!</v>
      </c>
      <c r="B125" s="178"/>
      <c r="C125" s="178"/>
      <c r="D125" s="178"/>
      <c r="E125" s="178"/>
      <c r="F125" s="178"/>
      <c r="G125" s="178"/>
      <c r="H125" s="178"/>
      <c r="I125" s="179" t="e">
        <f>#REF!</f>
        <v>#REF!</v>
      </c>
      <c r="J125" s="1024" t="e">
        <f>#REF!</f>
        <v>#REF!</v>
      </c>
      <c r="K125" s="1024"/>
      <c r="L125" s="1024"/>
      <c r="M125" s="1024"/>
    </row>
    <row r="126" spans="1:13" ht="20.100000000000001" hidden="1" customHeight="1">
      <c r="A126" s="180"/>
      <c r="B126" s="180"/>
      <c r="C126" s="180"/>
      <c r="D126" s="180"/>
      <c r="E126" s="180"/>
      <c r="F126" s="180"/>
      <c r="G126" s="180"/>
      <c r="H126" s="180"/>
      <c r="I126" s="177" t="e">
        <f>#REF!</f>
        <v>#REF!</v>
      </c>
      <c r="J126" s="1024" t="e">
        <f>#REF!</f>
        <v>#REF!</v>
      </c>
      <c r="K126" s="1024"/>
      <c r="L126" s="1024"/>
      <c r="M126" s="1024"/>
    </row>
    <row r="127" spans="1:13" ht="20.100000000000001" hidden="1" customHeight="1">
      <c r="A127" s="181" t="e">
        <f>#REF!</f>
        <v>#REF!</v>
      </c>
      <c r="B127" s="181"/>
      <c r="C127" s="181"/>
      <c r="D127" s="181"/>
      <c r="E127" s="181"/>
      <c r="F127" s="181"/>
      <c r="G127" s="181"/>
      <c r="H127" s="181"/>
      <c r="I127" s="177" t="e">
        <f>#REF!</f>
        <v>#REF!</v>
      </c>
      <c r="J127" s="1024"/>
      <c r="K127" s="1024"/>
      <c r="L127" s="1024"/>
      <c r="M127" s="1024"/>
    </row>
    <row r="128" spans="1:13" ht="20.100000000000001" hidden="1" customHeight="1">
      <c r="A128" s="178" t="e">
        <f>#REF!</f>
        <v>#REF!</v>
      </c>
      <c r="B128" s="178"/>
      <c r="C128" s="178"/>
      <c r="D128" s="178"/>
      <c r="E128" s="178"/>
      <c r="F128" s="178"/>
      <c r="G128" s="178"/>
      <c r="H128" s="178"/>
      <c r="I128" s="187" t="e">
        <f>#REF!</f>
        <v>#REF!</v>
      </c>
      <c r="J128" s="1024" t="e">
        <f>#REF!</f>
        <v>#REF!</v>
      </c>
      <c r="K128" s="1024"/>
      <c r="L128" s="1024"/>
      <c r="M128" s="1024"/>
    </row>
    <row r="129" spans="1:13" ht="20.100000000000001" hidden="1" customHeight="1">
      <c r="A129" s="178" t="e">
        <f>#REF!</f>
        <v>#REF!</v>
      </c>
      <c r="B129" s="178"/>
      <c r="C129" s="178"/>
      <c r="D129" s="178"/>
      <c r="E129" s="178"/>
      <c r="F129" s="178"/>
      <c r="G129" s="178"/>
      <c r="H129" s="178"/>
      <c r="I129" s="187" t="e">
        <f>#REF!</f>
        <v>#REF!</v>
      </c>
      <c r="J129" s="1024" t="e">
        <f>#REF!</f>
        <v>#REF!</v>
      </c>
      <c r="K129" s="1024"/>
      <c r="L129" s="1024"/>
      <c r="M129" s="1024"/>
    </row>
    <row r="130" spans="1:13" ht="20.100000000000001" hidden="1" customHeight="1">
      <c r="A130" s="178" t="e">
        <f>#REF!</f>
        <v>#REF!</v>
      </c>
      <c r="B130" s="178"/>
      <c r="C130" s="178"/>
      <c r="D130" s="178"/>
      <c r="E130" s="178"/>
      <c r="F130" s="178"/>
      <c r="G130" s="178"/>
      <c r="H130" s="178"/>
      <c r="I130" s="187" t="e">
        <f>#REF!</f>
        <v>#REF!</v>
      </c>
      <c r="J130" s="1024" t="e">
        <f>#REF!</f>
        <v>#REF!</v>
      </c>
      <c r="K130" s="1024"/>
      <c r="L130" s="1024"/>
      <c r="M130" s="1024"/>
    </row>
    <row r="131" spans="1:13" ht="20.100000000000001" hidden="1" customHeight="1">
      <c r="A131" s="178" t="e">
        <f>#REF!</f>
        <v>#REF!</v>
      </c>
      <c r="B131" s="178"/>
      <c r="C131" s="178"/>
      <c r="D131" s="178"/>
      <c r="E131" s="178"/>
      <c r="F131" s="178"/>
      <c r="G131" s="178"/>
      <c r="H131" s="178"/>
      <c r="I131" s="187" t="e">
        <f>#REF!</f>
        <v>#REF!</v>
      </c>
      <c r="J131" s="1024" t="e">
        <f>#REF!</f>
        <v>#REF!</v>
      </c>
      <c r="K131" s="1024"/>
      <c r="L131" s="1024"/>
      <c r="M131" s="1024"/>
    </row>
    <row r="132" spans="1:13" ht="20.100000000000001" hidden="1" customHeight="1">
      <c r="A132" s="178" t="e">
        <f>#REF!</f>
        <v>#REF!</v>
      </c>
      <c r="B132" s="178"/>
      <c r="C132" s="178"/>
      <c r="D132" s="178"/>
      <c r="E132" s="178"/>
      <c r="F132" s="178"/>
      <c r="G132" s="178"/>
      <c r="H132" s="178"/>
      <c r="I132" s="187" t="e">
        <f>#REF!</f>
        <v>#REF!</v>
      </c>
      <c r="J132" s="1024" t="e">
        <f>#REF!</f>
        <v>#REF!</v>
      </c>
      <c r="K132" s="1024"/>
      <c r="L132" s="1024"/>
      <c r="M132" s="1024"/>
    </row>
    <row r="133" spans="1:13" ht="20.100000000000001" hidden="1" customHeight="1">
      <c r="A133" s="178" t="e">
        <f>#REF!</f>
        <v>#REF!</v>
      </c>
      <c r="B133" s="178"/>
      <c r="C133" s="178"/>
      <c r="D133" s="178"/>
      <c r="E133" s="178"/>
      <c r="F133" s="178"/>
      <c r="G133" s="178"/>
      <c r="H133" s="178"/>
      <c r="I133" s="187" t="e">
        <f>#REF!</f>
        <v>#REF!</v>
      </c>
      <c r="J133" s="1024" t="e">
        <f>#REF!</f>
        <v>#REF!</v>
      </c>
      <c r="K133" s="1024"/>
      <c r="L133" s="1024"/>
      <c r="M133" s="1024"/>
    </row>
    <row r="134" spans="1:13" ht="20.100000000000001" hidden="1" customHeight="1">
      <c r="A134" s="188"/>
      <c r="B134" s="188"/>
      <c r="C134" s="188"/>
      <c r="D134" s="188"/>
      <c r="E134" s="188"/>
      <c r="F134" s="188"/>
      <c r="G134" s="188"/>
      <c r="H134" s="188"/>
      <c r="I134" s="177" t="e">
        <f>#REF!</f>
        <v>#REF!</v>
      </c>
      <c r="J134" s="1024" t="e">
        <f>#REF!</f>
        <v>#REF!</v>
      </c>
      <c r="K134" s="1024"/>
      <c r="L134" s="1024"/>
      <c r="M134" s="1024"/>
    </row>
    <row r="135" spans="1:13" ht="35.25" hidden="1" customHeight="1">
      <c r="A135" s="181" t="e">
        <f>#REF!</f>
        <v>#REF!</v>
      </c>
      <c r="B135" s="181"/>
      <c r="C135" s="181"/>
      <c r="D135" s="181"/>
      <c r="E135" s="181"/>
      <c r="F135" s="181"/>
      <c r="G135" s="181"/>
      <c r="H135" s="181"/>
      <c r="I135" s="177" t="e">
        <f>#REF!</f>
        <v>#REF!</v>
      </c>
      <c r="J135" s="1024"/>
      <c r="K135" s="1024"/>
      <c r="L135" s="1024"/>
      <c r="M135" s="1024"/>
    </row>
    <row r="136" spans="1:13" ht="19.5" hidden="1" customHeight="1">
      <c r="A136" s="178" t="e">
        <f>#REF!</f>
        <v>#REF!</v>
      </c>
      <c r="B136" s="178"/>
      <c r="C136" s="178"/>
      <c r="D136" s="178"/>
      <c r="E136" s="178"/>
      <c r="F136" s="178"/>
      <c r="G136" s="178"/>
      <c r="H136" s="178"/>
      <c r="I136" s="187" t="e">
        <f>#REF!</f>
        <v>#REF!</v>
      </c>
      <c r="J136" s="1024" t="e">
        <f>#REF!</f>
        <v>#REF!</v>
      </c>
      <c r="K136" s="1024"/>
      <c r="L136" s="1024"/>
      <c r="M136" s="1024"/>
    </row>
    <row r="137" spans="1:13" ht="19.5" hidden="1" customHeight="1">
      <c r="A137" s="178" t="e">
        <f>#REF!</f>
        <v>#REF!</v>
      </c>
      <c r="B137" s="178"/>
      <c r="C137" s="178"/>
      <c r="D137" s="178"/>
      <c r="E137" s="178"/>
      <c r="F137" s="178"/>
      <c r="G137" s="178"/>
      <c r="H137" s="178"/>
      <c r="I137" s="187" t="e">
        <f>#REF!</f>
        <v>#REF!</v>
      </c>
      <c r="J137" s="1024" t="e">
        <f>#REF!</f>
        <v>#REF!</v>
      </c>
      <c r="K137" s="1024"/>
      <c r="L137" s="1024"/>
      <c r="M137" s="1024"/>
    </row>
    <row r="138" spans="1:13" ht="19.5" hidden="1" customHeight="1">
      <c r="A138" s="178" t="e">
        <f>#REF!</f>
        <v>#REF!</v>
      </c>
      <c r="B138" s="178"/>
      <c r="C138" s="178"/>
      <c r="D138" s="178"/>
      <c r="E138" s="178"/>
      <c r="F138" s="178"/>
      <c r="G138" s="178"/>
      <c r="H138" s="178"/>
      <c r="I138" s="187" t="e">
        <f>#REF!</f>
        <v>#REF!</v>
      </c>
      <c r="J138" s="1024" t="e">
        <f>#REF!</f>
        <v>#REF!</v>
      </c>
      <c r="K138" s="1024"/>
      <c r="L138" s="1024"/>
      <c r="M138" s="1024"/>
    </row>
    <row r="139" spans="1:13" ht="19.5" hidden="1" customHeight="1">
      <c r="A139" s="178" t="e">
        <f>#REF!</f>
        <v>#REF!</v>
      </c>
      <c r="B139" s="178"/>
      <c r="C139" s="178"/>
      <c r="D139" s="178"/>
      <c r="E139" s="178"/>
      <c r="F139" s="178"/>
      <c r="G139" s="178"/>
      <c r="H139" s="178"/>
      <c r="I139" s="187" t="e">
        <f>#REF!</f>
        <v>#REF!</v>
      </c>
      <c r="J139" s="1024" t="e">
        <f>#REF!</f>
        <v>#REF!</v>
      </c>
      <c r="K139" s="1024"/>
      <c r="L139" s="1024"/>
      <c r="M139" s="1024"/>
    </row>
    <row r="140" spans="1:13" ht="33" hidden="1" customHeight="1">
      <c r="A140" s="178" t="e">
        <f>#REF!</f>
        <v>#REF!</v>
      </c>
      <c r="B140" s="178"/>
      <c r="C140" s="178"/>
      <c r="D140" s="178"/>
      <c r="E140" s="178"/>
      <c r="F140" s="178"/>
      <c r="G140" s="178"/>
      <c r="H140" s="178"/>
      <c r="I140" s="187" t="e">
        <f>#REF!</f>
        <v>#REF!</v>
      </c>
      <c r="J140" s="1024" t="e">
        <f>#REF!</f>
        <v>#REF!</v>
      </c>
      <c r="K140" s="1024"/>
      <c r="L140" s="1024"/>
      <c r="M140" s="1024"/>
    </row>
    <row r="141" spans="1:13" ht="19.5" hidden="1" customHeight="1">
      <c r="A141" s="178" t="e">
        <f>#REF!</f>
        <v>#REF!</v>
      </c>
      <c r="B141" s="178"/>
      <c r="C141" s="178"/>
      <c r="D141" s="178"/>
      <c r="E141" s="178"/>
      <c r="F141" s="178"/>
      <c r="G141" s="178"/>
      <c r="H141" s="178"/>
      <c r="I141" s="187" t="e">
        <f>#REF!</f>
        <v>#REF!</v>
      </c>
      <c r="J141" s="1024" t="e">
        <f>#REF!</f>
        <v>#REF!</v>
      </c>
      <c r="K141" s="1024"/>
      <c r="L141" s="1024"/>
      <c r="M141" s="1024"/>
    </row>
    <row r="142" spans="1:13" ht="19.5" hidden="1" customHeight="1">
      <c r="A142" s="178" t="e">
        <f>#REF!</f>
        <v>#REF!</v>
      </c>
      <c r="B142" s="178"/>
      <c r="C142" s="178"/>
      <c r="D142" s="178"/>
      <c r="E142" s="178"/>
      <c r="F142" s="178"/>
      <c r="G142" s="178"/>
      <c r="H142" s="178"/>
      <c r="I142" s="187" t="e">
        <f>#REF!</f>
        <v>#REF!</v>
      </c>
      <c r="J142" s="1024" t="e">
        <f>#REF!</f>
        <v>#REF!</v>
      </c>
      <c r="K142" s="1024"/>
      <c r="L142" s="1024"/>
      <c r="M142" s="1024"/>
    </row>
    <row r="143" spans="1:13" ht="19.5" hidden="1" customHeight="1">
      <c r="A143" s="178" t="e">
        <f>#REF!</f>
        <v>#REF!</v>
      </c>
      <c r="B143" s="178"/>
      <c r="C143" s="178"/>
      <c r="D143" s="178"/>
      <c r="E143" s="178"/>
      <c r="F143" s="178"/>
      <c r="G143" s="178"/>
      <c r="H143" s="178"/>
      <c r="I143" s="187" t="e">
        <f>#REF!</f>
        <v>#REF!</v>
      </c>
      <c r="J143" s="1024" t="e">
        <f>#REF!</f>
        <v>#REF!</v>
      </c>
      <c r="K143" s="1024"/>
      <c r="L143" s="1024"/>
      <c r="M143" s="1024"/>
    </row>
    <row r="144" spans="1:13" ht="19.5" hidden="1" customHeight="1">
      <c r="A144" s="178" t="e">
        <f>#REF!</f>
        <v>#REF!</v>
      </c>
      <c r="B144" s="178"/>
      <c r="C144" s="178"/>
      <c r="D144" s="178"/>
      <c r="E144" s="178"/>
      <c r="F144" s="178"/>
      <c r="G144" s="178"/>
      <c r="H144" s="178"/>
      <c r="I144" s="187" t="e">
        <f>#REF!</f>
        <v>#REF!</v>
      </c>
      <c r="J144" s="1024" t="e">
        <f>#REF!</f>
        <v>#REF!</v>
      </c>
      <c r="K144" s="1024"/>
      <c r="L144" s="1024"/>
      <c r="M144" s="1024"/>
    </row>
    <row r="145" spans="1:13" ht="19.5" hidden="1" customHeight="1">
      <c r="A145" s="188"/>
      <c r="B145" s="188"/>
      <c r="C145" s="188"/>
      <c r="D145" s="188"/>
      <c r="E145" s="188"/>
      <c r="F145" s="188"/>
      <c r="G145" s="188"/>
      <c r="H145" s="188"/>
      <c r="I145" s="177" t="e">
        <f>#REF!</f>
        <v>#REF!</v>
      </c>
      <c r="J145" s="1024" t="e">
        <f>#REF!</f>
        <v>#REF!</v>
      </c>
      <c r="K145" s="1024"/>
      <c r="L145" s="1024"/>
      <c r="M145" s="1024"/>
    </row>
    <row r="146" spans="1:13" ht="19.5" hidden="1" customHeight="1">
      <c r="A146" s="181" t="e">
        <f>#REF!</f>
        <v>#REF!</v>
      </c>
      <c r="B146" s="181"/>
      <c r="C146" s="181"/>
      <c r="D146" s="181"/>
      <c r="E146" s="181"/>
      <c r="F146" s="181"/>
      <c r="G146" s="181"/>
      <c r="H146" s="181"/>
      <c r="I146" s="177" t="e">
        <f>#REF!</f>
        <v>#REF!</v>
      </c>
      <c r="J146" s="1024"/>
      <c r="K146" s="1024"/>
      <c r="L146" s="1024"/>
      <c r="M146" s="1024"/>
    </row>
    <row r="147" spans="1:13" ht="19.5" hidden="1" customHeight="1">
      <c r="A147" s="178" t="e">
        <f>#REF!</f>
        <v>#REF!</v>
      </c>
      <c r="B147" s="178"/>
      <c r="C147" s="178"/>
      <c r="D147" s="178"/>
      <c r="E147" s="178"/>
      <c r="F147" s="178"/>
      <c r="G147" s="178"/>
      <c r="H147" s="178"/>
      <c r="I147" s="179" t="e">
        <f>#REF!</f>
        <v>#REF!</v>
      </c>
      <c r="J147" s="1024" t="e">
        <f>#REF!</f>
        <v>#REF!</v>
      </c>
      <c r="K147" s="1024"/>
      <c r="L147" s="1024"/>
      <c r="M147" s="1024"/>
    </row>
    <row r="148" spans="1:13" ht="19.5" hidden="1" customHeight="1">
      <c r="A148" s="178" t="e">
        <f>#REF!</f>
        <v>#REF!</v>
      </c>
      <c r="B148" s="178"/>
      <c r="C148" s="178"/>
      <c r="D148" s="178"/>
      <c r="E148" s="178"/>
      <c r="F148" s="178"/>
      <c r="G148" s="178"/>
      <c r="H148" s="178"/>
      <c r="I148" s="179" t="e">
        <f>#REF!</f>
        <v>#REF!</v>
      </c>
      <c r="J148" s="1024" t="e">
        <f>#REF!</f>
        <v>#REF!</v>
      </c>
      <c r="K148" s="1024"/>
      <c r="L148" s="1024"/>
      <c r="M148" s="1024"/>
    </row>
    <row r="149" spans="1:13" ht="19.5" hidden="1" customHeight="1">
      <c r="A149" s="178" t="e">
        <f>#REF!</f>
        <v>#REF!</v>
      </c>
      <c r="B149" s="178"/>
      <c r="C149" s="178"/>
      <c r="D149" s="178"/>
      <c r="E149" s="178"/>
      <c r="F149" s="178"/>
      <c r="G149" s="178"/>
      <c r="H149" s="178"/>
      <c r="I149" s="179" t="e">
        <f>#REF!</f>
        <v>#REF!</v>
      </c>
      <c r="J149" s="1024" t="e">
        <f>#REF!</f>
        <v>#REF!</v>
      </c>
      <c r="K149" s="1024"/>
      <c r="L149" s="1024"/>
      <c r="M149" s="1024"/>
    </row>
    <row r="150" spans="1:13" ht="19.5" hidden="1" customHeight="1">
      <c r="A150" s="188"/>
      <c r="B150" s="188"/>
      <c r="C150" s="188"/>
      <c r="D150" s="188"/>
      <c r="E150" s="188"/>
      <c r="F150" s="188"/>
      <c r="G150" s="188"/>
      <c r="H150" s="188"/>
      <c r="I150" s="177" t="e">
        <f>#REF!</f>
        <v>#REF!</v>
      </c>
      <c r="J150" s="1024" t="e">
        <f>#REF!</f>
        <v>#REF!</v>
      </c>
      <c r="K150" s="1024"/>
      <c r="L150" s="1024"/>
      <c r="M150" s="1024"/>
    </row>
    <row r="151" spans="1:13" ht="33" hidden="1" customHeight="1">
      <c r="A151" s="181" t="e">
        <f>#REF!</f>
        <v>#REF!</v>
      </c>
      <c r="B151" s="181"/>
      <c r="C151" s="181"/>
      <c r="D151" s="181"/>
      <c r="E151" s="181"/>
      <c r="F151" s="181"/>
      <c r="G151" s="181"/>
      <c r="H151" s="181"/>
      <c r="I151" s="177" t="e">
        <f>#REF!</f>
        <v>#REF!</v>
      </c>
      <c r="J151" s="1024"/>
      <c r="K151" s="1024"/>
      <c r="L151" s="1024"/>
      <c r="M151" s="1024"/>
    </row>
    <row r="152" spans="1:13" ht="19.5" hidden="1" customHeight="1">
      <c r="A152" s="188" t="e">
        <f>#REF!</f>
        <v>#REF!</v>
      </c>
      <c r="B152" s="188"/>
      <c r="C152" s="188"/>
      <c r="D152" s="188"/>
      <c r="E152" s="188"/>
      <c r="F152" s="188"/>
      <c r="G152" s="188"/>
      <c r="H152" s="188"/>
      <c r="I152" s="179" t="e">
        <f>#REF!</f>
        <v>#REF!</v>
      </c>
      <c r="J152" s="1024" t="e">
        <f>#REF!</f>
        <v>#REF!</v>
      </c>
      <c r="K152" s="1024"/>
      <c r="L152" s="1024"/>
      <c r="M152" s="1024"/>
    </row>
    <row r="153" spans="1:13" ht="19.5" hidden="1" customHeight="1">
      <c r="A153" s="188" t="e">
        <f>#REF!</f>
        <v>#REF!</v>
      </c>
      <c r="B153" s="188"/>
      <c r="C153" s="188"/>
      <c r="D153" s="188"/>
      <c r="E153" s="188"/>
      <c r="F153" s="188"/>
      <c r="G153" s="188"/>
      <c r="H153" s="188"/>
      <c r="I153" s="179" t="e">
        <f>#REF!</f>
        <v>#REF!</v>
      </c>
      <c r="J153" s="1024" t="e">
        <f>#REF!</f>
        <v>#REF!</v>
      </c>
      <c r="K153" s="1024"/>
      <c r="L153" s="1024"/>
      <c r="M153" s="1024"/>
    </row>
    <row r="154" spans="1:13" ht="19.5" hidden="1" customHeight="1">
      <c r="A154" s="188" t="e">
        <f>#REF!</f>
        <v>#REF!</v>
      </c>
      <c r="B154" s="188"/>
      <c r="C154" s="188"/>
      <c r="D154" s="188"/>
      <c r="E154" s="188"/>
      <c r="F154" s="188"/>
      <c r="G154" s="188"/>
      <c r="H154" s="188"/>
      <c r="I154" s="179" t="e">
        <f>#REF!</f>
        <v>#REF!</v>
      </c>
      <c r="J154" s="1024" t="e">
        <f>#REF!</f>
        <v>#REF!</v>
      </c>
      <c r="K154" s="1024"/>
      <c r="L154" s="1024"/>
      <c r="M154" s="1024"/>
    </row>
    <row r="155" spans="1:13" ht="19.5" hidden="1" customHeight="1">
      <c r="A155" s="188"/>
      <c r="B155" s="188"/>
      <c r="C155" s="188"/>
      <c r="D155" s="188"/>
      <c r="E155" s="188"/>
      <c r="F155" s="188"/>
      <c r="G155" s="188"/>
      <c r="H155" s="188"/>
      <c r="I155" s="177" t="e">
        <f>#REF!</f>
        <v>#REF!</v>
      </c>
      <c r="J155" s="1024" t="e">
        <f>#REF!</f>
        <v>#REF!</v>
      </c>
      <c r="K155" s="1024"/>
      <c r="L155" s="1024"/>
      <c r="M155" s="1024"/>
    </row>
    <row r="156" spans="1:13" ht="19.5" hidden="1" customHeight="1">
      <c r="A156" s="181" t="e">
        <f>#REF!</f>
        <v>#REF!</v>
      </c>
      <c r="B156" s="181"/>
      <c r="C156" s="181"/>
      <c r="D156" s="181"/>
      <c r="E156" s="181"/>
      <c r="F156" s="181"/>
      <c r="G156" s="181"/>
      <c r="H156" s="181"/>
      <c r="I156" s="177" t="e">
        <f>#REF!</f>
        <v>#REF!</v>
      </c>
      <c r="J156" s="1024"/>
      <c r="K156" s="1024"/>
      <c r="L156" s="1024"/>
      <c r="M156" s="1024"/>
    </row>
    <row r="157" spans="1:13" ht="19.5" hidden="1" customHeight="1">
      <c r="A157" s="178" t="e">
        <f>#REF!</f>
        <v>#REF!</v>
      </c>
      <c r="B157" s="178"/>
      <c r="C157" s="178"/>
      <c r="D157" s="178"/>
      <c r="E157" s="178"/>
      <c r="F157" s="178"/>
      <c r="G157" s="178"/>
      <c r="H157" s="178"/>
      <c r="I157" s="179" t="e">
        <f>#REF!</f>
        <v>#REF!</v>
      </c>
      <c r="J157" s="1024" t="e">
        <f>#REF!</f>
        <v>#REF!</v>
      </c>
      <c r="K157" s="1024"/>
      <c r="L157" s="1024"/>
      <c r="M157" s="1024"/>
    </row>
    <row r="158" spans="1:13" ht="19.5" hidden="1" customHeight="1">
      <c r="A158" s="178" t="e">
        <f>#REF!</f>
        <v>#REF!</v>
      </c>
      <c r="B158" s="178"/>
      <c r="C158" s="178"/>
      <c r="D158" s="178"/>
      <c r="E158" s="178"/>
      <c r="F158" s="178"/>
      <c r="G158" s="178"/>
      <c r="H158" s="178"/>
      <c r="I158" s="179" t="e">
        <f>#REF!</f>
        <v>#REF!</v>
      </c>
      <c r="J158" s="1024" t="e">
        <f>#REF!</f>
        <v>#REF!</v>
      </c>
      <c r="K158" s="1024"/>
      <c r="L158" s="1024"/>
      <c r="M158" s="1024"/>
    </row>
    <row r="159" spans="1:13" ht="19.5" hidden="1" customHeight="1">
      <c r="A159" s="188"/>
      <c r="B159" s="188"/>
      <c r="C159" s="188"/>
      <c r="D159" s="188"/>
      <c r="E159" s="188"/>
      <c r="F159" s="188"/>
      <c r="G159" s="188"/>
      <c r="H159" s="188"/>
      <c r="I159" s="177" t="e">
        <f>#REF!</f>
        <v>#REF!</v>
      </c>
      <c r="J159" s="1024" t="e">
        <f>#REF!</f>
        <v>#REF!</v>
      </c>
      <c r="K159" s="1024"/>
      <c r="L159" s="1024"/>
      <c r="M159" s="1024"/>
    </row>
    <row r="160" spans="1:13" ht="33" hidden="1" customHeight="1">
      <c r="A160" s="181" t="e">
        <f>#REF!</f>
        <v>#REF!</v>
      </c>
      <c r="B160" s="181"/>
      <c r="C160" s="181"/>
      <c r="D160" s="181"/>
      <c r="E160" s="181"/>
      <c r="F160" s="181"/>
      <c r="G160" s="181"/>
      <c r="H160" s="181"/>
      <c r="I160" s="177" t="e">
        <f>#REF!</f>
        <v>#REF!</v>
      </c>
      <c r="J160" s="1024"/>
      <c r="K160" s="1024"/>
      <c r="L160" s="1024"/>
      <c r="M160" s="1024"/>
    </row>
    <row r="161" spans="1:13" ht="19.5" hidden="1" customHeight="1">
      <c r="A161" s="178" t="e">
        <f>#REF!</f>
        <v>#REF!</v>
      </c>
      <c r="B161" s="178"/>
      <c r="C161" s="178"/>
      <c r="D161" s="178"/>
      <c r="E161" s="178"/>
      <c r="F161" s="178"/>
      <c r="G161" s="178"/>
      <c r="H161" s="178"/>
      <c r="I161" s="179" t="e">
        <f>#REF!</f>
        <v>#REF!</v>
      </c>
      <c r="J161" s="1024" t="e">
        <f>#REF!</f>
        <v>#REF!</v>
      </c>
      <c r="K161" s="1024"/>
      <c r="L161" s="1024"/>
      <c r="M161" s="1024"/>
    </row>
    <row r="162" spans="1:13" ht="19.5" hidden="1" customHeight="1">
      <c r="A162" s="178" t="e">
        <f>#REF!</f>
        <v>#REF!</v>
      </c>
      <c r="B162" s="178"/>
      <c r="C162" s="178"/>
      <c r="D162" s="178"/>
      <c r="E162" s="178"/>
      <c r="F162" s="178"/>
      <c r="G162" s="178"/>
      <c r="H162" s="178"/>
      <c r="I162" s="179" t="e">
        <f>#REF!</f>
        <v>#REF!</v>
      </c>
      <c r="J162" s="1024" t="e">
        <f>#REF!</f>
        <v>#REF!</v>
      </c>
      <c r="K162" s="1024"/>
      <c r="L162" s="1024"/>
      <c r="M162" s="1024"/>
    </row>
    <row r="163" spans="1:13" ht="19.5" hidden="1" customHeight="1">
      <c r="A163" s="178" t="e">
        <f>#REF!</f>
        <v>#REF!</v>
      </c>
      <c r="B163" s="178"/>
      <c r="C163" s="178"/>
      <c r="D163" s="178"/>
      <c r="E163" s="178"/>
      <c r="F163" s="178"/>
      <c r="G163" s="178"/>
      <c r="H163" s="178"/>
      <c r="I163" s="179" t="e">
        <f>#REF!</f>
        <v>#REF!</v>
      </c>
      <c r="J163" s="1024" t="e">
        <f>#REF!</f>
        <v>#REF!</v>
      </c>
      <c r="K163" s="1024"/>
      <c r="L163" s="1024"/>
      <c r="M163" s="1024"/>
    </row>
    <row r="164" spans="1:13" ht="19.5" hidden="1" customHeight="1">
      <c r="A164" s="178" t="e">
        <f>#REF!</f>
        <v>#REF!</v>
      </c>
      <c r="B164" s="178"/>
      <c r="C164" s="178"/>
      <c r="D164" s="178"/>
      <c r="E164" s="178"/>
      <c r="F164" s="178"/>
      <c r="G164" s="178"/>
      <c r="H164" s="178"/>
      <c r="I164" s="179" t="e">
        <f>#REF!</f>
        <v>#REF!</v>
      </c>
      <c r="J164" s="1024" t="e">
        <f>#REF!</f>
        <v>#REF!</v>
      </c>
      <c r="K164" s="1024"/>
      <c r="L164" s="1024"/>
      <c r="M164" s="1024"/>
    </row>
    <row r="165" spans="1:13" ht="19.5" hidden="1" customHeight="1">
      <c r="A165" s="178" t="e">
        <f>#REF!</f>
        <v>#REF!</v>
      </c>
      <c r="B165" s="178"/>
      <c r="C165" s="178"/>
      <c r="D165" s="178"/>
      <c r="E165" s="178"/>
      <c r="F165" s="178"/>
      <c r="G165" s="178"/>
      <c r="H165" s="178"/>
      <c r="I165" s="179" t="e">
        <f>#REF!</f>
        <v>#REF!</v>
      </c>
      <c r="J165" s="1024" t="e">
        <f>#REF!</f>
        <v>#REF!</v>
      </c>
      <c r="K165" s="1024"/>
      <c r="L165" s="1024"/>
      <c r="M165" s="1024"/>
    </row>
    <row r="166" spans="1:13" ht="19.5" hidden="1" customHeight="1">
      <c r="A166" s="178" t="e">
        <f>#REF!</f>
        <v>#REF!</v>
      </c>
      <c r="B166" s="178"/>
      <c r="C166" s="178"/>
      <c r="D166" s="178"/>
      <c r="E166" s="178"/>
      <c r="F166" s="178"/>
      <c r="G166" s="178"/>
      <c r="H166" s="178"/>
      <c r="I166" s="179" t="e">
        <f>#REF!</f>
        <v>#REF!</v>
      </c>
      <c r="J166" s="1024" t="e">
        <f>#REF!</f>
        <v>#REF!</v>
      </c>
      <c r="K166" s="1024"/>
      <c r="L166" s="1024"/>
      <c r="M166" s="1024"/>
    </row>
    <row r="167" spans="1:13" ht="19.5" hidden="1" customHeight="1">
      <c r="A167" s="188"/>
      <c r="B167" s="188"/>
      <c r="C167" s="188"/>
      <c r="D167" s="188"/>
      <c r="E167" s="188"/>
      <c r="F167" s="188"/>
      <c r="G167" s="188"/>
      <c r="H167" s="188"/>
      <c r="I167" s="177" t="e">
        <f>#REF!</f>
        <v>#REF!</v>
      </c>
      <c r="J167" s="1024" t="e">
        <f>#REF!</f>
        <v>#REF!</v>
      </c>
      <c r="K167" s="1024"/>
      <c r="L167" s="1024"/>
      <c r="M167" s="1024"/>
    </row>
    <row r="168" spans="1:13" ht="33" hidden="1" customHeight="1">
      <c r="A168" s="181" t="e">
        <f>#REF!</f>
        <v>#REF!</v>
      </c>
      <c r="B168" s="181"/>
      <c r="C168" s="181"/>
      <c r="D168" s="181"/>
      <c r="E168" s="181"/>
      <c r="F168" s="181"/>
      <c r="G168" s="181"/>
      <c r="H168" s="181"/>
      <c r="I168" s="177" t="e">
        <f>#REF!</f>
        <v>#REF!</v>
      </c>
      <c r="J168" s="1024"/>
      <c r="K168" s="1024"/>
      <c r="L168" s="1024"/>
      <c r="M168" s="1024"/>
    </row>
    <row r="169" spans="1:13" ht="33" hidden="1" customHeight="1">
      <c r="A169" s="178" t="e">
        <f>#REF!</f>
        <v>#REF!</v>
      </c>
      <c r="B169" s="178"/>
      <c r="C169" s="178"/>
      <c r="D169" s="178"/>
      <c r="E169" s="178"/>
      <c r="F169" s="178"/>
      <c r="G169" s="178"/>
      <c r="H169" s="178"/>
      <c r="I169" s="179" t="e">
        <f>#REF!</f>
        <v>#REF!</v>
      </c>
      <c r="J169" s="1024" t="e">
        <f>#REF!</f>
        <v>#REF!</v>
      </c>
      <c r="K169" s="1024"/>
      <c r="L169" s="1024"/>
      <c r="M169" s="1024"/>
    </row>
    <row r="170" spans="1:13" ht="19.5" hidden="1" customHeight="1">
      <c r="A170" s="178" t="e">
        <f>#REF!</f>
        <v>#REF!</v>
      </c>
      <c r="B170" s="178"/>
      <c r="C170" s="178"/>
      <c r="D170" s="178"/>
      <c r="E170" s="178"/>
      <c r="F170" s="178"/>
      <c r="G170" s="178"/>
      <c r="H170" s="178"/>
      <c r="I170" s="179" t="e">
        <f>#REF!</f>
        <v>#REF!</v>
      </c>
      <c r="J170" s="1024" t="e">
        <f>#REF!</f>
        <v>#REF!</v>
      </c>
      <c r="K170" s="1024"/>
      <c r="L170" s="1024"/>
      <c r="M170" s="1024"/>
    </row>
    <row r="171" spans="1:13" ht="19.5" hidden="1" customHeight="1">
      <c r="A171" s="178" t="e">
        <f>#REF!</f>
        <v>#REF!</v>
      </c>
      <c r="B171" s="178"/>
      <c r="C171" s="178"/>
      <c r="D171" s="178"/>
      <c r="E171" s="178"/>
      <c r="F171" s="178"/>
      <c r="G171" s="178"/>
      <c r="H171" s="178"/>
      <c r="I171" s="179" t="e">
        <f>#REF!</f>
        <v>#REF!</v>
      </c>
      <c r="J171" s="1024" t="e">
        <f>#REF!</f>
        <v>#REF!</v>
      </c>
      <c r="K171" s="1024"/>
      <c r="L171" s="1024"/>
      <c r="M171" s="1024"/>
    </row>
    <row r="172" spans="1:13" ht="19.5" hidden="1" customHeight="1">
      <c r="A172" s="188" t="e">
        <f>#REF!</f>
        <v>#REF!</v>
      </c>
      <c r="B172" s="188"/>
      <c r="C172" s="188"/>
      <c r="D172" s="188"/>
      <c r="E172" s="188"/>
      <c r="F172" s="188"/>
      <c r="G172" s="188"/>
      <c r="H172" s="188"/>
      <c r="I172" s="177" t="e">
        <f>#REF!</f>
        <v>#REF!</v>
      </c>
      <c r="J172" s="1024" t="e">
        <f>#REF!</f>
        <v>#REF!</v>
      </c>
      <c r="K172" s="1024"/>
      <c r="L172" s="1024"/>
      <c r="M172" s="1024"/>
    </row>
    <row r="173" spans="1:13" ht="33" hidden="1" customHeight="1">
      <c r="A173" s="181" t="e">
        <f>#REF!</f>
        <v>#REF!</v>
      </c>
      <c r="B173" s="181"/>
      <c r="C173" s="181"/>
      <c r="D173" s="181"/>
      <c r="E173" s="181"/>
      <c r="F173" s="181"/>
      <c r="G173" s="181"/>
      <c r="H173" s="181"/>
      <c r="I173" s="177" t="e">
        <f>#REF!</f>
        <v>#REF!</v>
      </c>
      <c r="J173" s="1024"/>
      <c r="K173" s="1024"/>
      <c r="L173" s="1024"/>
      <c r="M173" s="1024"/>
    </row>
    <row r="174" spans="1:13" ht="19.5" hidden="1" customHeight="1">
      <c r="A174" s="178" t="e">
        <f>#REF!</f>
        <v>#REF!</v>
      </c>
      <c r="B174" s="178"/>
      <c r="C174" s="178"/>
      <c r="D174" s="178"/>
      <c r="E174" s="178"/>
      <c r="F174" s="178"/>
      <c r="G174" s="178"/>
      <c r="H174" s="178"/>
      <c r="I174" s="179" t="e">
        <f>#REF!</f>
        <v>#REF!</v>
      </c>
      <c r="J174" s="1024" t="e">
        <f>#REF!</f>
        <v>#REF!</v>
      </c>
      <c r="K174" s="1024"/>
      <c r="L174" s="1024"/>
      <c r="M174" s="1024"/>
    </row>
    <row r="175" spans="1:13" ht="19.5" hidden="1" customHeight="1">
      <c r="A175" s="178" t="e">
        <f>#REF!</f>
        <v>#REF!</v>
      </c>
      <c r="B175" s="178"/>
      <c r="C175" s="178"/>
      <c r="D175" s="178"/>
      <c r="E175" s="178"/>
      <c r="F175" s="178"/>
      <c r="G175" s="178"/>
      <c r="H175" s="178"/>
      <c r="I175" s="179" t="e">
        <f>#REF!</f>
        <v>#REF!</v>
      </c>
      <c r="J175" s="1024" t="e">
        <f>#REF!</f>
        <v>#REF!</v>
      </c>
      <c r="K175" s="1024"/>
      <c r="L175" s="1024"/>
      <c r="M175" s="1024"/>
    </row>
    <row r="176" spans="1:13" ht="32.25" hidden="1" customHeight="1">
      <c r="A176" s="178" t="e">
        <f>#REF!</f>
        <v>#REF!</v>
      </c>
      <c r="B176" s="178"/>
      <c r="C176" s="178"/>
      <c r="D176" s="178"/>
      <c r="E176" s="178"/>
      <c r="F176" s="178"/>
      <c r="G176" s="178"/>
      <c r="H176" s="178"/>
      <c r="I176" s="179" t="e">
        <f>#REF!</f>
        <v>#REF!</v>
      </c>
      <c r="J176" s="1024" t="e">
        <f>#REF!</f>
        <v>#REF!</v>
      </c>
      <c r="K176" s="1024"/>
      <c r="L176" s="1024"/>
      <c r="M176" s="1024"/>
    </row>
    <row r="177" spans="1:100" ht="19.5" hidden="1" customHeight="1">
      <c r="A177" s="178" t="e">
        <f>#REF!</f>
        <v>#REF!</v>
      </c>
      <c r="B177" s="178"/>
      <c r="C177" s="178"/>
      <c r="D177" s="178"/>
      <c r="E177" s="178"/>
      <c r="F177" s="178"/>
      <c r="G177" s="178"/>
      <c r="H177" s="178"/>
      <c r="I177" s="179" t="e">
        <f>#REF!</f>
        <v>#REF!</v>
      </c>
      <c r="J177" s="1024" t="e">
        <f>#REF!</f>
        <v>#REF!</v>
      </c>
      <c r="K177" s="1024"/>
      <c r="L177" s="1024"/>
      <c r="M177" s="1024"/>
    </row>
    <row r="178" spans="1:100" ht="19.5" hidden="1" customHeight="1">
      <c r="A178" s="180"/>
      <c r="B178" s="180"/>
      <c r="C178" s="180"/>
      <c r="D178" s="180"/>
      <c r="E178" s="180"/>
      <c r="F178" s="180"/>
      <c r="G178" s="180"/>
      <c r="H178" s="180"/>
      <c r="I178" s="177" t="e">
        <f>#REF!</f>
        <v>#REF!</v>
      </c>
      <c r="J178" s="1024" t="e">
        <f>#REF!</f>
        <v>#REF!</v>
      </c>
      <c r="K178" s="1024"/>
      <c r="L178" s="1024"/>
      <c r="M178" s="1024"/>
    </row>
    <row r="179" spans="1:100" ht="16.5" hidden="1" customHeight="1">
      <c r="A179" s="183"/>
      <c r="B179" s="183"/>
      <c r="C179" s="183"/>
      <c r="D179" s="183"/>
      <c r="E179" s="183"/>
      <c r="F179" s="183"/>
      <c r="G179" s="183"/>
      <c r="H179" s="183"/>
      <c r="I179" s="177" t="e">
        <f>#REF!</f>
        <v>#REF!</v>
      </c>
      <c r="J179" s="1024" t="e">
        <f>#REF!</f>
        <v>#REF!</v>
      </c>
      <c r="K179" s="1024"/>
      <c r="L179" s="1024"/>
      <c r="M179" s="1024"/>
    </row>
    <row r="180" spans="1:100" ht="19.5" hidden="1" customHeight="1">
      <c r="A180" s="185"/>
      <c r="B180" s="185"/>
      <c r="C180" s="185"/>
      <c r="D180" s="185"/>
      <c r="E180" s="185"/>
      <c r="F180" s="185"/>
      <c r="G180" s="185"/>
      <c r="H180" s="185"/>
      <c r="I180" s="177" t="e">
        <f>#REF!</f>
        <v>#REF!</v>
      </c>
      <c r="J180" s="1024" t="e">
        <f>#REF!</f>
        <v>#REF!</v>
      </c>
      <c r="K180" s="1024"/>
      <c r="L180" s="1024"/>
      <c r="M180" s="1024"/>
    </row>
    <row r="181" spans="1:100" s="159" customFormat="1">
      <c r="A181" s="189"/>
      <c r="B181" s="189"/>
      <c r="C181" s="189"/>
      <c r="D181" s="189"/>
      <c r="E181" s="189"/>
      <c r="F181" s="189"/>
      <c r="G181" s="189"/>
      <c r="H181" s="189"/>
      <c r="I181" s="190"/>
      <c r="J181" s="1025"/>
      <c r="K181" s="1025"/>
      <c r="L181" s="1025"/>
      <c r="M181" s="102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row>
    <row r="182" spans="1:100" s="159" customFormat="1">
      <c r="A182" s="164"/>
      <c r="B182" s="164"/>
      <c r="C182" s="164"/>
      <c r="D182" s="164"/>
      <c r="E182" s="164"/>
      <c r="F182" s="164"/>
      <c r="G182" s="164"/>
      <c r="H182" s="164"/>
      <c r="I182" s="285"/>
      <c r="J182" s="165"/>
      <c r="K182" s="165"/>
      <c r="L182" s="165"/>
      <c r="M182" s="16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row>
    <row r="183" spans="1:100" s="159" customFormat="1">
      <c r="A183" s="164"/>
      <c r="B183" s="164"/>
      <c r="C183" s="164"/>
      <c r="D183" s="164"/>
      <c r="E183" s="164"/>
      <c r="F183" s="164"/>
      <c r="G183" s="164"/>
      <c r="H183" s="164"/>
      <c r="I183" s="285"/>
      <c r="J183" s="165"/>
      <c r="K183" s="165"/>
      <c r="L183" s="165"/>
      <c r="M183" s="16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row>
  </sheetData>
  <sheetProtection password="CCC7" sheet="1" objects="1" scenarios="1" formatColumns="0" formatRows="0" selectLockedCells="1"/>
  <customSheetViews>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EB224C2E-E5FA-4159-842E-DC6DF9505B8C}" showPageBreaks="1" printArea="1" hiddenRows="1" hiddenColumns="1" view="pageBreakPreview" topLeftCell="A13">
      <selection activeCell="A18" sqref="A18:I18"/>
      <pageMargins left="0.7" right="0.7" top="0.75" bottom="0.75" header="0.3" footer="0.3"/>
      <pageSetup paperSize="9" scale="57"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Normal="70" zoomScaleSheetLayoutView="100" workbookViewId="0">
      <selection activeCell="G16" sqref="G16"/>
    </sheetView>
  </sheetViews>
  <sheetFormatPr defaultColWidth="9.140625" defaultRowHeight="15"/>
  <cols>
    <col min="1" max="1" width="4.85546875" style="702" customWidth="1"/>
    <col min="2" max="2" width="5" style="702" customWidth="1"/>
    <col min="3" max="3" width="21.140625" style="702" customWidth="1"/>
    <col min="4" max="4" width="18.42578125" style="702" customWidth="1"/>
    <col min="5" max="5" width="32.28515625" style="702" customWidth="1"/>
    <col min="6" max="6" width="15" style="702" customWidth="1"/>
    <col min="7" max="7" width="19.5703125" style="702" customWidth="1"/>
    <col min="8" max="8" width="23.7109375" style="673" hidden="1" customWidth="1"/>
    <col min="9" max="9" width="18" style="674" hidden="1" customWidth="1"/>
    <col min="10" max="10" width="16.85546875" style="675" hidden="1" customWidth="1"/>
    <col min="11" max="11" width="14.5703125" style="675" hidden="1" customWidth="1"/>
    <col min="12" max="12" width="18.5703125" style="675" hidden="1" customWidth="1"/>
    <col min="13" max="13" width="16.28515625" style="675" customWidth="1"/>
    <col min="14" max="14" width="39.7109375" style="675" customWidth="1"/>
    <col min="15" max="15" width="24.28515625" style="675" customWidth="1"/>
    <col min="16" max="17" width="16.28515625" style="675" customWidth="1"/>
    <col min="18" max="19" width="10.28515625" style="676" customWidth="1"/>
    <col min="20" max="20" width="9.140625" style="676" customWidth="1"/>
    <col min="21" max="21" width="9.140625" style="677" customWidth="1"/>
    <col min="22" max="25" width="9.140625" style="677"/>
    <col min="26" max="16384" width="9.140625" style="678"/>
  </cols>
  <sheetData>
    <row r="1" spans="1:25" s="668" customFormat="1" ht="39.950000000000003" customHeight="1">
      <c r="A1" s="1064"/>
      <c r="B1" s="1064"/>
      <c r="C1" s="1064"/>
      <c r="D1" s="1064"/>
      <c r="E1" s="1064"/>
      <c r="F1" s="1064"/>
      <c r="G1" s="1064"/>
      <c r="H1" s="664"/>
      <c r="I1" s="665"/>
      <c r="J1" s="666"/>
      <c r="K1" s="666"/>
      <c r="L1" s="666"/>
      <c r="M1" s="666"/>
      <c r="N1" s="666"/>
      <c r="O1" s="666"/>
      <c r="P1" s="666"/>
      <c r="Q1" s="666"/>
      <c r="R1" s="666"/>
      <c r="S1" s="666"/>
      <c r="T1" s="666"/>
      <c r="U1" s="667"/>
      <c r="V1" s="667"/>
      <c r="W1" s="667"/>
      <c r="X1" s="667"/>
      <c r="Y1" s="667"/>
    </row>
    <row r="2" spans="1:25" ht="18" customHeight="1">
      <c r="A2" s="669" t="str">
        <f>Cover!B3</f>
        <v>SPEC. NO.: CC/NT/W-RT/DOM/A06/24/03809</v>
      </c>
      <c r="B2" s="669"/>
      <c r="C2" s="670"/>
      <c r="D2" s="671"/>
      <c r="E2" s="671"/>
      <c r="F2" s="671"/>
      <c r="G2" s="672" t="s">
        <v>165</v>
      </c>
    </row>
    <row r="3" spans="1:25" ht="12.75" customHeight="1">
      <c r="A3" s="679"/>
      <c r="B3" s="679"/>
      <c r="C3" s="680"/>
      <c r="D3" s="681"/>
      <c r="E3" s="681"/>
      <c r="F3" s="681"/>
      <c r="G3" s="682"/>
    </row>
    <row r="4" spans="1:25" ht="18.95" customHeight="1">
      <c r="A4" s="1065" t="s">
        <v>166</v>
      </c>
      <c r="B4" s="1065"/>
      <c r="C4" s="1065"/>
      <c r="D4" s="1065"/>
      <c r="E4" s="1065"/>
      <c r="F4" s="1065"/>
      <c r="G4" s="1065"/>
    </row>
    <row r="5" spans="1:25" ht="21" customHeight="1">
      <c r="A5" s="683" t="s">
        <v>1</v>
      </c>
      <c r="B5" s="683"/>
      <c r="C5" s="684"/>
      <c r="D5" s="684"/>
      <c r="E5" s="684"/>
      <c r="F5" s="684"/>
      <c r="G5" s="684"/>
    </row>
    <row r="6" spans="1:25" ht="21" customHeight="1">
      <c r="A6" s="685" t="s">
        <v>2</v>
      </c>
      <c r="B6" s="685"/>
      <c r="C6" s="684"/>
      <c r="D6" s="684"/>
      <c r="E6" s="684"/>
      <c r="F6" s="684"/>
      <c r="G6" s="684"/>
      <c r="I6" s="686" t="s">
        <v>231</v>
      </c>
      <c r="J6" s="687">
        <f>'Sch-1'!N27</f>
        <v>0</v>
      </c>
      <c r="K6" s="688"/>
      <c r="L6" s="689"/>
    </row>
    <row r="7" spans="1:25" ht="21" customHeight="1">
      <c r="A7" s="685" t="s">
        <v>3</v>
      </c>
      <c r="B7" s="685"/>
      <c r="C7" s="684"/>
      <c r="D7" s="684"/>
      <c r="E7" s="684"/>
      <c r="F7" s="684"/>
      <c r="G7" s="684"/>
      <c r="I7" s="686" t="s">
        <v>233</v>
      </c>
      <c r="J7" s="687">
        <f>'Sch-2'!J27</f>
        <v>0</v>
      </c>
      <c r="K7" s="688"/>
    </row>
    <row r="8" spans="1:25" ht="21" customHeight="1">
      <c r="A8" s="685" t="s">
        <v>4</v>
      </c>
      <c r="B8" s="685"/>
      <c r="C8" s="684"/>
      <c r="D8" s="684"/>
      <c r="E8" s="684"/>
      <c r="F8" s="684"/>
      <c r="G8" s="684"/>
      <c r="I8" s="686" t="s">
        <v>234</v>
      </c>
      <c r="J8" s="687">
        <f>'Sch-3'!P26</f>
        <v>0</v>
      </c>
      <c r="K8" s="688"/>
    </row>
    <row r="9" spans="1:25" ht="21" customHeight="1">
      <c r="A9" s="685" t="s">
        <v>167</v>
      </c>
      <c r="B9" s="685"/>
      <c r="C9" s="684"/>
      <c r="D9" s="684"/>
      <c r="E9" s="684"/>
      <c r="F9" s="684"/>
      <c r="G9" s="684"/>
      <c r="I9" s="690" t="s">
        <v>194</v>
      </c>
      <c r="J9" s="691">
        <f>J6+J7+J8</f>
        <v>0</v>
      </c>
      <c r="K9" s="688"/>
    </row>
    <row r="10" spans="1:25" ht="21" customHeight="1">
      <c r="A10" s="685" t="s">
        <v>6</v>
      </c>
      <c r="B10" s="685"/>
      <c r="C10" s="684"/>
      <c r="D10" s="684"/>
      <c r="E10" s="684"/>
      <c r="F10" s="684"/>
      <c r="G10" s="684"/>
      <c r="J10" s="692"/>
    </row>
    <row r="11" spans="1:25" ht="14.25" customHeight="1">
      <c r="A11" s="684"/>
      <c r="B11" s="684"/>
      <c r="C11" s="684"/>
      <c r="D11" s="684"/>
      <c r="E11" s="684"/>
      <c r="F11" s="684"/>
      <c r="G11" s="684"/>
    </row>
    <row r="12" spans="1:25" ht="68.25" customHeight="1">
      <c r="A12" s="693" t="s">
        <v>168</v>
      </c>
      <c r="B12" s="694"/>
      <c r="C12" s="1066" t="str">
        <f>Cover!$B$2</f>
        <v>420kV Reactor Package 4RT05- SIS/ADDCAP for procurement of 420kV Class Reactors under " Bulk Procurement of 765kV &amp; 400kV Class Transformers &amp; Reactors of various capacities " (2nd Lot).</v>
      </c>
      <c r="D12" s="1066"/>
      <c r="E12" s="1066"/>
      <c r="F12" s="1066"/>
      <c r="G12" s="1066"/>
      <c r="J12" s="689"/>
    </row>
    <row r="13" spans="1:25" ht="21" customHeight="1" thickBot="1">
      <c r="A13" s="695" t="s">
        <v>169</v>
      </c>
      <c r="B13" s="695"/>
      <c r="C13" s="696"/>
      <c r="D13" s="695"/>
      <c r="E13" s="695"/>
      <c r="F13" s="695"/>
      <c r="G13" s="695"/>
      <c r="H13" s="697"/>
      <c r="K13" s="698"/>
      <c r="L13" s="698"/>
      <c r="M13" s="698"/>
    </row>
    <row r="14" spans="1:25" ht="41.25" customHeight="1" thickBot="1">
      <c r="A14" s="1067" t="s">
        <v>170</v>
      </c>
      <c r="B14" s="1067"/>
      <c r="C14" s="1067"/>
      <c r="D14" s="1067"/>
      <c r="E14" s="1067"/>
      <c r="F14" s="1067"/>
      <c r="G14" s="1067"/>
      <c r="H14" s="699" t="s">
        <v>336</v>
      </c>
      <c r="I14" s="699" t="s">
        <v>337</v>
      </c>
      <c r="J14" s="700" t="s">
        <v>338</v>
      </c>
      <c r="K14" s="698"/>
      <c r="L14" s="698"/>
      <c r="M14" s="698"/>
      <c r="N14" s="701"/>
    </row>
    <row r="15" spans="1:25" ht="56.25" customHeight="1">
      <c r="B15" s="703">
        <v>1</v>
      </c>
      <c r="C15" s="1071" t="s">
        <v>513</v>
      </c>
      <c r="D15" s="1069"/>
      <c r="E15" s="1069"/>
      <c r="F15" s="1070"/>
      <c r="G15" s="704"/>
      <c r="H15" s="705">
        <f>IF(J6=0,0,(G15/J9)*J6)</f>
        <v>0</v>
      </c>
      <c r="I15" s="706">
        <f>IF(J7=0,0,(G15/J9)*J7)</f>
        <v>0</v>
      </c>
      <c r="J15" s="705">
        <f>IF(J8,(G15/J9)*J8,0)</f>
        <v>0</v>
      </c>
      <c r="K15" s="698"/>
      <c r="L15" s="698"/>
      <c r="M15" s="698"/>
    </row>
    <row r="16" spans="1:25" ht="55.5" customHeight="1">
      <c r="B16" s="703">
        <v>2</v>
      </c>
      <c r="C16" s="1068" t="s">
        <v>514</v>
      </c>
      <c r="D16" s="1069"/>
      <c r="E16" s="1069"/>
      <c r="F16" s="1070"/>
      <c r="G16" s="707"/>
      <c r="H16" s="708">
        <f>G16*J6</f>
        <v>0</v>
      </c>
      <c r="I16" s="709">
        <f>G16*J7</f>
        <v>0</v>
      </c>
      <c r="J16" s="708">
        <f>G16*J8</f>
        <v>0</v>
      </c>
      <c r="K16" s="698"/>
      <c r="L16" s="698"/>
      <c r="M16" s="698"/>
    </row>
    <row r="17" spans="1:25" s="710" customFormat="1" ht="54.75" customHeight="1" thickBot="1">
      <c r="B17" s="711">
        <v>3</v>
      </c>
      <c r="C17" s="1061" t="s">
        <v>515</v>
      </c>
      <c r="D17" s="1062"/>
      <c r="E17" s="1062"/>
      <c r="F17" s="1063"/>
      <c r="G17" s="712"/>
      <c r="H17" s="708"/>
      <c r="I17" s="708"/>
      <c r="J17" s="708"/>
      <c r="K17" s="698"/>
      <c r="L17" s="698"/>
      <c r="M17" s="698"/>
      <c r="N17" s="698"/>
      <c r="O17" s="698"/>
      <c r="P17" s="698"/>
      <c r="Q17" s="698"/>
      <c r="R17" s="713"/>
      <c r="S17" s="713"/>
      <c r="T17" s="713"/>
      <c r="U17" s="714"/>
      <c r="V17" s="714"/>
      <c r="W17" s="714"/>
      <c r="X17" s="714"/>
      <c r="Y17" s="714"/>
    </row>
    <row r="18" spans="1:25" s="710" customFormat="1" ht="21" customHeight="1" thickBot="1">
      <c r="B18" s="715"/>
      <c r="C18" s="1057" t="s">
        <v>330</v>
      </c>
      <c r="D18" s="1058"/>
      <c r="E18" s="1058"/>
      <c r="F18" s="716" t="s">
        <v>171</v>
      </c>
      <c r="G18" s="717"/>
      <c r="H18" s="718">
        <f>G18</f>
        <v>0</v>
      </c>
      <c r="I18" s="719"/>
      <c r="J18" s="708"/>
      <c r="K18" s="698"/>
      <c r="L18" s="698"/>
      <c r="M18" s="698"/>
      <c r="N18" s="720"/>
      <c r="O18" s="721"/>
      <c r="P18" s="698"/>
      <c r="Q18" s="698"/>
      <c r="R18" s="713"/>
      <c r="S18" s="713"/>
      <c r="T18" s="713"/>
      <c r="U18" s="714"/>
      <c r="V18" s="714"/>
      <c r="W18" s="714"/>
      <c r="X18" s="714"/>
      <c r="Y18" s="714"/>
    </row>
    <row r="19" spans="1:25" s="710" customFormat="1" ht="33" customHeight="1" thickBot="1">
      <c r="B19" s="715"/>
      <c r="C19" s="1050" t="s">
        <v>354</v>
      </c>
      <c r="D19" s="1051"/>
      <c r="E19" s="1051"/>
      <c r="F19" s="716" t="s">
        <v>171</v>
      </c>
      <c r="G19" s="717"/>
      <c r="H19" s="722"/>
      <c r="I19" s="718">
        <f>G19</f>
        <v>0</v>
      </c>
      <c r="J19" s="723"/>
      <c r="K19" s="698"/>
      <c r="L19" s="698"/>
      <c r="M19" s="698"/>
      <c r="N19" s="720"/>
      <c r="O19" s="721"/>
      <c r="P19" s="698"/>
      <c r="Q19" s="698"/>
      <c r="R19" s="713"/>
      <c r="S19" s="713"/>
      <c r="T19" s="713"/>
      <c r="U19" s="714"/>
      <c r="V19" s="714"/>
      <c r="W19" s="714"/>
      <c r="X19" s="714"/>
      <c r="Y19" s="714"/>
    </row>
    <row r="20" spans="1:25" s="710" customFormat="1" ht="21" customHeight="1" thickBot="1">
      <c r="B20" s="715"/>
      <c r="C20" s="1057" t="s">
        <v>331</v>
      </c>
      <c r="D20" s="1058"/>
      <c r="E20" s="1058"/>
      <c r="F20" s="716" t="s">
        <v>171</v>
      </c>
      <c r="G20" s="717"/>
      <c r="H20" s="708"/>
      <c r="I20" s="706"/>
      <c r="J20" s="718">
        <f>G20</f>
        <v>0</v>
      </c>
      <c r="K20" s="698"/>
      <c r="L20" s="698"/>
      <c r="M20" s="698"/>
      <c r="N20" s="720"/>
      <c r="O20" s="721"/>
      <c r="P20" s="698"/>
      <c r="Q20" s="698"/>
      <c r="R20" s="713"/>
      <c r="S20" s="713"/>
      <c r="T20" s="713"/>
      <c r="U20" s="714"/>
      <c r="V20" s="714"/>
      <c r="W20" s="714"/>
      <c r="X20" s="714"/>
      <c r="Y20" s="714"/>
    </row>
    <row r="21" spans="1:25" s="710" customFormat="1" ht="21" customHeight="1">
      <c r="B21" s="715"/>
      <c r="C21" s="1057" t="s">
        <v>332</v>
      </c>
      <c r="D21" s="1058"/>
      <c r="E21" s="1058"/>
      <c r="F21" s="716" t="s">
        <v>171</v>
      </c>
      <c r="G21" s="724"/>
      <c r="H21" s="708"/>
      <c r="I21" s="709"/>
      <c r="J21" s="705"/>
      <c r="K21" s="698"/>
      <c r="L21" s="698"/>
      <c r="M21" s="698"/>
      <c r="N21" s="720"/>
      <c r="O21" s="721"/>
      <c r="P21" s="698"/>
      <c r="Q21" s="698"/>
      <c r="R21" s="713"/>
      <c r="S21" s="713"/>
      <c r="T21" s="713"/>
      <c r="U21" s="714"/>
      <c r="V21" s="714"/>
      <c r="W21" s="714"/>
      <c r="X21" s="714"/>
      <c r="Y21" s="714"/>
    </row>
    <row r="22" spans="1:25" s="710" customFormat="1" ht="21" customHeight="1">
      <c r="B22" s="725"/>
      <c r="C22" s="1057" t="s">
        <v>172</v>
      </c>
      <c r="D22" s="1058"/>
      <c r="E22" s="1058"/>
      <c r="F22" s="726" t="s">
        <v>171</v>
      </c>
      <c r="G22" s="724"/>
      <c r="H22" s="708"/>
      <c r="I22" s="709"/>
      <c r="J22" s="708"/>
      <c r="K22" s="698"/>
      <c r="L22" s="698"/>
      <c r="M22" s="698"/>
      <c r="N22" s="720"/>
      <c r="O22" s="721"/>
      <c r="P22" s="698"/>
      <c r="Q22" s="698"/>
      <c r="R22" s="713"/>
      <c r="S22" s="713"/>
      <c r="T22" s="713"/>
      <c r="U22" s="714"/>
      <c r="V22" s="714"/>
      <c r="W22" s="714"/>
      <c r="X22" s="714"/>
      <c r="Y22" s="714"/>
    </row>
    <row r="23" spans="1:25" s="710" customFormat="1" ht="54.95" customHeight="1" thickBot="1">
      <c r="B23" s="711">
        <v>4</v>
      </c>
      <c r="C23" s="1046" t="s">
        <v>516</v>
      </c>
      <c r="D23" s="1047"/>
      <c r="E23" s="1047"/>
      <c r="F23" s="1048"/>
      <c r="G23" s="712"/>
      <c r="H23" s="727"/>
      <c r="I23" s="709"/>
      <c r="J23" s="708"/>
      <c r="K23" s="698"/>
      <c r="L23" s="698"/>
      <c r="M23" s="698"/>
      <c r="N23" s="698"/>
      <c r="O23" s="698"/>
      <c r="P23" s="698"/>
      <c r="Q23" s="698"/>
      <c r="R23" s="713"/>
      <c r="S23" s="713"/>
      <c r="T23" s="713"/>
      <c r="U23" s="714"/>
      <c r="V23" s="714"/>
      <c r="W23" s="714"/>
      <c r="X23" s="714"/>
      <c r="Y23" s="714"/>
    </row>
    <row r="24" spans="1:25" s="710" customFormat="1" ht="21" customHeight="1" thickBot="1">
      <c r="A24" s="728"/>
      <c r="B24" s="715"/>
      <c r="C24" s="1057" t="s">
        <v>330</v>
      </c>
      <c r="D24" s="1058"/>
      <c r="E24" s="1058"/>
      <c r="F24" s="716" t="s">
        <v>173</v>
      </c>
      <c r="G24" s="729"/>
      <c r="H24" s="730">
        <f>G24*J6</f>
        <v>0</v>
      </c>
      <c r="I24" s="719"/>
      <c r="J24" s="708"/>
      <c r="K24" s="698"/>
      <c r="L24" s="698"/>
      <c r="M24" s="698"/>
      <c r="N24" s="698"/>
      <c r="O24" s="698"/>
      <c r="P24" s="698"/>
      <c r="Q24" s="698"/>
      <c r="R24" s="713"/>
      <c r="S24" s="713"/>
      <c r="T24" s="713"/>
      <c r="U24" s="714"/>
      <c r="V24" s="714"/>
      <c r="W24" s="714"/>
      <c r="X24" s="714"/>
      <c r="Y24" s="714"/>
    </row>
    <row r="25" spans="1:25" s="710" customFormat="1" ht="33.75" customHeight="1" thickBot="1">
      <c r="A25" s="728"/>
      <c r="B25" s="715"/>
      <c r="C25" s="1052" t="s">
        <v>354</v>
      </c>
      <c r="D25" s="1053"/>
      <c r="E25" s="1053"/>
      <c r="F25" s="716" t="s">
        <v>173</v>
      </c>
      <c r="G25" s="729"/>
      <c r="H25" s="731"/>
      <c r="I25" s="718">
        <f>G25*J7</f>
        <v>0</v>
      </c>
      <c r="J25" s="723"/>
      <c r="K25" s="698"/>
      <c r="L25" s="698"/>
      <c r="M25" s="698"/>
      <c r="N25" s="698"/>
      <c r="O25" s="698"/>
      <c r="P25" s="698"/>
      <c r="Q25" s="698"/>
      <c r="R25" s="713"/>
      <c r="S25" s="713"/>
      <c r="T25" s="713"/>
      <c r="U25" s="714"/>
      <c r="V25" s="714"/>
      <c r="W25" s="714"/>
      <c r="X25" s="714"/>
      <c r="Y25" s="714"/>
    </row>
    <row r="26" spans="1:25" s="710" customFormat="1" ht="21" customHeight="1" thickBot="1">
      <c r="A26" s="728"/>
      <c r="B26" s="715"/>
      <c r="C26" s="1057" t="s">
        <v>331</v>
      </c>
      <c r="D26" s="1058"/>
      <c r="E26" s="1058"/>
      <c r="F26" s="716" t="s">
        <v>173</v>
      </c>
      <c r="G26" s="729"/>
      <c r="H26" s="727"/>
      <c r="I26" s="706"/>
      <c r="J26" s="718">
        <f>G26*J8</f>
        <v>0</v>
      </c>
      <c r="K26" s="698"/>
      <c r="L26" s="698"/>
      <c r="M26" s="698"/>
      <c r="N26" s="698"/>
      <c r="O26" s="698"/>
      <c r="P26" s="698"/>
      <c r="Q26" s="698"/>
      <c r="R26" s="713"/>
      <c r="S26" s="713"/>
      <c r="T26" s="713"/>
      <c r="U26" s="714"/>
      <c r="V26" s="714"/>
      <c r="W26" s="714"/>
      <c r="X26" s="714"/>
      <c r="Y26" s="714"/>
    </row>
    <row r="27" spans="1:25" s="710" customFormat="1" ht="21" customHeight="1">
      <c r="A27" s="728"/>
      <c r="B27" s="715"/>
      <c r="C27" s="1057" t="s">
        <v>332</v>
      </c>
      <c r="D27" s="1058"/>
      <c r="E27" s="1058"/>
      <c r="F27" s="716" t="s">
        <v>173</v>
      </c>
      <c r="G27" s="732"/>
      <c r="H27" s="727"/>
      <c r="I27" s="709"/>
      <c r="J27" s="705"/>
      <c r="K27" s="698"/>
      <c r="L27" s="698"/>
      <c r="M27" s="698"/>
      <c r="N27" s="698"/>
      <c r="O27" s="698"/>
      <c r="P27" s="698"/>
      <c r="Q27" s="698"/>
      <c r="R27" s="713"/>
      <c r="S27" s="713"/>
      <c r="T27" s="713"/>
      <c r="U27" s="714"/>
      <c r="V27" s="714"/>
      <c r="W27" s="714"/>
      <c r="X27" s="714"/>
      <c r="Y27" s="714"/>
    </row>
    <row r="28" spans="1:25" s="710" customFormat="1" ht="21" customHeight="1">
      <c r="A28" s="728"/>
      <c r="B28" s="725"/>
      <c r="C28" s="1059" t="s">
        <v>172</v>
      </c>
      <c r="D28" s="1060"/>
      <c r="E28" s="1060"/>
      <c r="F28" s="726" t="s">
        <v>173</v>
      </c>
      <c r="G28" s="732"/>
      <c r="H28" s="727"/>
      <c r="I28" s="709"/>
      <c r="J28" s="708"/>
      <c r="K28" s="698"/>
      <c r="L28" s="698"/>
      <c r="M28" s="698"/>
      <c r="N28" s="698"/>
      <c r="O28" s="698"/>
      <c r="P28" s="698"/>
      <c r="Q28" s="698"/>
      <c r="R28" s="713"/>
      <c r="S28" s="713"/>
      <c r="T28" s="713"/>
      <c r="U28" s="714"/>
      <c r="V28" s="714"/>
      <c r="W28" s="714"/>
      <c r="X28" s="714"/>
      <c r="Y28" s="714"/>
    </row>
    <row r="29" spans="1:25" s="710" customFormat="1" ht="15.75" hidden="1">
      <c r="A29" s="728"/>
      <c r="B29" s="733"/>
      <c r="C29" s="1044" t="s">
        <v>174</v>
      </c>
      <c r="D29" s="1045"/>
      <c r="E29" s="1045"/>
      <c r="F29" s="1045"/>
      <c r="G29" s="1045"/>
      <c r="H29" s="734"/>
      <c r="I29" s="734"/>
      <c r="J29" s="734"/>
      <c r="K29" s="698"/>
      <c r="L29" s="698"/>
      <c r="M29" s="698"/>
      <c r="N29" s="698"/>
      <c r="O29" s="698"/>
      <c r="P29" s="698"/>
      <c r="Q29" s="698"/>
      <c r="R29" s="713"/>
      <c r="S29" s="713"/>
      <c r="T29" s="713"/>
      <c r="U29" s="714"/>
      <c r="V29" s="714"/>
      <c r="W29" s="714"/>
      <c r="X29" s="714"/>
      <c r="Y29" s="714"/>
    </row>
    <row r="30" spans="1:25" s="710" customFormat="1" ht="48.75" hidden="1" customHeight="1">
      <c r="A30" s="728"/>
      <c r="B30" s="735">
        <v>5</v>
      </c>
      <c r="C30" s="1054" t="s">
        <v>175</v>
      </c>
      <c r="D30" s="1054"/>
      <c r="E30" s="1054"/>
      <c r="F30" s="1054"/>
      <c r="G30" s="1054"/>
      <c r="H30" s="736"/>
      <c r="I30" s="736"/>
      <c r="J30" s="736"/>
      <c r="K30" s="698"/>
      <c r="L30" s="698"/>
      <c r="M30" s="698"/>
      <c r="N30" s="698"/>
      <c r="O30" s="698"/>
      <c r="P30" s="698"/>
      <c r="Q30" s="698"/>
      <c r="R30" s="713"/>
      <c r="S30" s="713"/>
      <c r="T30" s="713"/>
      <c r="U30" s="714"/>
      <c r="V30" s="714"/>
      <c r="W30" s="714"/>
      <c r="X30" s="714"/>
      <c r="Y30" s="714"/>
    </row>
    <row r="31" spans="1:25" s="710" customFormat="1" ht="48.75" hidden="1" customHeight="1">
      <c r="A31" s="728"/>
      <c r="B31" s="1055"/>
      <c r="C31" s="1055"/>
      <c r="D31" s="1055"/>
      <c r="E31" s="1055"/>
      <c r="F31" s="1055"/>
      <c r="G31" s="1055"/>
      <c r="H31" s="737">
        <f>SUM(H15:H28)</f>
        <v>0</v>
      </c>
      <c r="I31" s="737">
        <f>SUM(I15:I28)</f>
        <v>0</v>
      </c>
      <c r="J31" s="737">
        <f>SUM(J15:J28)</f>
        <v>0</v>
      </c>
      <c r="K31" s="698">
        <f>SUM(K15:K28)</f>
        <v>0</v>
      </c>
      <c r="L31" s="698">
        <f>SUM(L15:L28)</f>
        <v>0</v>
      </c>
      <c r="M31" s="698"/>
      <c r="N31" s="698"/>
      <c r="O31" s="698"/>
      <c r="P31" s="698"/>
      <c r="Q31" s="698"/>
      <c r="R31" s="713"/>
      <c r="S31" s="713"/>
      <c r="T31" s="713"/>
      <c r="U31" s="714"/>
      <c r="V31" s="714"/>
      <c r="W31" s="714"/>
      <c r="X31" s="714"/>
      <c r="Y31" s="714"/>
    </row>
    <row r="32" spans="1:25" s="710" customFormat="1" ht="48.75" hidden="1" customHeight="1">
      <c r="A32" s="728"/>
      <c r="B32" s="738"/>
      <c r="C32" s="1054" t="s">
        <v>176</v>
      </c>
      <c r="D32" s="1056"/>
      <c r="E32" s="1056"/>
      <c r="F32" s="1056"/>
      <c r="G32" s="1056"/>
      <c r="H32" s="739" t="e">
        <f>(1-(H31/I2))</f>
        <v>#DIV/0!</v>
      </c>
      <c r="I32" s="739" t="e">
        <f>(1-(I31/I3))</f>
        <v>#DIV/0!</v>
      </c>
      <c r="J32" s="740" t="e">
        <f>1-(J31/I4)</f>
        <v>#DIV/0!</v>
      </c>
      <c r="K32" s="698" t="e">
        <f>1-(K31/I5)</f>
        <v>#DIV/0!</v>
      </c>
      <c r="L32" s="698" t="e">
        <f>1-(L31/#REF!)</f>
        <v>#REF!</v>
      </c>
      <c r="M32" s="698"/>
      <c r="N32" s="698"/>
      <c r="O32" s="698"/>
      <c r="P32" s="698"/>
      <c r="Q32" s="698"/>
      <c r="R32" s="713"/>
      <c r="S32" s="713"/>
      <c r="T32" s="713"/>
      <c r="U32" s="714"/>
      <c r="V32" s="714"/>
      <c r="W32" s="714"/>
      <c r="X32" s="714"/>
      <c r="Y32" s="714"/>
    </row>
    <row r="33" spans="1:25" s="710" customFormat="1" ht="24" customHeight="1">
      <c r="A33" s="1049" t="s">
        <v>333</v>
      </c>
      <c r="B33" s="1049"/>
      <c r="C33" s="1049"/>
      <c r="D33" s="1049"/>
      <c r="E33" s="1049"/>
      <c r="F33" s="1049"/>
      <c r="G33" s="1049"/>
      <c r="H33" s="741"/>
      <c r="I33" s="741"/>
      <c r="J33" s="741"/>
      <c r="K33" s="698"/>
      <c r="L33" s="698"/>
      <c r="M33" s="698"/>
      <c r="N33" s="698"/>
      <c r="O33" s="698"/>
      <c r="P33" s="698"/>
      <c r="Q33" s="698"/>
      <c r="R33" s="713"/>
      <c r="S33" s="713"/>
      <c r="T33" s="713"/>
      <c r="U33" s="714"/>
      <c r="V33" s="714"/>
      <c r="W33" s="714"/>
      <c r="X33" s="714"/>
      <c r="Y33" s="714"/>
    </row>
    <row r="34" spans="1:25" s="710" customFormat="1" ht="18.75" customHeight="1" thickBot="1">
      <c r="A34" s="695" t="s">
        <v>177</v>
      </c>
      <c r="B34" s="738"/>
      <c r="C34" s="742"/>
      <c r="E34" s="743"/>
      <c r="F34" s="743"/>
      <c r="G34" s="744"/>
      <c r="H34" s="741"/>
      <c r="I34" s="741"/>
      <c r="J34" s="741"/>
      <c r="K34" s="698"/>
      <c r="L34" s="698"/>
      <c r="M34" s="698"/>
      <c r="N34" s="698"/>
      <c r="O34" s="698"/>
      <c r="P34" s="698"/>
      <c r="Q34" s="698"/>
      <c r="R34" s="713"/>
      <c r="S34" s="713"/>
      <c r="T34" s="713"/>
      <c r="U34" s="714"/>
      <c r="V34" s="714"/>
      <c r="W34" s="714"/>
      <c r="X34" s="714"/>
      <c r="Y34" s="714"/>
    </row>
    <row r="35" spans="1:25" s="710" customFormat="1" ht="21" customHeight="1" thickBot="1">
      <c r="A35" s="682" t="s">
        <v>178</v>
      </c>
      <c r="B35" s="738"/>
      <c r="C35" s="742"/>
      <c r="E35" s="743"/>
      <c r="F35" s="743"/>
      <c r="G35" s="744"/>
      <c r="H35" s="745">
        <f>SUM(H15:H26)</f>
        <v>0</v>
      </c>
      <c r="I35" s="746">
        <f>SUM(I15:I26)</f>
        <v>0</v>
      </c>
      <c r="J35" s="747">
        <f>SUM(J15:J26)</f>
        <v>0</v>
      </c>
      <c r="K35" s="748"/>
      <c r="L35" s="698"/>
      <c r="M35" s="698"/>
      <c r="N35" s="698"/>
      <c r="O35" s="698"/>
      <c r="P35" s="698"/>
      <c r="Q35" s="698"/>
      <c r="R35" s="713"/>
      <c r="S35" s="713"/>
      <c r="T35" s="713"/>
      <c r="U35" s="714"/>
      <c r="V35" s="714"/>
      <c r="W35" s="714"/>
      <c r="X35" s="714"/>
      <c r="Y35" s="714"/>
    </row>
    <row r="36" spans="1:25" ht="19.5" customHeight="1" thickBot="1">
      <c r="A36" s="749"/>
      <c r="B36" s="749"/>
      <c r="C36" s="750"/>
      <c r="D36" s="680"/>
      <c r="E36" s="682"/>
      <c r="F36" s="682"/>
      <c r="G36" s="751" t="s">
        <v>179</v>
      </c>
      <c r="H36" s="752">
        <f>IF(J6=0,0,1-(H35/J6))</f>
        <v>0</v>
      </c>
      <c r="I36" s="752">
        <f>IF(J7=0,0,1-(I35/J7))</f>
        <v>0</v>
      </c>
      <c r="J36" s="753">
        <f>IF(J8=0,0,1-(J35/J8))</f>
        <v>0</v>
      </c>
      <c r="K36" s="754" t="s">
        <v>355</v>
      </c>
    </row>
    <row r="37" spans="1:25" ht="19.5" customHeight="1">
      <c r="A37" s="749"/>
      <c r="B37" s="749"/>
      <c r="C37" s="750"/>
      <c r="D37" s="680"/>
      <c r="E37" s="682"/>
      <c r="F37" s="682"/>
      <c r="G37" s="679" t="str">
        <f>"For and on behalf of "</f>
        <v xml:space="preserve">For and on behalf of </v>
      </c>
      <c r="H37" s="675"/>
    </row>
    <row r="38" spans="1:25" ht="19.5" customHeight="1">
      <c r="A38" s="755"/>
      <c r="B38" s="755"/>
      <c r="C38" s="755"/>
      <c r="D38" s="756"/>
      <c r="E38" s="757"/>
      <c r="F38" s="757"/>
      <c r="G38" s="678"/>
      <c r="H38" s="758"/>
    </row>
    <row r="39" spans="1:25" ht="23.25" customHeight="1">
      <c r="A39" s="800" t="s">
        <v>180</v>
      </c>
      <c r="B39" s="800"/>
      <c r="C39" s="759" t="str">
        <f>'Sch-7'!C21:D21</f>
        <v xml:space="preserve">  </v>
      </c>
      <c r="D39" s="756"/>
      <c r="E39" s="801" t="s">
        <v>181</v>
      </c>
      <c r="F39" s="760">
        <f>'Names of Bidder'!D24</f>
        <v>0</v>
      </c>
      <c r="G39" s="761"/>
      <c r="H39" s="689"/>
    </row>
    <row r="40" spans="1:25" ht="23.25" customHeight="1">
      <c r="A40" s="800" t="s">
        <v>182</v>
      </c>
      <c r="B40" s="800"/>
      <c r="C40" s="762" t="str">
        <f>'Sch-7'!C22:D22</f>
        <v/>
      </c>
      <c r="D40" s="763"/>
      <c r="E40" s="801" t="s">
        <v>183</v>
      </c>
      <c r="F40" s="760">
        <f>'Names of Bidder'!D25</f>
        <v>0</v>
      </c>
      <c r="G40" s="761"/>
      <c r="H40" s="675"/>
    </row>
  </sheetData>
  <sheetProtection password="CC6F" sheet="1" objects="1" scenarios="1" formatColumns="0" formatRows="0" selectLockedCells="1"/>
  <customSheetViews>
    <customSheetView guid="{41FA9D67-020C-4823-83C1-8E592D62422E}" showPageBreaks="1" zeroValues="0" printArea="1" hiddenRows="1" hiddenColumns="1" view="pageBreakPreview" topLeftCell="A9">
      <selection activeCell="G16" sqref="G16"/>
      <pageMargins left="0.72" right="0.49" top="0.62" bottom="0.52" header="0.32" footer="0.27"/>
      <pageSetup scale="74"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EB224C2E-E5FA-4159-842E-DC6DF9505B8C}" showPageBreaks="1" zeroValues="0" printArea="1" hiddenRows="1" hiddenColumns="1" view="pageBreakPreview" topLeftCell="A9">
      <selection activeCell="G16" sqref="G16"/>
      <pageMargins left="0.72" right="0.49" top="0.62" bottom="0.52" header="0.32" footer="0.27"/>
      <pageSetup scale="74"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01"/>
    <col min="2" max="2" width="30.7109375" style="83" customWidth="1"/>
    <col min="3" max="3" width="26.140625" style="83" customWidth="1"/>
    <col min="4" max="5" width="17.85546875" style="83" customWidth="1"/>
    <col min="6" max="16384" width="9.140625" style="28"/>
  </cols>
  <sheetData>
    <row r="1" spans="1:6">
      <c r="A1" s="106"/>
      <c r="B1" s="107"/>
      <c r="C1" s="107"/>
      <c r="D1" s="107"/>
      <c r="E1" s="107"/>
    </row>
    <row r="2" spans="1:6" ht="21.95" customHeight="1">
      <c r="A2" s="1072" t="s">
        <v>184</v>
      </c>
      <c r="B2" s="1072"/>
      <c r="C2" s="1072"/>
      <c r="D2" s="1072"/>
      <c r="E2" s="28"/>
    </row>
    <row r="3" spans="1:6">
      <c r="A3" s="106"/>
      <c r="B3" s="107"/>
      <c r="C3" s="107"/>
      <c r="D3" s="107"/>
      <c r="E3" s="107"/>
    </row>
    <row r="4" spans="1:6" ht="30">
      <c r="A4" s="108" t="s">
        <v>185</v>
      </c>
      <c r="B4" s="109" t="s">
        <v>186</v>
      </c>
      <c r="C4" s="108" t="s">
        <v>141</v>
      </c>
      <c r="D4" s="108" t="s">
        <v>187</v>
      </c>
      <c r="E4" s="108" t="s">
        <v>188</v>
      </c>
    </row>
    <row r="5" spans="1:6" ht="18" customHeight="1">
      <c r="A5" s="110" t="s">
        <v>189</v>
      </c>
      <c r="B5" s="110" t="s">
        <v>190</v>
      </c>
      <c r="C5" s="110" t="s">
        <v>191</v>
      </c>
      <c r="D5" s="110" t="s">
        <v>192</v>
      </c>
      <c r="E5" s="110" t="s">
        <v>193</v>
      </c>
    </row>
    <row r="6" spans="1:6" ht="45" customHeight="1">
      <c r="A6" s="111">
        <v>1</v>
      </c>
      <c r="B6" s="112"/>
      <c r="C6" s="113"/>
      <c r="D6" s="114"/>
      <c r="E6" s="115">
        <f t="shared" ref="E6:E15" si="0">C6*D6</f>
        <v>0</v>
      </c>
    </row>
    <row r="7" spans="1:6" ht="45" customHeight="1">
      <c r="A7" s="111">
        <v>2</v>
      </c>
      <c r="B7" s="112"/>
      <c r="C7" s="113"/>
      <c r="D7" s="114"/>
      <c r="E7" s="115">
        <f t="shared" si="0"/>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 guid="{EB224C2E-E5FA-4159-842E-DC6DF9505B8C}" state="hidden" topLeftCell="A4">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01"/>
    <col min="2" max="2" width="30.7109375" style="83" customWidth="1"/>
    <col min="3" max="3" width="26.140625" style="83" customWidth="1"/>
    <col min="4" max="5" width="17.85546875" style="83" customWidth="1"/>
    <col min="6" max="16384" width="9.140625" style="28"/>
  </cols>
  <sheetData>
    <row r="1" spans="1:6">
      <c r="A1" s="106"/>
      <c r="B1" s="107"/>
      <c r="C1" s="107"/>
      <c r="D1" s="107"/>
      <c r="E1" s="107"/>
    </row>
    <row r="2" spans="1:6" ht="21.95" customHeight="1">
      <c r="A2" s="1072" t="s">
        <v>195</v>
      </c>
      <c r="B2" s="1072"/>
      <c r="C2" s="1072"/>
      <c r="D2" s="1073"/>
      <c r="E2" s="18"/>
    </row>
    <row r="3" spans="1:6">
      <c r="A3" s="106"/>
      <c r="B3" s="107"/>
      <c r="C3" s="107"/>
      <c r="D3" s="107"/>
      <c r="E3" s="107"/>
    </row>
    <row r="4" spans="1:6" ht="30">
      <c r="A4" s="108" t="s">
        <v>185</v>
      </c>
      <c r="B4" s="109" t="s">
        <v>186</v>
      </c>
      <c r="C4" s="108" t="s">
        <v>196</v>
      </c>
      <c r="D4" s="108" t="s">
        <v>197</v>
      </c>
      <c r="E4" s="108" t="s">
        <v>198</v>
      </c>
    </row>
    <row r="5" spans="1:6" ht="18" customHeight="1">
      <c r="A5" s="110" t="s">
        <v>189</v>
      </c>
      <c r="B5" s="110" t="s">
        <v>190</v>
      </c>
      <c r="C5" s="110" t="s">
        <v>191</v>
      </c>
      <c r="D5" s="110" t="s">
        <v>192</v>
      </c>
      <c r="E5" s="110" t="s">
        <v>193</v>
      </c>
    </row>
    <row r="6" spans="1:6" ht="45" customHeight="1">
      <c r="A6" s="111">
        <v>1</v>
      </c>
      <c r="B6" s="112"/>
      <c r="C6" s="113"/>
      <c r="D6" s="114"/>
      <c r="E6" s="115">
        <f>C6*D6</f>
        <v>0</v>
      </c>
    </row>
    <row r="7" spans="1:6" ht="45" customHeight="1">
      <c r="A7" s="111">
        <v>2</v>
      </c>
      <c r="B7" s="112"/>
      <c r="C7" s="113"/>
      <c r="D7" s="114"/>
      <c r="E7" s="115">
        <f t="shared" ref="E7:E15" si="0">C7*D7</f>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 guid="{EB224C2E-E5FA-4159-842E-DC6DF9505B8C}" state="hidden" topLeftCell="A13">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01" customWidth="1"/>
    <col min="2" max="4" width="23.5703125" style="83" customWidth="1"/>
    <col min="5" max="5" width="11" style="83" customWidth="1"/>
    <col min="6" max="6" width="14.42578125" style="83" customWidth="1"/>
    <col min="7" max="16384" width="9.140625" style="28"/>
  </cols>
  <sheetData>
    <row r="1" spans="1:7">
      <c r="A1" s="106"/>
      <c r="B1" s="107"/>
      <c r="C1" s="107"/>
      <c r="D1" s="107"/>
      <c r="E1" s="107"/>
      <c r="F1" s="107"/>
    </row>
    <row r="2" spans="1:7" ht="21.95" customHeight="1">
      <c r="A2" s="1072" t="s">
        <v>199</v>
      </c>
      <c r="B2" s="1072"/>
      <c r="C2" s="1072"/>
      <c r="D2" s="1072"/>
      <c r="E2" s="1073"/>
      <c r="F2" s="28"/>
    </row>
    <row r="3" spans="1:7">
      <c r="A3" s="106"/>
      <c r="B3" s="107"/>
      <c r="C3" s="107"/>
      <c r="D3" s="107"/>
      <c r="E3" s="107"/>
      <c r="F3" s="107"/>
    </row>
    <row r="4" spans="1:7" ht="45">
      <c r="A4" s="108" t="s">
        <v>185</v>
      </c>
      <c r="B4" s="109" t="s">
        <v>186</v>
      </c>
      <c r="C4" s="108" t="s">
        <v>200</v>
      </c>
      <c r="D4" s="108" t="s">
        <v>201</v>
      </c>
      <c r="E4" s="108" t="s">
        <v>202</v>
      </c>
      <c r="F4" s="108" t="s">
        <v>203</v>
      </c>
    </row>
    <row r="5" spans="1:7" ht="18" customHeight="1">
      <c r="A5" s="110" t="s">
        <v>189</v>
      </c>
      <c r="B5" s="110" t="s">
        <v>190</v>
      </c>
      <c r="C5" s="110" t="s">
        <v>191</v>
      </c>
      <c r="D5" s="110" t="s">
        <v>192</v>
      </c>
      <c r="E5" s="119" t="s">
        <v>204</v>
      </c>
      <c r="F5" s="110" t="s">
        <v>205</v>
      </c>
    </row>
    <row r="6" spans="1:7" ht="45" customHeight="1">
      <c r="A6" s="111">
        <v>1</v>
      </c>
      <c r="B6" s="112"/>
      <c r="C6" s="113"/>
      <c r="D6" s="113"/>
      <c r="E6" s="114"/>
      <c r="F6" s="115">
        <f>C6*E6</f>
        <v>0</v>
      </c>
    </row>
    <row r="7" spans="1:7" ht="45" customHeight="1">
      <c r="A7" s="111">
        <v>2</v>
      </c>
      <c r="B7" s="112"/>
      <c r="C7" s="113"/>
      <c r="D7" s="113"/>
      <c r="E7" s="114"/>
      <c r="F7" s="115">
        <f t="shared" ref="F7:F15" si="0">C7*E7</f>
        <v>0</v>
      </c>
    </row>
    <row r="8" spans="1:7" ht="45" customHeight="1">
      <c r="A8" s="111">
        <v>3</v>
      </c>
      <c r="B8" s="112"/>
      <c r="C8" s="113"/>
      <c r="D8" s="113"/>
      <c r="E8" s="114"/>
      <c r="F8" s="115">
        <f t="shared" si="0"/>
        <v>0</v>
      </c>
    </row>
    <row r="9" spans="1:7" ht="45" customHeight="1">
      <c r="A9" s="111">
        <v>4</v>
      </c>
      <c r="B9" s="112"/>
      <c r="C9" s="113"/>
      <c r="D9" s="113"/>
      <c r="E9" s="114"/>
      <c r="F9" s="115">
        <f t="shared" si="0"/>
        <v>0</v>
      </c>
    </row>
    <row r="10" spans="1:7" ht="45" customHeight="1">
      <c r="A10" s="111">
        <v>5</v>
      </c>
      <c r="B10" s="112"/>
      <c r="C10" s="113"/>
      <c r="D10" s="113"/>
      <c r="E10" s="114"/>
      <c r="F10" s="115">
        <f t="shared" si="0"/>
        <v>0</v>
      </c>
    </row>
    <row r="11" spans="1:7" ht="45" customHeight="1">
      <c r="A11" s="111">
        <v>6</v>
      </c>
      <c r="B11" s="112"/>
      <c r="C11" s="113"/>
      <c r="D11" s="113"/>
      <c r="E11" s="114"/>
      <c r="F11" s="115">
        <f t="shared" si="0"/>
        <v>0</v>
      </c>
    </row>
    <row r="12" spans="1:7" ht="45" customHeight="1">
      <c r="A12" s="111">
        <v>7</v>
      </c>
      <c r="B12" s="112"/>
      <c r="C12" s="113"/>
      <c r="D12" s="113"/>
      <c r="E12" s="114"/>
      <c r="F12" s="115">
        <f t="shared" si="0"/>
        <v>0</v>
      </c>
    </row>
    <row r="13" spans="1:7" ht="45" customHeight="1">
      <c r="A13" s="111">
        <v>8</v>
      </c>
      <c r="B13" s="112"/>
      <c r="C13" s="113"/>
      <c r="D13" s="113"/>
      <c r="E13" s="114"/>
      <c r="F13" s="115">
        <f t="shared" si="0"/>
        <v>0</v>
      </c>
    </row>
    <row r="14" spans="1:7" ht="45" customHeight="1">
      <c r="A14" s="111">
        <v>9</v>
      </c>
      <c r="B14" s="112"/>
      <c r="C14" s="113"/>
      <c r="D14" s="113"/>
      <c r="E14" s="114"/>
      <c r="F14" s="115">
        <f t="shared" si="0"/>
        <v>0</v>
      </c>
    </row>
    <row r="15" spans="1:7" ht="45" customHeight="1">
      <c r="A15" s="111">
        <v>10</v>
      </c>
      <c r="B15" s="112"/>
      <c r="C15" s="113"/>
      <c r="D15" s="113"/>
      <c r="E15" s="114"/>
      <c r="F15" s="115">
        <f t="shared" si="0"/>
        <v>0</v>
      </c>
    </row>
    <row r="16" spans="1:7" ht="45" customHeight="1">
      <c r="A16" s="116"/>
      <c r="B16" s="117" t="s">
        <v>194</v>
      </c>
      <c r="C16" s="117"/>
      <c r="D16" s="117"/>
      <c r="E16" s="117"/>
      <c r="F16" s="117">
        <f>SUM(F6:F15)</f>
        <v>0</v>
      </c>
      <c r="G16" s="118"/>
    </row>
    <row r="17" ht="30" customHeight="1"/>
    <row r="18" ht="30" customHeight="1"/>
    <row r="19" ht="30" customHeight="1"/>
    <row r="20" ht="30" customHeight="1"/>
    <row r="21" ht="30" customHeight="1"/>
  </sheetData>
  <sheetProtection password="E848" sheet="1" formatColumns="0" formatRows="0" selectLockedCells="1"/>
  <customSheetViews>
    <customSheetView guid="{41FA9D67-020C-4823-83C1-8E592D62422E}"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 guid="{EB224C2E-E5FA-4159-842E-DC6DF9505B8C}" state="hidden" topLeftCell="A5">
      <selection activeCell="D11" sqref="D11"/>
      <pageMargins left="0.75" right="0.62" top="0.65" bottom="1" header="0.5" footer="0.5"/>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zoomScale="110" zoomScaleNormal="100" zoomScaleSheetLayoutView="110" workbookViewId="0">
      <selection activeCell="E56" sqref="E56"/>
    </sheetView>
  </sheetViews>
  <sheetFormatPr defaultColWidth="9.140625" defaultRowHeight="16.5"/>
  <cols>
    <col min="1" max="1" width="10.7109375" style="123" customWidth="1"/>
    <col min="2" max="2" width="15.28515625" style="128" customWidth="1"/>
    <col min="3" max="3" width="16.28515625" style="123" customWidth="1"/>
    <col min="4" max="4" width="20.7109375" style="123" customWidth="1"/>
    <col min="5" max="5" width="12.7109375" style="123" customWidth="1"/>
    <col min="6" max="6" width="31.28515625" style="123" customWidth="1"/>
    <col min="7" max="7" width="9.140625" style="123" customWidth="1"/>
    <col min="8" max="8" width="12" style="123" hidden="1" customWidth="1"/>
    <col min="9" max="18" width="9.140625" style="124" hidden="1" customWidth="1"/>
    <col min="19" max="19" width="8" style="124" hidden="1" customWidth="1"/>
    <col min="20" max="20" width="9.140625" style="124" hidden="1" customWidth="1"/>
    <col min="21" max="21" width="7.7109375" style="124" hidden="1" customWidth="1"/>
    <col min="22" max="22" width="9.140625" style="124" hidden="1" customWidth="1"/>
    <col min="23" max="23" width="5.5703125" style="124" hidden="1" customWidth="1"/>
    <col min="24" max="24" width="4.85546875" style="124" hidden="1" customWidth="1"/>
    <col min="25" max="25" width="9.140625" style="124" hidden="1" customWidth="1"/>
    <col min="26" max="26" width="66.7109375" style="124" hidden="1" customWidth="1"/>
    <col min="27" max="27" width="17.5703125" style="124" hidden="1" customWidth="1"/>
    <col min="28" max="28" width="20" style="124" hidden="1" customWidth="1"/>
    <col min="29" max="29" width="13.85546875" style="124" hidden="1" customWidth="1"/>
    <col min="30" max="30" width="9.140625" style="125" hidden="1" customWidth="1"/>
    <col min="31" max="31" width="9.140625" style="126" hidden="1" customWidth="1"/>
    <col min="32" max="32" width="13.7109375" style="126" hidden="1" customWidth="1"/>
    <col min="33" max="35" width="9.140625" style="125" hidden="1" customWidth="1"/>
    <col min="36" max="36" width="10.42578125" style="125" hidden="1" customWidth="1"/>
    <col min="37" max="41" width="9.140625" style="125" hidden="1" customWidth="1"/>
    <col min="42" max="16384" width="9.140625" style="124"/>
  </cols>
  <sheetData>
    <row r="1" spans="1:36" ht="24.75" customHeight="1">
      <c r="A1" s="120" t="str">
        <f>Cover!B3</f>
        <v>SPEC. NO.: CC/NT/W-RT/DOM/A06/24/03809</v>
      </c>
      <c r="B1" s="120"/>
      <c r="C1" s="121"/>
      <c r="D1" s="121"/>
      <c r="E1" s="121"/>
      <c r="F1" s="122" t="s">
        <v>206</v>
      </c>
      <c r="Z1" s="124" t="str">
        <f>'[9]Names of Bidder'!D6</f>
        <v>Sole Bidder</v>
      </c>
      <c r="AE1" s="126">
        <v>1</v>
      </c>
      <c r="AF1" s="126" t="s">
        <v>207</v>
      </c>
      <c r="AI1" s="126">
        <v>1</v>
      </c>
      <c r="AJ1" s="125" t="s">
        <v>208</v>
      </c>
    </row>
    <row r="2" spans="1:36">
      <c r="B2" s="123"/>
      <c r="Z2" s="124">
        <f>'[9]Names of Bidder'!AA6</f>
        <v>0</v>
      </c>
      <c r="AE2" s="126">
        <v>2</v>
      </c>
      <c r="AF2" s="126" t="s">
        <v>209</v>
      </c>
      <c r="AI2" s="126">
        <v>2</v>
      </c>
      <c r="AJ2" s="125" t="s">
        <v>210</v>
      </c>
    </row>
    <row r="3" spans="1:36" ht="17.25">
      <c r="A3" s="1091" t="s">
        <v>211</v>
      </c>
      <c r="B3" s="1091"/>
      <c r="C3" s="1091"/>
      <c r="D3" s="1091"/>
      <c r="E3" s="1091"/>
      <c r="F3" s="1091"/>
      <c r="AE3" s="126">
        <v>3</v>
      </c>
      <c r="AF3" s="126" t="s">
        <v>212</v>
      </c>
      <c r="AI3" s="126">
        <v>3</v>
      </c>
      <c r="AJ3" s="125" t="s">
        <v>213</v>
      </c>
    </row>
    <row r="4" spans="1:36">
      <c r="A4" s="127"/>
      <c r="B4" s="127"/>
      <c r="C4" s="127"/>
      <c r="D4" s="127"/>
      <c r="E4" s="127"/>
      <c r="F4" s="127"/>
      <c r="AE4" s="126">
        <v>4</v>
      </c>
      <c r="AF4" s="126" t="s">
        <v>214</v>
      </c>
      <c r="AI4" s="126">
        <v>4</v>
      </c>
      <c r="AJ4" s="125" t="s">
        <v>215</v>
      </c>
    </row>
    <row r="5" spans="1:36">
      <c r="A5" s="128" t="s">
        <v>216</v>
      </c>
      <c r="C5" s="1092"/>
      <c r="D5" s="1092"/>
      <c r="E5" s="1092"/>
      <c r="F5" s="1092"/>
      <c r="AE5" s="126">
        <v>5</v>
      </c>
      <c r="AF5" s="126" t="s">
        <v>214</v>
      </c>
      <c r="AI5" s="126">
        <v>5</v>
      </c>
      <c r="AJ5" s="125" t="s">
        <v>217</v>
      </c>
    </row>
    <row r="6" spans="1:36">
      <c r="A6" s="128" t="s">
        <v>218</v>
      </c>
      <c r="B6" s="1082" t="str">
        <f>'Names of Bidder'!D27&amp;'Names of Bidder'!E27&amp;'Names of Bidder'!F27</f>
        <v/>
      </c>
      <c r="C6" s="1082"/>
      <c r="AE6" s="126">
        <v>6</v>
      </c>
      <c r="AF6" s="126" t="s">
        <v>214</v>
      </c>
      <c r="AG6" s="129" t="e">
        <f>DAY(B6)</f>
        <v>#VALUE!</v>
      </c>
      <c r="AI6" s="126">
        <v>6</v>
      </c>
      <c r="AJ6" s="125" t="s">
        <v>219</v>
      </c>
    </row>
    <row r="7" spans="1:36">
      <c r="A7" s="128"/>
      <c r="B7" s="130"/>
      <c r="C7" s="130"/>
      <c r="AE7" s="126">
        <v>7</v>
      </c>
      <c r="AF7" s="126" t="s">
        <v>214</v>
      </c>
      <c r="AG7" s="129" t="e">
        <f>MONTH(B6)</f>
        <v>#VALUE!</v>
      </c>
      <c r="AI7" s="126">
        <v>7</v>
      </c>
      <c r="AJ7" s="125" t="s">
        <v>220</v>
      </c>
    </row>
    <row r="8" spans="1:36">
      <c r="A8" s="131" t="s">
        <v>1</v>
      </c>
      <c r="B8" s="132"/>
      <c r="F8" s="133"/>
      <c r="AE8" s="126">
        <v>8</v>
      </c>
      <c r="AF8" s="126" t="s">
        <v>214</v>
      </c>
      <c r="AG8" s="129" t="e">
        <f>LOOKUP(AG7,AI1:AI12,AJ1:AJ12)</f>
        <v>#VALUE!</v>
      </c>
      <c r="AI8" s="126">
        <v>8</v>
      </c>
      <c r="AJ8" s="125" t="s">
        <v>221</v>
      </c>
    </row>
    <row r="9" spans="1:36">
      <c r="A9" s="134">
        <f>'Sch-1'!L8</f>
        <v>0</v>
      </c>
      <c r="B9" s="134"/>
      <c r="F9" s="133"/>
      <c r="AE9" s="126">
        <v>9</v>
      </c>
      <c r="AF9" s="126" t="s">
        <v>214</v>
      </c>
      <c r="AG9" s="129" t="e">
        <f>YEAR(B6)</f>
        <v>#VALUE!</v>
      </c>
      <c r="AI9" s="126">
        <v>9</v>
      </c>
      <c r="AJ9" s="125" t="s">
        <v>222</v>
      </c>
    </row>
    <row r="10" spans="1:36">
      <c r="A10" s="134" t="str">
        <f>'Sch-1'!K9</f>
        <v>Power Grid Corporation of India Ltd.,</v>
      </c>
      <c r="B10" s="134"/>
      <c r="F10" s="133"/>
      <c r="AE10" s="126">
        <v>10</v>
      </c>
      <c r="AF10" s="126" t="s">
        <v>214</v>
      </c>
      <c r="AI10" s="126">
        <v>10</v>
      </c>
      <c r="AJ10" s="125" t="s">
        <v>223</v>
      </c>
    </row>
    <row r="11" spans="1:36">
      <c r="A11" s="134" t="str">
        <f>'Sch-1'!K10</f>
        <v>"Saudamini", Plot No.-2</v>
      </c>
      <c r="B11" s="134"/>
      <c r="F11" s="133"/>
      <c r="AE11" s="126">
        <v>11</v>
      </c>
      <c r="AF11" s="126" t="s">
        <v>214</v>
      </c>
      <c r="AI11" s="126">
        <v>11</v>
      </c>
      <c r="AJ11" s="125" t="s">
        <v>224</v>
      </c>
    </row>
    <row r="12" spans="1:36">
      <c r="A12" s="134" t="str">
        <f>'Sch-1'!K11</f>
        <v xml:space="preserve">Sector-29, </v>
      </c>
      <c r="B12" s="134"/>
      <c r="F12" s="133"/>
      <c r="AE12" s="126">
        <v>12</v>
      </c>
      <c r="AF12" s="126" t="s">
        <v>214</v>
      </c>
      <c r="AI12" s="126">
        <v>12</v>
      </c>
      <c r="AJ12" s="125" t="s">
        <v>225</v>
      </c>
    </row>
    <row r="13" spans="1:36">
      <c r="A13" s="134" t="str">
        <f>'Sch-1'!K12</f>
        <v>Gurgaon (Haryana) - 122001</v>
      </c>
      <c r="B13" s="134"/>
      <c r="F13" s="133"/>
      <c r="AE13" s="126">
        <v>13</v>
      </c>
      <c r="AF13" s="126" t="s">
        <v>214</v>
      </c>
    </row>
    <row r="14" spans="1:36" ht="22.5" customHeight="1">
      <c r="A14" s="128"/>
      <c r="F14" s="133"/>
      <c r="AE14" s="126">
        <v>14</v>
      </c>
      <c r="AF14" s="126" t="s">
        <v>214</v>
      </c>
    </row>
    <row r="15" spans="1:36" ht="133.5" customHeight="1">
      <c r="A15" s="354" t="s">
        <v>226</v>
      </c>
      <c r="B15" s="355"/>
      <c r="C15" s="1093" t="str">
        <f>Cover!B2</f>
        <v>420kV Reactor Package 4RT05- SIS/ADDCAP for procurement of 420kV Class Reactors under " Bulk Procurement of 765kV &amp; 400kV Class Transformers &amp; Reactors of various capacities " (2nd Lot).</v>
      </c>
      <c r="D15" s="1093"/>
      <c r="E15" s="1093"/>
      <c r="F15" s="1093"/>
      <c r="AE15" s="126">
        <v>15</v>
      </c>
      <c r="AF15" s="126" t="s">
        <v>214</v>
      </c>
    </row>
    <row r="16" spans="1:36" ht="27.75" customHeight="1">
      <c r="A16" s="123" t="s">
        <v>227</v>
      </c>
      <c r="B16" s="123"/>
      <c r="C16" s="133"/>
      <c r="D16" s="133"/>
      <c r="E16" s="133"/>
      <c r="F16" s="133"/>
      <c r="AE16" s="126">
        <v>16</v>
      </c>
      <c r="AF16" s="126" t="s">
        <v>214</v>
      </c>
    </row>
    <row r="17" spans="1:41" ht="99.75" customHeight="1">
      <c r="A17" s="136">
        <v>1</v>
      </c>
      <c r="B17" s="1089" t="e">
        <f>H17&amp;" "&amp; H18&amp;I18&amp;H19&amp;N19&amp;" "&amp;H20</f>
        <v>#REF!</v>
      </c>
      <c r="C17" s="1089"/>
      <c r="D17" s="1089"/>
      <c r="E17" s="1089"/>
      <c r="F17" s="1089"/>
      <c r="H17" s="397" t="s">
        <v>299</v>
      </c>
      <c r="Z17" s="137"/>
      <c r="AA17" s="138"/>
      <c r="AB17" s="139"/>
      <c r="AC17" s="140"/>
      <c r="AE17" s="126">
        <v>17</v>
      </c>
      <c r="AF17" s="126" t="s">
        <v>214</v>
      </c>
    </row>
    <row r="18" spans="1:41" ht="24.75" customHeight="1">
      <c r="A18" s="136"/>
      <c r="B18" s="1089"/>
      <c r="C18" s="1089"/>
      <c r="D18" s="1089"/>
      <c r="E18" s="1089"/>
      <c r="F18" s="1089"/>
      <c r="H18" s="139" t="e">
        <f>ROUND('Sch-6 (After Discount)'!D28,2)</f>
        <v>#REF!</v>
      </c>
      <c r="I18" s="124" t="s">
        <v>467</v>
      </c>
      <c r="Z18" s="137"/>
      <c r="AA18" s="138"/>
      <c r="AB18" s="139"/>
      <c r="AC18" s="140"/>
    </row>
    <row r="19" spans="1:41">
      <c r="A19" s="136"/>
      <c r="B19" s="1089"/>
      <c r="C19" s="1089"/>
      <c r="D19" s="1089"/>
      <c r="E19" s="1089"/>
      <c r="F19" s="1089"/>
      <c r="H19" s="398" t="e">
        <f>'N-W (Cr.)'!P4</f>
        <v>#REF!</v>
      </c>
      <c r="N19" s="124" t="s">
        <v>466</v>
      </c>
      <c r="Z19" s="137"/>
      <c r="AA19" s="138"/>
      <c r="AB19" s="139"/>
      <c r="AC19" s="140"/>
    </row>
    <row r="20" spans="1:41" ht="39" customHeight="1">
      <c r="B20" s="1090" t="s">
        <v>228</v>
      </c>
      <c r="C20" s="1090"/>
      <c r="D20" s="1090"/>
      <c r="E20" s="1090"/>
      <c r="F20" s="1090"/>
      <c r="H20" s="123" t="s">
        <v>298</v>
      </c>
      <c r="AE20" s="126">
        <v>18</v>
      </c>
      <c r="AF20" s="126" t="s">
        <v>214</v>
      </c>
    </row>
    <row r="21" spans="1:41" s="123" customFormat="1" ht="27.75" customHeight="1">
      <c r="A21" s="141">
        <v>2</v>
      </c>
      <c r="B21" s="1088" t="s">
        <v>229</v>
      </c>
      <c r="C21" s="1088"/>
      <c r="D21" s="1088"/>
      <c r="E21" s="1088"/>
      <c r="F21" s="1088"/>
      <c r="AD21" s="142"/>
      <c r="AE21" s="126">
        <v>19</v>
      </c>
      <c r="AF21" s="126" t="s">
        <v>214</v>
      </c>
      <c r="AG21" s="142"/>
      <c r="AH21" s="142"/>
      <c r="AI21" s="142"/>
      <c r="AJ21" s="142"/>
      <c r="AK21" s="142"/>
      <c r="AL21" s="142"/>
      <c r="AM21" s="142"/>
      <c r="AN21" s="142"/>
      <c r="AO21" s="142"/>
    </row>
    <row r="22" spans="1:41" ht="39.75" customHeight="1">
      <c r="A22" s="136">
        <v>2.1</v>
      </c>
      <c r="B22" s="1083" t="s">
        <v>230</v>
      </c>
      <c r="C22" s="1083"/>
      <c r="D22" s="1083"/>
      <c r="E22" s="1083"/>
      <c r="F22" s="1083"/>
      <c r="AE22" s="126">
        <v>20</v>
      </c>
      <c r="AF22" s="126" t="s">
        <v>214</v>
      </c>
    </row>
    <row r="23" spans="1:41" ht="36.75" customHeight="1">
      <c r="B23" s="1087" t="s">
        <v>231</v>
      </c>
      <c r="C23" s="1087"/>
      <c r="D23" s="1083" t="s">
        <v>232</v>
      </c>
      <c r="E23" s="1083"/>
      <c r="F23" s="1083"/>
      <c r="AE23" s="126">
        <v>21</v>
      </c>
      <c r="AF23" s="126" t="s">
        <v>207</v>
      </c>
    </row>
    <row r="24" spans="1:41" ht="33" customHeight="1">
      <c r="B24" s="1087" t="s">
        <v>233</v>
      </c>
      <c r="C24" s="1087"/>
      <c r="D24" s="135" t="s">
        <v>300</v>
      </c>
      <c r="E24" s="135"/>
      <c r="F24" s="135"/>
      <c r="AE24" s="126">
        <v>22</v>
      </c>
      <c r="AF24" s="126" t="s">
        <v>214</v>
      </c>
    </row>
    <row r="25" spans="1:41" ht="27.95" customHeight="1">
      <c r="B25" s="1087" t="s">
        <v>234</v>
      </c>
      <c r="C25" s="1087"/>
      <c r="D25" s="135" t="s">
        <v>235</v>
      </c>
      <c r="E25" s="135"/>
      <c r="F25" s="135"/>
      <c r="H25" s="142" t="str">
        <f>'[9]Names of Bidder'!D6</f>
        <v>Sole Bidder</v>
      </c>
      <c r="AE25" s="126">
        <v>23</v>
      </c>
      <c r="AF25" s="126" t="s">
        <v>214</v>
      </c>
    </row>
    <row r="26" spans="1:41" ht="27.95" customHeight="1">
      <c r="B26" s="1087" t="s">
        <v>236</v>
      </c>
      <c r="C26" s="1087"/>
      <c r="D26" s="135" t="s">
        <v>237</v>
      </c>
      <c r="E26" s="135"/>
      <c r="F26" s="135"/>
      <c r="AE26" s="126">
        <v>24</v>
      </c>
      <c r="AF26" s="126" t="s">
        <v>214</v>
      </c>
    </row>
    <row r="27" spans="1:41" ht="27.95" customHeight="1">
      <c r="B27" s="1087" t="s">
        <v>238</v>
      </c>
      <c r="C27" s="1087"/>
      <c r="D27" s="135" t="s">
        <v>239</v>
      </c>
      <c r="E27" s="135"/>
      <c r="F27" s="135"/>
      <c r="AE27" s="126">
        <v>25</v>
      </c>
      <c r="AF27" s="126" t="s">
        <v>214</v>
      </c>
    </row>
    <row r="28" spans="1:41" ht="27.95" customHeight="1">
      <c r="B28" s="1087" t="s">
        <v>240</v>
      </c>
      <c r="C28" s="1087"/>
      <c r="D28" s="135" t="s">
        <v>241</v>
      </c>
      <c r="E28" s="135"/>
      <c r="F28" s="135"/>
      <c r="AE28" s="126">
        <v>26</v>
      </c>
      <c r="AF28" s="126" t="s">
        <v>214</v>
      </c>
    </row>
    <row r="29" spans="1:41" ht="27.95" customHeight="1">
      <c r="B29" s="1087" t="s">
        <v>30</v>
      </c>
      <c r="C29" s="1087"/>
      <c r="D29" s="135" t="s">
        <v>242</v>
      </c>
      <c r="E29" s="135"/>
      <c r="F29" s="135"/>
      <c r="AE29" s="126">
        <v>27</v>
      </c>
      <c r="AF29" s="126" t="s">
        <v>214</v>
      </c>
    </row>
    <row r="30" spans="1:41" ht="98.25" customHeight="1">
      <c r="A30" s="143">
        <v>2.2000000000000002</v>
      </c>
      <c r="B30" s="1083" t="s">
        <v>243</v>
      </c>
      <c r="C30" s="1083"/>
      <c r="D30" s="1083"/>
      <c r="E30" s="1083"/>
      <c r="F30" s="1083"/>
      <c r="AE30" s="126">
        <v>28</v>
      </c>
      <c r="AF30" s="126" t="s">
        <v>214</v>
      </c>
    </row>
    <row r="31" spans="1:41" ht="68.25" customHeight="1">
      <c r="A31" s="143">
        <v>2.2999999999999998</v>
      </c>
      <c r="B31" s="1083" t="s">
        <v>244</v>
      </c>
      <c r="C31" s="1083"/>
      <c r="D31" s="1083"/>
      <c r="E31" s="1083"/>
      <c r="F31" s="1083"/>
      <c r="AE31" s="126">
        <v>29</v>
      </c>
      <c r="AF31" s="126" t="s">
        <v>214</v>
      </c>
    </row>
    <row r="32" spans="1:41" ht="129.75" customHeight="1">
      <c r="A32" s="143">
        <v>2.4</v>
      </c>
      <c r="B32" s="1083" t="s">
        <v>245</v>
      </c>
      <c r="C32" s="1083"/>
      <c r="D32" s="1083"/>
      <c r="E32" s="1083"/>
      <c r="F32" s="1083"/>
      <c r="AE32" s="126">
        <v>30</v>
      </c>
      <c r="AF32" s="126" t="s">
        <v>214</v>
      </c>
    </row>
    <row r="33" spans="1:32" ht="79.5" customHeight="1">
      <c r="A33" s="143">
        <v>2.5</v>
      </c>
      <c r="B33" s="1083" t="s">
        <v>246</v>
      </c>
      <c r="C33" s="1083"/>
      <c r="D33" s="1083"/>
      <c r="E33" s="1083"/>
      <c r="F33" s="1083"/>
      <c r="AE33" s="126">
        <v>31</v>
      </c>
      <c r="AF33" s="126" t="s">
        <v>207</v>
      </c>
    </row>
    <row r="34" spans="1:32" ht="81" customHeight="1">
      <c r="A34" s="136">
        <v>3</v>
      </c>
      <c r="B34" s="1083" t="s">
        <v>247</v>
      </c>
      <c r="C34" s="1083"/>
      <c r="D34" s="1083"/>
      <c r="E34" s="1083"/>
      <c r="F34" s="1083"/>
    </row>
    <row r="35" spans="1:32" ht="63" customHeight="1">
      <c r="A35" s="136">
        <v>3.1</v>
      </c>
      <c r="B35" s="1084" t="s">
        <v>301</v>
      </c>
      <c r="C35" s="1084"/>
      <c r="D35" s="1084"/>
      <c r="E35" s="1084"/>
      <c r="F35" s="1084"/>
    </row>
    <row r="36" spans="1:32" ht="114" customHeight="1">
      <c r="A36" s="143">
        <v>3.2</v>
      </c>
      <c r="B36" s="1083" t="s">
        <v>302</v>
      </c>
      <c r="C36" s="1083"/>
      <c r="D36" s="1083"/>
      <c r="E36" s="1083"/>
      <c r="F36" s="1083"/>
    </row>
    <row r="37" spans="1:32" ht="65.25" customHeight="1">
      <c r="A37" s="143">
        <v>3.3</v>
      </c>
      <c r="B37" s="1083" t="s">
        <v>303</v>
      </c>
      <c r="C37" s="1083"/>
      <c r="D37" s="1083"/>
      <c r="E37" s="1083"/>
      <c r="F37" s="1083"/>
    </row>
    <row r="38" spans="1:32" ht="66" customHeight="1">
      <c r="A38" s="136">
        <v>4</v>
      </c>
      <c r="B38" s="1083" t="s">
        <v>248</v>
      </c>
      <c r="C38" s="1083"/>
      <c r="D38" s="1083"/>
      <c r="E38" s="1083"/>
      <c r="F38" s="1083"/>
    </row>
    <row r="39" spans="1:32" ht="93" customHeight="1">
      <c r="A39" s="136">
        <v>5</v>
      </c>
      <c r="B39" s="1083" t="s">
        <v>249</v>
      </c>
      <c r="C39" s="1083"/>
      <c r="D39" s="1083"/>
      <c r="E39" s="1083"/>
      <c r="F39" s="1083"/>
    </row>
    <row r="40" spans="1:32" ht="20.25" customHeight="1">
      <c r="B40" s="54" t="str">
        <f>IF(ISERROR("Dated this " &amp; AG6 &amp; LOOKUP(AG6,AE1:AE33,AF1:AF33) &amp; " day of " &amp; AG8 &amp; " " &amp;AG9), "", "Dated this " &amp; AG6 &amp; LOOKUP(AG6,AE1:AE33,AF1:AF33) &amp; " day of " &amp; AG8 &amp; " " &amp;AG9)</f>
        <v/>
      </c>
      <c r="C40" s="54"/>
      <c r="D40" s="54"/>
      <c r="E40" s="144"/>
      <c r="F40" s="144"/>
    </row>
    <row r="41" spans="1:32" ht="30" customHeight="1">
      <c r="B41" s="54" t="s">
        <v>178</v>
      </c>
      <c r="C41" s="18"/>
      <c r="D41" s="52"/>
      <c r="E41" s="52"/>
      <c r="F41" s="52"/>
    </row>
    <row r="42" spans="1:32" ht="20.25" customHeight="1">
      <c r="B42" s="145"/>
      <c r="C42" s="52"/>
      <c r="D42" s="52"/>
      <c r="E42" s="54"/>
      <c r="F42" s="146" t="s">
        <v>179</v>
      </c>
    </row>
    <row r="43" spans="1:32" ht="18" customHeight="1">
      <c r="B43" s="145"/>
      <c r="C43" s="52"/>
      <c r="D43" s="54"/>
      <c r="E43" s="54"/>
      <c r="F43" s="146" t="str">
        <f>"For and on behalf of " &amp; '[9]Sch-1'!B8</f>
        <v>For and on behalf of test</v>
      </c>
    </row>
    <row r="44" spans="1:32" ht="30" customHeight="1">
      <c r="A44" s="124"/>
      <c r="B44" s="124"/>
      <c r="C44" s="147"/>
      <c r="D44" s="124"/>
      <c r="E44" s="148" t="s">
        <v>250</v>
      </c>
      <c r="F44" s="128"/>
    </row>
    <row r="45" spans="1:32" ht="30" customHeight="1">
      <c r="A45" s="149" t="s">
        <v>180</v>
      </c>
      <c r="B45" s="1086" t="str">
        <f>Discount!C39</f>
        <v xml:space="preserve">  </v>
      </c>
      <c r="C45" s="1082"/>
      <c r="D45" s="124"/>
      <c r="E45" s="148" t="s">
        <v>181</v>
      </c>
      <c r="F45" s="294">
        <f>Discount!F39</f>
        <v>0</v>
      </c>
    </row>
    <row r="46" spans="1:32" ht="30" customHeight="1">
      <c r="A46" s="149" t="s">
        <v>182</v>
      </c>
      <c r="B46" s="1081" t="str">
        <f>Discount!C40</f>
        <v/>
      </c>
      <c r="C46" s="1082"/>
      <c r="D46" s="124"/>
      <c r="E46" s="148" t="s">
        <v>183</v>
      </c>
      <c r="F46" s="294">
        <f>Discount!F40</f>
        <v>0</v>
      </c>
    </row>
    <row r="47" spans="1:32" ht="30" customHeight="1">
      <c r="B47" s="123"/>
      <c r="D47" s="124"/>
      <c r="E47" s="148" t="s">
        <v>251</v>
      </c>
    </row>
    <row r="48" spans="1:32" ht="30" customHeight="1">
      <c r="A48" s="1085" t="str">
        <f>IF(H25="Sole Bidder", "", "In case of bid from a Joint Venture, name &amp; designation of representative of JV partner is to be provided and Bid Form is also to be signed by him.")</f>
        <v/>
      </c>
      <c r="B48" s="1085"/>
      <c r="C48" s="1085"/>
      <c r="D48" s="1085"/>
      <c r="E48" s="1085"/>
      <c r="F48" s="1085"/>
    </row>
    <row r="49" spans="1:41" ht="30" customHeight="1">
      <c r="A49" s="150"/>
      <c r="B49" s="150"/>
      <c r="C49" s="54" t="str">
        <f>IF(Z2="2 or More", "Other Partner-2", "")</f>
        <v/>
      </c>
      <c r="D49" s="150"/>
      <c r="E49" s="151"/>
      <c r="F49" s="151" t="str">
        <f>IF(Z2=1,"Other Partner",IF(Z2="2 or More","Other Partner-1",""))</f>
        <v/>
      </c>
    </row>
    <row r="50" spans="1:41" ht="30" customHeight="1">
      <c r="A50" s="54"/>
      <c r="B50" s="146" t="str">
        <f>IF(Z2="2 or More", "Signature :", "")</f>
        <v/>
      </c>
      <c r="C50" s="152"/>
      <c r="D50" s="54"/>
      <c r="E50" s="146"/>
      <c r="F50" s="54"/>
    </row>
    <row r="51" spans="1:41" s="123" customFormat="1" ht="30" customHeight="1">
      <c r="A51" s="54"/>
      <c r="B51" s="146" t="str">
        <f>IF(Z2="2 or More", "Printed Name :", "")</f>
        <v/>
      </c>
      <c r="C51" s="153"/>
      <c r="D51" s="54"/>
      <c r="E51" s="146" t="str">
        <f>IF(Z1="Sole Bidder", "", "Printed Name :")</f>
        <v/>
      </c>
      <c r="F51" s="154"/>
      <c r="H51" s="128"/>
      <c r="AD51" s="142"/>
      <c r="AE51" s="126"/>
      <c r="AF51" s="126"/>
      <c r="AG51" s="142"/>
      <c r="AH51" s="142"/>
      <c r="AI51" s="142"/>
      <c r="AJ51" s="142"/>
      <c r="AK51" s="142"/>
      <c r="AL51" s="142"/>
      <c r="AM51" s="142"/>
      <c r="AN51" s="142"/>
      <c r="AO51" s="142"/>
    </row>
    <row r="52" spans="1:41" s="123" customFormat="1" ht="30" customHeight="1">
      <c r="A52" s="54"/>
      <c r="B52" s="146" t="str">
        <f>IF(Z2="2 or More", "Designation :", "")</f>
        <v/>
      </c>
      <c r="C52" s="153"/>
      <c r="D52" s="54"/>
      <c r="E52" s="146" t="str">
        <f>IF(Z1="Sole Bidder", "", "Designation :")</f>
        <v/>
      </c>
      <c r="F52" s="154"/>
      <c r="H52" s="128"/>
      <c r="AD52" s="142"/>
      <c r="AE52" s="126"/>
      <c r="AF52" s="126"/>
      <c r="AG52" s="142"/>
      <c r="AH52" s="142"/>
      <c r="AI52" s="142"/>
      <c r="AJ52" s="142"/>
      <c r="AK52" s="142"/>
      <c r="AL52" s="142"/>
      <c r="AM52" s="142"/>
      <c r="AN52" s="142"/>
      <c r="AO52" s="142"/>
    </row>
    <row r="53" spans="1:41" s="123" customFormat="1" ht="30" customHeight="1">
      <c r="A53" s="54"/>
      <c r="B53" s="146" t="str">
        <f>IF(Z2=2, "Common Seal :", "")</f>
        <v/>
      </c>
      <c r="C53" s="152"/>
      <c r="D53" s="54"/>
      <c r="E53" s="146"/>
      <c r="F53" s="54"/>
      <c r="H53" s="128"/>
      <c r="AD53" s="142"/>
      <c r="AE53" s="126"/>
      <c r="AF53" s="126"/>
      <c r="AG53" s="142"/>
      <c r="AH53" s="142"/>
      <c r="AI53" s="142"/>
      <c r="AJ53" s="142"/>
      <c r="AK53" s="142"/>
      <c r="AL53" s="142"/>
      <c r="AM53" s="142"/>
      <c r="AN53" s="142"/>
      <c r="AO53" s="142"/>
    </row>
    <row r="54" spans="1:41" s="123" customFormat="1" ht="33" customHeight="1">
      <c r="A54" s="155" t="s">
        <v>252</v>
      </c>
      <c r="B54" s="156"/>
      <c r="C54" s="152"/>
      <c r="D54" s="54"/>
      <c r="E54" s="146"/>
      <c r="F54" s="54"/>
      <c r="H54" s="128"/>
      <c r="AD54" s="142"/>
      <c r="AE54" s="126"/>
      <c r="AF54" s="126"/>
      <c r="AG54" s="142"/>
      <c r="AH54" s="142"/>
      <c r="AI54" s="142"/>
      <c r="AJ54" s="142"/>
      <c r="AK54" s="142"/>
      <c r="AL54" s="142"/>
      <c r="AM54" s="142"/>
      <c r="AN54" s="142"/>
      <c r="AO54" s="142"/>
    </row>
    <row r="55" spans="1:41" s="123" customFormat="1" ht="33" customHeight="1">
      <c r="A55" s="1077" t="s">
        <v>253</v>
      </c>
      <c r="B55" s="1077"/>
      <c r="C55" s="1077"/>
      <c r="D55" s="1076"/>
      <c r="E55" s="1076"/>
      <c r="F55" s="1076"/>
      <c r="H55" s="128"/>
      <c r="AD55" s="142"/>
      <c r="AE55" s="126"/>
      <c r="AF55" s="126"/>
      <c r="AG55" s="142"/>
      <c r="AH55" s="142"/>
      <c r="AI55" s="142"/>
      <c r="AJ55" s="142"/>
      <c r="AK55" s="142"/>
      <c r="AL55" s="142"/>
      <c r="AM55" s="142"/>
      <c r="AN55" s="142"/>
      <c r="AO55" s="142"/>
    </row>
    <row r="56" spans="1:41" s="123" customFormat="1" ht="33" customHeight="1">
      <c r="A56" s="1080"/>
      <c r="B56" s="1080"/>
      <c r="C56" s="1080"/>
      <c r="D56" s="157"/>
      <c r="E56" s="157"/>
      <c r="F56" s="157"/>
      <c r="H56" s="128"/>
      <c r="AD56" s="142"/>
      <c r="AE56" s="126"/>
      <c r="AF56" s="126"/>
      <c r="AG56" s="142"/>
      <c r="AH56" s="142"/>
      <c r="AI56" s="142"/>
      <c r="AJ56" s="142"/>
      <c r="AK56" s="142"/>
      <c r="AL56" s="142"/>
      <c r="AM56" s="142"/>
      <c r="AN56" s="142"/>
      <c r="AO56" s="142"/>
    </row>
    <row r="57" spans="1:41" s="123" customFormat="1" ht="33" customHeight="1">
      <c r="A57" s="1078"/>
      <c r="B57" s="1078"/>
      <c r="C57" s="1078"/>
      <c r="D57" s="157"/>
      <c r="E57" s="157"/>
      <c r="F57" s="157"/>
      <c r="H57" s="128"/>
      <c r="AD57" s="142"/>
      <c r="AE57" s="126"/>
      <c r="AF57" s="126"/>
      <c r="AG57" s="142"/>
      <c r="AH57" s="142"/>
      <c r="AI57" s="142"/>
      <c r="AJ57" s="142"/>
      <c r="AK57" s="142"/>
      <c r="AL57" s="142"/>
      <c r="AM57" s="142"/>
      <c r="AN57" s="142"/>
      <c r="AO57" s="142"/>
    </row>
    <row r="58" spans="1:41" s="123" customFormat="1" ht="33" customHeight="1">
      <c r="A58" s="1074" t="s">
        <v>254</v>
      </c>
      <c r="B58" s="1074"/>
      <c r="C58" s="1074"/>
      <c r="D58" s="1076"/>
      <c r="E58" s="1076"/>
      <c r="F58" s="1076"/>
      <c r="H58" s="128"/>
      <c r="AD58" s="142"/>
      <c r="AE58" s="126"/>
      <c r="AF58" s="126"/>
      <c r="AG58" s="142"/>
      <c r="AH58" s="142"/>
      <c r="AI58" s="142"/>
      <c r="AJ58" s="142"/>
      <c r="AK58" s="142"/>
      <c r="AL58" s="142"/>
      <c r="AM58" s="142"/>
      <c r="AN58" s="142"/>
      <c r="AO58" s="142"/>
    </row>
    <row r="59" spans="1:41" s="123" customFormat="1" ht="33" customHeight="1">
      <c r="A59" s="1074" t="s">
        <v>255</v>
      </c>
      <c r="B59" s="1074"/>
      <c r="C59" s="1074"/>
      <c r="D59" s="1076"/>
      <c r="E59" s="1076"/>
      <c r="F59" s="1076"/>
      <c r="H59" s="128"/>
      <c r="AD59" s="142"/>
      <c r="AE59" s="126"/>
      <c r="AF59" s="126"/>
      <c r="AG59" s="142"/>
      <c r="AH59" s="142"/>
      <c r="AI59" s="142"/>
      <c r="AJ59" s="142"/>
      <c r="AK59" s="142"/>
      <c r="AL59" s="142"/>
      <c r="AM59" s="142"/>
      <c r="AN59" s="142"/>
      <c r="AO59" s="142"/>
    </row>
    <row r="60" spans="1:41" s="123" customFormat="1" ht="33" customHeight="1">
      <c r="A60" s="1074" t="s">
        <v>256</v>
      </c>
      <c r="B60" s="1074"/>
      <c r="C60" s="1074"/>
      <c r="D60" s="1076"/>
      <c r="E60" s="1076"/>
      <c r="F60" s="1076"/>
      <c r="H60" s="128"/>
      <c r="AD60" s="142"/>
      <c r="AE60" s="126"/>
      <c r="AF60" s="126"/>
      <c r="AG60" s="142"/>
      <c r="AH60" s="142"/>
      <c r="AI60" s="142"/>
      <c r="AJ60" s="142"/>
      <c r="AK60" s="142"/>
      <c r="AL60" s="142"/>
      <c r="AM60" s="142"/>
      <c r="AN60" s="142"/>
      <c r="AO60" s="142"/>
    </row>
    <row r="61" spans="1:41" s="123" customFormat="1" ht="33" customHeight="1">
      <c r="A61" s="1077" t="s">
        <v>257</v>
      </c>
      <c r="B61" s="1077"/>
      <c r="C61" s="1077"/>
      <c r="D61" s="1076"/>
      <c r="E61" s="1076"/>
      <c r="F61" s="1076"/>
      <c r="H61" s="128"/>
      <c r="AD61" s="142"/>
      <c r="AE61" s="126"/>
      <c r="AF61" s="126"/>
      <c r="AG61" s="142"/>
      <c r="AH61" s="142"/>
      <c r="AI61" s="142"/>
      <c r="AJ61" s="142"/>
      <c r="AK61" s="142"/>
      <c r="AL61" s="142"/>
      <c r="AM61" s="142"/>
      <c r="AN61" s="142"/>
      <c r="AO61" s="142"/>
    </row>
    <row r="62" spans="1:41" s="123" customFormat="1" ht="33" customHeight="1">
      <c r="A62" s="1080"/>
      <c r="B62" s="1080"/>
      <c r="C62" s="1080"/>
      <c r="D62" s="157"/>
      <c r="E62" s="157"/>
      <c r="F62" s="157"/>
      <c r="H62" s="128"/>
      <c r="AD62" s="142"/>
      <c r="AE62" s="126"/>
      <c r="AF62" s="126"/>
      <c r="AG62" s="142"/>
      <c r="AH62" s="142"/>
      <c r="AI62" s="142"/>
      <c r="AJ62" s="142"/>
      <c r="AK62" s="142"/>
      <c r="AL62" s="142"/>
      <c r="AM62" s="142"/>
      <c r="AN62" s="142"/>
      <c r="AO62" s="142"/>
    </row>
    <row r="63" spans="1:41" s="123" customFormat="1" ht="33" customHeight="1">
      <c r="A63" s="1078"/>
      <c r="B63" s="1078"/>
      <c r="C63" s="1078"/>
      <c r="D63" s="157"/>
      <c r="E63" s="157"/>
      <c r="F63" s="157"/>
      <c r="H63" s="128"/>
      <c r="AD63" s="142"/>
      <c r="AE63" s="126"/>
      <c r="AF63" s="126"/>
      <c r="AG63" s="142"/>
      <c r="AH63" s="142"/>
      <c r="AI63" s="142"/>
      <c r="AJ63" s="142"/>
      <c r="AK63" s="142"/>
      <c r="AL63" s="142"/>
      <c r="AM63" s="142"/>
      <c r="AN63" s="142"/>
      <c r="AO63" s="142"/>
    </row>
    <row r="64" spans="1:41" s="123" customFormat="1" ht="60.75" customHeight="1">
      <c r="A64" s="107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79"/>
      <c r="C64" s="1079"/>
      <c r="D64" s="1079"/>
      <c r="E64" s="1079"/>
      <c r="F64" s="1079"/>
      <c r="H64" s="128"/>
      <c r="AD64" s="142"/>
      <c r="AE64" s="126"/>
      <c r="AF64" s="126"/>
      <c r="AG64" s="142"/>
      <c r="AH64" s="142"/>
      <c r="AI64" s="142"/>
      <c r="AJ64" s="142"/>
      <c r="AK64" s="142"/>
      <c r="AL64" s="142"/>
      <c r="AM64" s="142"/>
      <c r="AN64" s="142"/>
      <c r="AO64" s="142"/>
    </row>
    <row r="65" spans="1:41" s="123" customFormat="1" ht="33" customHeight="1">
      <c r="A65" s="1075" t="s">
        <v>115</v>
      </c>
      <c r="B65" s="1075"/>
      <c r="C65" s="1075"/>
      <c r="D65" s="1075"/>
      <c r="E65" s="1075"/>
      <c r="F65" s="1075"/>
      <c r="H65" s="128"/>
      <c r="AD65" s="142"/>
      <c r="AE65" s="126"/>
      <c r="AF65" s="126"/>
      <c r="AG65" s="142"/>
      <c r="AH65" s="142"/>
      <c r="AI65" s="142"/>
      <c r="AJ65" s="142"/>
      <c r="AK65" s="142"/>
      <c r="AL65" s="142"/>
      <c r="AM65" s="142"/>
      <c r="AN65" s="142"/>
      <c r="AO65" s="142"/>
    </row>
    <row r="66" spans="1:41" s="123" customFormat="1" ht="33" customHeight="1">
      <c r="A66" s="128"/>
      <c r="B66" s="128"/>
      <c r="H66" s="128"/>
      <c r="AD66" s="142"/>
      <c r="AE66" s="126"/>
      <c r="AF66" s="126"/>
      <c r="AG66" s="142"/>
      <c r="AH66" s="142"/>
      <c r="AI66" s="142"/>
      <c r="AJ66" s="142"/>
      <c r="AK66" s="142"/>
      <c r="AL66" s="142"/>
      <c r="AM66" s="142"/>
      <c r="AN66" s="142"/>
      <c r="AO66" s="142"/>
    </row>
    <row r="67" spans="1:41" s="123" customFormat="1" ht="33" customHeight="1">
      <c r="A67" s="128"/>
      <c r="B67" s="128"/>
      <c r="H67" s="128"/>
      <c r="AD67" s="142"/>
      <c r="AE67" s="126"/>
      <c r="AF67" s="126"/>
      <c r="AG67" s="142"/>
      <c r="AH67" s="142"/>
      <c r="AI67" s="142"/>
      <c r="AJ67" s="142"/>
      <c r="AK67" s="142"/>
      <c r="AL67" s="142"/>
      <c r="AM67" s="142"/>
      <c r="AN67" s="142"/>
      <c r="AO67" s="142"/>
    </row>
    <row r="68" spans="1:41">
      <c r="A68" s="128"/>
    </row>
    <row r="69" spans="1:41">
      <c r="A69" s="128"/>
    </row>
    <row r="70" spans="1:41">
      <c r="A70" s="128"/>
    </row>
    <row r="71" spans="1:41">
      <c r="A71" s="128"/>
    </row>
    <row r="72" spans="1:41">
      <c r="A72" s="128"/>
    </row>
    <row r="73" spans="1:41">
      <c r="A73" s="128"/>
    </row>
    <row r="74" spans="1:41">
      <c r="A74" s="128"/>
    </row>
    <row r="75" spans="1:41">
      <c r="A75" s="128"/>
    </row>
    <row r="76" spans="1:41">
      <c r="A76" s="128"/>
    </row>
    <row r="77" spans="1:41">
      <c r="A77" s="128"/>
    </row>
    <row r="78" spans="1:41">
      <c r="A78" s="128"/>
    </row>
    <row r="79" spans="1:41">
      <c r="A79" s="128"/>
    </row>
  </sheetData>
  <sheetProtection password="CCC7" sheet="1" objects="1" scenarios="1" formatColumns="0" formatRows="0" selectLockedCells="1"/>
  <customSheetViews>
    <customSheetView guid="{41FA9D67-020C-4823-83C1-8E592D62422E}" scale="110" showPageBreaks="1" showGridLines="0" zeroValues="0" fitToPage="1" printArea="1" hiddenColumns="1" view="pageBreakPreview" topLeftCell="A52">
      <selection activeCell="E56" sqref="E56"/>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EB224C2E-E5FA-4159-842E-DC6DF9505B8C}" scale="110" showPageBreaks="1" showGridLines="0" zeroValues="0" fitToPage="1" printArea="1" hiddenColumns="1" view="pageBreakPreview" topLeftCell="A6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2" fitToHeight="3" orientation="portrait" r:id="rId15"/>
  <headerFooter alignWithMargins="0">
    <oddFooter>&amp;R&amp;"Book Antiqua,Bold"&amp;8Bid Form (1st Envelope)  / Page &amp;P of &amp;N</oddFooter>
  </headerFooter>
  <rowBreaks count="1" manualBreakCount="1">
    <brk id="53"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405" customWidth="1"/>
    <col min="2" max="2" width="54.85546875" style="405" customWidth="1"/>
    <col min="3" max="3" width="3.85546875" style="405" customWidth="1"/>
    <col min="4" max="4" width="24.5703125" style="461" customWidth="1"/>
    <col min="5" max="5" width="4.28515625" style="405" customWidth="1"/>
    <col min="6" max="6" width="23.85546875" style="461" customWidth="1"/>
    <col min="7" max="7" width="18" style="400" customWidth="1"/>
    <col min="8" max="8" width="22.5703125" style="400" customWidth="1"/>
    <col min="9" max="9" width="21.140625" style="400" customWidth="1"/>
    <col min="10" max="10" width="11.28515625" style="400" bestFit="1" customWidth="1"/>
    <col min="11" max="11" width="16.5703125" style="400" bestFit="1" customWidth="1"/>
    <col min="12" max="12" width="15" style="400" bestFit="1" customWidth="1"/>
    <col min="13" max="256" width="9.140625" style="400"/>
    <col min="257" max="257" width="8.42578125" style="400" customWidth="1"/>
    <col min="258" max="258" width="54.85546875" style="400" customWidth="1"/>
    <col min="259" max="259" width="3.85546875" style="400" customWidth="1"/>
    <col min="260" max="260" width="25.140625" style="400" customWidth="1"/>
    <col min="261" max="261" width="4.28515625" style="400" customWidth="1"/>
    <col min="262" max="262" width="23.85546875" style="400" customWidth="1"/>
    <col min="263" max="263" width="18" style="400" customWidth="1"/>
    <col min="264" max="264" width="19.140625" style="400" customWidth="1"/>
    <col min="265" max="265" width="16.5703125" style="400" bestFit="1" customWidth="1"/>
    <col min="266" max="266" width="11.28515625" style="400" bestFit="1" customWidth="1"/>
    <col min="267" max="267" width="16.5703125" style="400" bestFit="1" customWidth="1"/>
    <col min="268" max="268" width="15" style="400" bestFit="1" customWidth="1"/>
    <col min="269" max="512" width="9.140625" style="400"/>
    <col min="513" max="513" width="8.42578125" style="400" customWidth="1"/>
    <col min="514" max="514" width="54.85546875" style="400" customWidth="1"/>
    <col min="515" max="515" width="3.85546875" style="400" customWidth="1"/>
    <col min="516" max="516" width="25.140625" style="400" customWidth="1"/>
    <col min="517" max="517" width="4.28515625" style="400" customWidth="1"/>
    <col min="518" max="518" width="23.85546875" style="400" customWidth="1"/>
    <col min="519" max="519" width="18" style="400" customWidth="1"/>
    <col min="520" max="520" width="19.140625" style="400" customWidth="1"/>
    <col min="521" max="521" width="16.5703125" style="400" bestFit="1" customWidth="1"/>
    <col min="522" max="522" width="11.28515625" style="400" bestFit="1" customWidth="1"/>
    <col min="523" max="523" width="16.5703125" style="400" bestFit="1" customWidth="1"/>
    <col min="524" max="524" width="15" style="400" bestFit="1" customWidth="1"/>
    <col min="525" max="768" width="9.140625" style="400"/>
    <col min="769" max="769" width="8.42578125" style="400" customWidth="1"/>
    <col min="770" max="770" width="54.85546875" style="400" customWidth="1"/>
    <col min="771" max="771" width="3.85546875" style="400" customWidth="1"/>
    <col min="772" max="772" width="25.140625" style="400" customWidth="1"/>
    <col min="773" max="773" width="4.28515625" style="400" customWidth="1"/>
    <col min="774" max="774" width="23.85546875" style="400" customWidth="1"/>
    <col min="775" max="775" width="18" style="400" customWidth="1"/>
    <col min="776" max="776" width="19.140625" style="400" customWidth="1"/>
    <col min="777" max="777" width="16.5703125" style="400" bestFit="1" customWidth="1"/>
    <col min="778" max="778" width="11.28515625" style="400" bestFit="1" customWidth="1"/>
    <col min="779" max="779" width="16.5703125" style="400" bestFit="1" customWidth="1"/>
    <col min="780" max="780" width="15" style="400" bestFit="1" customWidth="1"/>
    <col min="781" max="1024" width="9.140625" style="400"/>
    <col min="1025" max="1025" width="8.42578125" style="400" customWidth="1"/>
    <col min="1026" max="1026" width="54.85546875" style="400" customWidth="1"/>
    <col min="1027" max="1027" width="3.85546875" style="400" customWidth="1"/>
    <col min="1028" max="1028" width="25.140625" style="400" customWidth="1"/>
    <col min="1029" max="1029" width="4.28515625" style="400" customWidth="1"/>
    <col min="1030" max="1030" width="23.85546875" style="400" customWidth="1"/>
    <col min="1031" max="1031" width="18" style="400" customWidth="1"/>
    <col min="1032" max="1032" width="19.140625" style="400" customWidth="1"/>
    <col min="1033" max="1033" width="16.5703125" style="400" bestFit="1" customWidth="1"/>
    <col min="1034" max="1034" width="11.28515625" style="400" bestFit="1" customWidth="1"/>
    <col min="1035" max="1035" width="16.5703125" style="400" bestFit="1" customWidth="1"/>
    <col min="1036" max="1036" width="15" style="400" bestFit="1" customWidth="1"/>
    <col min="1037" max="1280" width="9.140625" style="400"/>
    <col min="1281" max="1281" width="8.42578125" style="400" customWidth="1"/>
    <col min="1282" max="1282" width="54.85546875" style="400" customWidth="1"/>
    <col min="1283" max="1283" width="3.85546875" style="400" customWidth="1"/>
    <col min="1284" max="1284" width="25.140625" style="400" customWidth="1"/>
    <col min="1285" max="1285" width="4.28515625" style="400" customWidth="1"/>
    <col min="1286" max="1286" width="23.85546875" style="400" customWidth="1"/>
    <col min="1287" max="1287" width="18" style="400" customWidth="1"/>
    <col min="1288" max="1288" width="19.140625" style="400" customWidth="1"/>
    <col min="1289" max="1289" width="16.5703125" style="400" bestFit="1" customWidth="1"/>
    <col min="1290" max="1290" width="11.28515625" style="400" bestFit="1" customWidth="1"/>
    <col min="1291" max="1291" width="16.5703125" style="400" bestFit="1" customWidth="1"/>
    <col min="1292" max="1292" width="15" style="400" bestFit="1" customWidth="1"/>
    <col min="1293" max="1536" width="9.140625" style="400"/>
    <col min="1537" max="1537" width="8.42578125" style="400" customWidth="1"/>
    <col min="1538" max="1538" width="54.85546875" style="400" customWidth="1"/>
    <col min="1539" max="1539" width="3.85546875" style="400" customWidth="1"/>
    <col min="1540" max="1540" width="25.140625" style="400" customWidth="1"/>
    <col min="1541" max="1541" width="4.28515625" style="400" customWidth="1"/>
    <col min="1542" max="1542" width="23.85546875" style="400" customWidth="1"/>
    <col min="1543" max="1543" width="18" style="400" customWidth="1"/>
    <col min="1544" max="1544" width="19.140625" style="400" customWidth="1"/>
    <col min="1545" max="1545" width="16.5703125" style="400" bestFit="1" customWidth="1"/>
    <col min="1546" max="1546" width="11.28515625" style="400" bestFit="1" customWidth="1"/>
    <col min="1547" max="1547" width="16.5703125" style="400" bestFit="1" customWidth="1"/>
    <col min="1548" max="1548" width="15" style="400" bestFit="1" customWidth="1"/>
    <col min="1549" max="1792" width="9.140625" style="400"/>
    <col min="1793" max="1793" width="8.42578125" style="400" customWidth="1"/>
    <col min="1794" max="1794" width="54.85546875" style="400" customWidth="1"/>
    <col min="1795" max="1795" width="3.85546875" style="400" customWidth="1"/>
    <col min="1796" max="1796" width="25.140625" style="400" customWidth="1"/>
    <col min="1797" max="1797" width="4.28515625" style="400" customWidth="1"/>
    <col min="1798" max="1798" width="23.85546875" style="400" customWidth="1"/>
    <col min="1799" max="1799" width="18" style="400" customWidth="1"/>
    <col min="1800" max="1800" width="19.140625" style="400" customWidth="1"/>
    <col min="1801" max="1801" width="16.5703125" style="400" bestFit="1" customWidth="1"/>
    <col min="1802" max="1802" width="11.28515625" style="400" bestFit="1" customWidth="1"/>
    <col min="1803" max="1803" width="16.5703125" style="400" bestFit="1" customWidth="1"/>
    <col min="1804" max="1804" width="15" style="400" bestFit="1" customWidth="1"/>
    <col min="1805" max="2048" width="9.140625" style="400"/>
    <col min="2049" max="2049" width="8.42578125" style="400" customWidth="1"/>
    <col min="2050" max="2050" width="54.85546875" style="400" customWidth="1"/>
    <col min="2051" max="2051" width="3.85546875" style="400" customWidth="1"/>
    <col min="2052" max="2052" width="25.140625" style="400" customWidth="1"/>
    <col min="2053" max="2053" width="4.28515625" style="400" customWidth="1"/>
    <col min="2054" max="2054" width="23.85546875" style="400" customWidth="1"/>
    <col min="2055" max="2055" width="18" style="400" customWidth="1"/>
    <col min="2056" max="2056" width="19.140625" style="400" customWidth="1"/>
    <col min="2057" max="2057" width="16.5703125" style="400" bestFit="1" customWidth="1"/>
    <col min="2058" max="2058" width="11.28515625" style="400" bestFit="1" customWidth="1"/>
    <col min="2059" max="2059" width="16.5703125" style="400" bestFit="1" customWidth="1"/>
    <col min="2060" max="2060" width="15" style="400" bestFit="1" customWidth="1"/>
    <col min="2061" max="2304" width="9.140625" style="400"/>
    <col min="2305" max="2305" width="8.42578125" style="400" customWidth="1"/>
    <col min="2306" max="2306" width="54.85546875" style="400" customWidth="1"/>
    <col min="2307" max="2307" width="3.85546875" style="400" customWidth="1"/>
    <col min="2308" max="2308" width="25.140625" style="400" customWidth="1"/>
    <col min="2309" max="2309" width="4.28515625" style="400" customWidth="1"/>
    <col min="2310" max="2310" width="23.85546875" style="400" customWidth="1"/>
    <col min="2311" max="2311" width="18" style="400" customWidth="1"/>
    <col min="2312" max="2312" width="19.140625" style="400" customWidth="1"/>
    <col min="2313" max="2313" width="16.5703125" style="400" bestFit="1" customWidth="1"/>
    <col min="2314" max="2314" width="11.28515625" style="400" bestFit="1" customWidth="1"/>
    <col min="2315" max="2315" width="16.5703125" style="400" bestFit="1" customWidth="1"/>
    <col min="2316" max="2316" width="15" style="400" bestFit="1" customWidth="1"/>
    <col min="2317" max="2560" width="9.140625" style="400"/>
    <col min="2561" max="2561" width="8.42578125" style="400" customWidth="1"/>
    <col min="2562" max="2562" width="54.85546875" style="400" customWidth="1"/>
    <col min="2563" max="2563" width="3.85546875" style="400" customWidth="1"/>
    <col min="2564" max="2564" width="25.140625" style="400" customWidth="1"/>
    <col min="2565" max="2565" width="4.28515625" style="400" customWidth="1"/>
    <col min="2566" max="2566" width="23.85546875" style="400" customWidth="1"/>
    <col min="2567" max="2567" width="18" style="400" customWidth="1"/>
    <col min="2568" max="2568" width="19.140625" style="400" customWidth="1"/>
    <col min="2569" max="2569" width="16.5703125" style="400" bestFit="1" customWidth="1"/>
    <col min="2570" max="2570" width="11.28515625" style="400" bestFit="1" customWidth="1"/>
    <col min="2571" max="2571" width="16.5703125" style="400" bestFit="1" customWidth="1"/>
    <col min="2572" max="2572" width="15" style="400" bestFit="1" customWidth="1"/>
    <col min="2573" max="2816" width="9.140625" style="400"/>
    <col min="2817" max="2817" width="8.42578125" style="400" customWidth="1"/>
    <col min="2818" max="2818" width="54.85546875" style="400" customWidth="1"/>
    <col min="2819" max="2819" width="3.85546875" style="400" customWidth="1"/>
    <col min="2820" max="2820" width="25.140625" style="400" customWidth="1"/>
    <col min="2821" max="2821" width="4.28515625" style="400" customWidth="1"/>
    <col min="2822" max="2822" width="23.85546875" style="400" customWidth="1"/>
    <col min="2823" max="2823" width="18" style="400" customWidth="1"/>
    <col min="2824" max="2824" width="19.140625" style="400" customWidth="1"/>
    <col min="2825" max="2825" width="16.5703125" style="400" bestFit="1" customWidth="1"/>
    <col min="2826" max="2826" width="11.28515625" style="400" bestFit="1" customWidth="1"/>
    <col min="2827" max="2827" width="16.5703125" style="400" bestFit="1" customWidth="1"/>
    <col min="2828" max="2828" width="15" style="400" bestFit="1" customWidth="1"/>
    <col min="2829" max="3072" width="9.140625" style="400"/>
    <col min="3073" max="3073" width="8.42578125" style="400" customWidth="1"/>
    <col min="3074" max="3074" width="54.85546875" style="400" customWidth="1"/>
    <col min="3075" max="3075" width="3.85546875" style="400" customWidth="1"/>
    <col min="3076" max="3076" width="25.140625" style="400" customWidth="1"/>
    <col min="3077" max="3077" width="4.28515625" style="400" customWidth="1"/>
    <col min="3078" max="3078" width="23.85546875" style="400" customWidth="1"/>
    <col min="3079" max="3079" width="18" style="400" customWidth="1"/>
    <col min="3080" max="3080" width="19.140625" style="400" customWidth="1"/>
    <col min="3081" max="3081" width="16.5703125" style="400" bestFit="1" customWidth="1"/>
    <col min="3082" max="3082" width="11.28515625" style="400" bestFit="1" customWidth="1"/>
    <col min="3083" max="3083" width="16.5703125" style="400" bestFit="1" customWidth="1"/>
    <col min="3084" max="3084" width="15" style="400" bestFit="1" customWidth="1"/>
    <col min="3085" max="3328" width="9.140625" style="400"/>
    <col min="3329" max="3329" width="8.42578125" style="400" customWidth="1"/>
    <col min="3330" max="3330" width="54.85546875" style="400" customWidth="1"/>
    <col min="3331" max="3331" width="3.85546875" style="400" customWidth="1"/>
    <col min="3332" max="3332" width="25.140625" style="400" customWidth="1"/>
    <col min="3333" max="3333" width="4.28515625" style="400" customWidth="1"/>
    <col min="3334" max="3334" width="23.85546875" style="400" customWidth="1"/>
    <col min="3335" max="3335" width="18" style="400" customWidth="1"/>
    <col min="3336" max="3336" width="19.140625" style="400" customWidth="1"/>
    <col min="3337" max="3337" width="16.5703125" style="400" bestFit="1" customWidth="1"/>
    <col min="3338" max="3338" width="11.28515625" style="400" bestFit="1" customWidth="1"/>
    <col min="3339" max="3339" width="16.5703125" style="400" bestFit="1" customWidth="1"/>
    <col min="3340" max="3340" width="15" style="400" bestFit="1" customWidth="1"/>
    <col min="3341" max="3584" width="9.140625" style="400"/>
    <col min="3585" max="3585" width="8.42578125" style="400" customWidth="1"/>
    <col min="3586" max="3586" width="54.85546875" style="400" customWidth="1"/>
    <col min="3587" max="3587" width="3.85546875" style="400" customWidth="1"/>
    <col min="3588" max="3588" width="25.140625" style="400" customWidth="1"/>
    <col min="3589" max="3589" width="4.28515625" style="400" customWidth="1"/>
    <col min="3590" max="3590" width="23.85546875" style="400" customWidth="1"/>
    <col min="3591" max="3591" width="18" style="400" customWidth="1"/>
    <col min="3592" max="3592" width="19.140625" style="400" customWidth="1"/>
    <col min="3593" max="3593" width="16.5703125" style="400" bestFit="1" customWidth="1"/>
    <col min="3594" max="3594" width="11.28515625" style="400" bestFit="1" customWidth="1"/>
    <col min="3595" max="3595" width="16.5703125" style="400" bestFit="1" customWidth="1"/>
    <col min="3596" max="3596" width="15" style="400" bestFit="1" customWidth="1"/>
    <col min="3597" max="3840" width="9.140625" style="400"/>
    <col min="3841" max="3841" width="8.42578125" style="400" customWidth="1"/>
    <col min="3842" max="3842" width="54.85546875" style="400" customWidth="1"/>
    <col min="3843" max="3843" width="3.85546875" style="400" customWidth="1"/>
    <col min="3844" max="3844" width="25.140625" style="400" customWidth="1"/>
    <col min="3845" max="3845" width="4.28515625" style="400" customWidth="1"/>
    <col min="3846" max="3846" width="23.85546875" style="400" customWidth="1"/>
    <col min="3847" max="3847" width="18" style="400" customWidth="1"/>
    <col min="3848" max="3848" width="19.140625" style="400" customWidth="1"/>
    <col min="3849" max="3849" width="16.5703125" style="400" bestFit="1" customWidth="1"/>
    <col min="3850" max="3850" width="11.28515625" style="400" bestFit="1" customWidth="1"/>
    <col min="3851" max="3851" width="16.5703125" style="400" bestFit="1" customWidth="1"/>
    <col min="3852" max="3852" width="15" style="400" bestFit="1" customWidth="1"/>
    <col min="3853" max="4096" width="9.140625" style="400"/>
    <col min="4097" max="4097" width="8.42578125" style="400" customWidth="1"/>
    <col min="4098" max="4098" width="54.85546875" style="400" customWidth="1"/>
    <col min="4099" max="4099" width="3.85546875" style="400" customWidth="1"/>
    <col min="4100" max="4100" width="25.140625" style="400" customWidth="1"/>
    <col min="4101" max="4101" width="4.28515625" style="400" customWidth="1"/>
    <col min="4102" max="4102" width="23.85546875" style="400" customWidth="1"/>
    <col min="4103" max="4103" width="18" style="400" customWidth="1"/>
    <col min="4104" max="4104" width="19.140625" style="400" customWidth="1"/>
    <col min="4105" max="4105" width="16.5703125" style="400" bestFit="1" customWidth="1"/>
    <col min="4106" max="4106" width="11.28515625" style="400" bestFit="1" customWidth="1"/>
    <col min="4107" max="4107" width="16.5703125" style="400" bestFit="1" customWidth="1"/>
    <col min="4108" max="4108" width="15" style="400" bestFit="1" customWidth="1"/>
    <col min="4109" max="4352" width="9.140625" style="400"/>
    <col min="4353" max="4353" width="8.42578125" style="400" customWidth="1"/>
    <col min="4354" max="4354" width="54.85546875" style="400" customWidth="1"/>
    <col min="4355" max="4355" width="3.85546875" style="400" customWidth="1"/>
    <col min="4356" max="4356" width="25.140625" style="400" customWidth="1"/>
    <col min="4357" max="4357" width="4.28515625" style="400" customWidth="1"/>
    <col min="4358" max="4358" width="23.85546875" style="400" customWidth="1"/>
    <col min="4359" max="4359" width="18" style="400" customWidth="1"/>
    <col min="4360" max="4360" width="19.140625" style="400" customWidth="1"/>
    <col min="4361" max="4361" width="16.5703125" style="400" bestFit="1" customWidth="1"/>
    <col min="4362" max="4362" width="11.28515625" style="400" bestFit="1" customWidth="1"/>
    <col min="4363" max="4363" width="16.5703125" style="400" bestFit="1" customWidth="1"/>
    <col min="4364" max="4364" width="15" style="400" bestFit="1" customWidth="1"/>
    <col min="4365" max="4608" width="9.140625" style="400"/>
    <col min="4609" max="4609" width="8.42578125" style="400" customWidth="1"/>
    <col min="4610" max="4610" width="54.85546875" style="400" customWidth="1"/>
    <col min="4611" max="4611" width="3.85546875" style="400" customWidth="1"/>
    <col min="4612" max="4612" width="25.140625" style="400" customWidth="1"/>
    <col min="4613" max="4613" width="4.28515625" style="400" customWidth="1"/>
    <col min="4614" max="4614" width="23.85546875" style="400" customWidth="1"/>
    <col min="4615" max="4615" width="18" style="400" customWidth="1"/>
    <col min="4616" max="4616" width="19.140625" style="400" customWidth="1"/>
    <col min="4617" max="4617" width="16.5703125" style="400" bestFit="1" customWidth="1"/>
    <col min="4618" max="4618" width="11.28515625" style="400" bestFit="1" customWidth="1"/>
    <col min="4619" max="4619" width="16.5703125" style="400" bestFit="1" customWidth="1"/>
    <col min="4620" max="4620" width="15" style="400" bestFit="1" customWidth="1"/>
    <col min="4621" max="4864" width="9.140625" style="400"/>
    <col min="4865" max="4865" width="8.42578125" style="400" customWidth="1"/>
    <col min="4866" max="4866" width="54.85546875" style="400" customWidth="1"/>
    <col min="4867" max="4867" width="3.85546875" style="400" customWidth="1"/>
    <col min="4868" max="4868" width="25.140625" style="400" customWidth="1"/>
    <col min="4869" max="4869" width="4.28515625" style="400" customWidth="1"/>
    <col min="4870" max="4870" width="23.85546875" style="400" customWidth="1"/>
    <col min="4871" max="4871" width="18" style="400" customWidth="1"/>
    <col min="4872" max="4872" width="19.140625" style="400" customWidth="1"/>
    <col min="4873" max="4873" width="16.5703125" style="400" bestFit="1" customWidth="1"/>
    <col min="4874" max="4874" width="11.28515625" style="400" bestFit="1" customWidth="1"/>
    <col min="4875" max="4875" width="16.5703125" style="400" bestFit="1" customWidth="1"/>
    <col min="4876" max="4876" width="15" style="400" bestFit="1" customWidth="1"/>
    <col min="4877" max="5120" width="9.140625" style="400"/>
    <col min="5121" max="5121" width="8.42578125" style="400" customWidth="1"/>
    <col min="5122" max="5122" width="54.85546875" style="400" customWidth="1"/>
    <col min="5123" max="5123" width="3.85546875" style="400" customWidth="1"/>
    <col min="5124" max="5124" width="25.140625" style="400" customWidth="1"/>
    <col min="5125" max="5125" width="4.28515625" style="400" customWidth="1"/>
    <col min="5126" max="5126" width="23.85546875" style="400" customWidth="1"/>
    <col min="5127" max="5127" width="18" style="400" customWidth="1"/>
    <col min="5128" max="5128" width="19.140625" style="400" customWidth="1"/>
    <col min="5129" max="5129" width="16.5703125" style="400" bestFit="1" customWidth="1"/>
    <col min="5130" max="5130" width="11.28515625" style="400" bestFit="1" customWidth="1"/>
    <col min="5131" max="5131" width="16.5703125" style="400" bestFit="1" customWidth="1"/>
    <col min="5132" max="5132" width="15" style="400" bestFit="1" customWidth="1"/>
    <col min="5133" max="5376" width="9.140625" style="400"/>
    <col min="5377" max="5377" width="8.42578125" style="400" customWidth="1"/>
    <col min="5378" max="5378" width="54.85546875" style="400" customWidth="1"/>
    <col min="5379" max="5379" width="3.85546875" style="400" customWidth="1"/>
    <col min="5380" max="5380" width="25.140625" style="400" customWidth="1"/>
    <col min="5381" max="5381" width="4.28515625" style="400" customWidth="1"/>
    <col min="5382" max="5382" width="23.85546875" style="400" customWidth="1"/>
    <col min="5383" max="5383" width="18" style="400" customWidth="1"/>
    <col min="5384" max="5384" width="19.140625" style="400" customWidth="1"/>
    <col min="5385" max="5385" width="16.5703125" style="400" bestFit="1" customWidth="1"/>
    <col min="5386" max="5386" width="11.28515625" style="400" bestFit="1" customWidth="1"/>
    <col min="5387" max="5387" width="16.5703125" style="400" bestFit="1" customWidth="1"/>
    <col min="5388" max="5388" width="15" style="400" bestFit="1" customWidth="1"/>
    <col min="5389" max="5632" width="9.140625" style="400"/>
    <col min="5633" max="5633" width="8.42578125" style="400" customWidth="1"/>
    <col min="5634" max="5634" width="54.85546875" style="400" customWidth="1"/>
    <col min="5635" max="5635" width="3.85546875" style="400" customWidth="1"/>
    <col min="5636" max="5636" width="25.140625" style="400" customWidth="1"/>
    <col min="5637" max="5637" width="4.28515625" style="400" customWidth="1"/>
    <col min="5638" max="5638" width="23.85546875" style="400" customWidth="1"/>
    <col min="5639" max="5639" width="18" style="400" customWidth="1"/>
    <col min="5640" max="5640" width="19.140625" style="400" customWidth="1"/>
    <col min="5641" max="5641" width="16.5703125" style="400" bestFit="1" customWidth="1"/>
    <col min="5642" max="5642" width="11.28515625" style="400" bestFit="1" customWidth="1"/>
    <col min="5643" max="5643" width="16.5703125" style="400" bestFit="1" customWidth="1"/>
    <col min="5644" max="5644" width="15" style="400" bestFit="1" customWidth="1"/>
    <col min="5645" max="5888" width="9.140625" style="400"/>
    <col min="5889" max="5889" width="8.42578125" style="400" customWidth="1"/>
    <col min="5890" max="5890" width="54.85546875" style="400" customWidth="1"/>
    <col min="5891" max="5891" width="3.85546875" style="400" customWidth="1"/>
    <col min="5892" max="5892" width="25.140625" style="400" customWidth="1"/>
    <col min="5893" max="5893" width="4.28515625" style="400" customWidth="1"/>
    <col min="5894" max="5894" width="23.85546875" style="400" customWidth="1"/>
    <col min="5895" max="5895" width="18" style="400" customWidth="1"/>
    <col min="5896" max="5896" width="19.140625" style="400" customWidth="1"/>
    <col min="5897" max="5897" width="16.5703125" style="400" bestFit="1" customWidth="1"/>
    <col min="5898" max="5898" width="11.28515625" style="400" bestFit="1" customWidth="1"/>
    <col min="5899" max="5899" width="16.5703125" style="400" bestFit="1" customWidth="1"/>
    <col min="5900" max="5900" width="15" style="400" bestFit="1" customWidth="1"/>
    <col min="5901" max="6144" width="9.140625" style="400"/>
    <col min="6145" max="6145" width="8.42578125" style="400" customWidth="1"/>
    <col min="6146" max="6146" width="54.85546875" style="400" customWidth="1"/>
    <col min="6147" max="6147" width="3.85546875" style="400" customWidth="1"/>
    <col min="6148" max="6148" width="25.140625" style="400" customWidth="1"/>
    <col min="6149" max="6149" width="4.28515625" style="400" customWidth="1"/>
    <col min="6150" max="6150" width="23.85546875" style="400" customWidth="1"/>
    <col min="6151" max="6151" width="18" style="400" customWidth="1"/>
    <col min="6152" max="6152" width="19.140625" style="400" customWidth="1"/>
    <col min="6153" max="6153" width="16.5703125" style="400" bestFit="1" customWidth="1"/>
    <col min="6154" max="6154" width="11.28515625" style="400" bestFit="1" customWidth="1"/>
    <col min="6155" max="6155" width="16.5703125" style="400" bestFit="1" customWidth="1"/>
    <col min="6156" max="6156" width="15" style="400" bestFit="1" customWidth="1"/>
    <col min="6157" max="6400" width="9.140625" style="400"/>
    <col min="6401" max="6401" width="8.42578125" style="400" customWidth="1"/>
    <col min="6402" max="6402" width="54.85546875" style="400" customWidth="1"/>
    <col min="6403" max="6403" width="3.85546875" style="400" customWidth="1"/>
    <col min="6404" max="6404" width="25.140625" style="400" customWidth="1"/>
    <col min="6405" max="6405" width="4.28515625" style="400" customWidth="1"/>
    <col min="6406" max="6406" width="23.85546875" style="400" customWidth="1"/>
    <col min="6407" max="6407" width="18" style="400" customWidth="1"/>
    <col min="6408" max="6408" width="19.140625" style="400" customWidth="1"/>
    <col min="6409" max="6409" width="16.5703125" style="400" bestFit="1" customWidth="1"/>
    <col min="6410" max="6410" width="11.28515625" style="400" bestFit="1" customWidth="1"/>
    <col min="6411" max="6411" width="16.5703125" style="400" bestFit="1" customWidth="1"/>
    <col min="6412" max="6412" width="15" style="400" bestFit="1" customWidth="1"/>
    <col min="6413" max="6656" width="9.140625" style="400"/>
    <col min="6657" max="6657" width="8.42578125" style="400" customWidth="1"/>
    <col min="6658" max="6658" width="54.85546875" style="400" customWidth="1"/>
    <col min="6659" max="6659" width="3.85546875" style="400" customWidth="1"/>
    <col min="6660" max="6660" width="25.140625" style="400" customWidth="1"/>
    <col min="6661" max="6661" width="4.28515625" style="400" customWidth="1"/>
    <col min="6662" max="6662" width="23.85546875" style="400" customWidth="1"/>
    <col min="6663" max="6663" width="18" style="400" customWidth="1"/>
    <col min="6664" max="6664" width="19.140625" style="400" customWidth="1"/>
    <col min="6665" max="6665" width="16.5703125" style="400" bestFit="1" customWidth="1"/>
    <col min="6666" max="6666" width="11.28515625" style="400" bestFit="1" customWidth="1"/>
    <col min="6667" max="6667" width="16.5703125" style="400" bestFit="1" customWidth="1"/>
    <col min="6668" max="6668" width="15" style="400" bestFit="1" customWidth="1"/>
    <col min="6669" max="6912" width="9.140625" style="400"/>
    <col min="6913" max="6913" width="8.42578125" style="400" customWidth="1"/>
    <col min="6914" max="6914" width="54.85546875" style="400" customWidth="1"/>
    <col min="6915" max="6915" width="3.85546875" style="400" customWidth="1"/>
    <col min="6916" max="6916" width="25.140625" style="400" customWidth="1"/>
    <col min="6917" max="6917" width="4.28515625" style="400" customWidth="1"/>
    <col min="6918" max="6918" width="23.85546875" style="400" customWidth="1"/>
    <col min="6919" max="6919" width="18" style="400" customWidth="1"/>
    <col min="6920" max="6920" width="19.140625" style="400" customWidth="1"/>
    <col min="6921" max="6921" width="16.5703125" style="400" bestFit="1" customWidth="1"/>
    <col min="6922" max="6922" width="11.28515625" style="400" bestFit="1" customWidth="1"/>
    <col min="6923" max="6923" width="16.5703125" style="400" bestFit="1" customWidth="1"/>
    <col min="6924" max="6924" width="15" style="400" bestFit="1" customWidth="1"/>
    <col min="6925" max="7168" width="9.140625" style="400"/>
    <col min="7169" max="7169" width="8.42578125" style="400" customWidth="1"/>
    <col min="7170" max="7170" width="54.85546875" style="400" customWidth="1"/>
    <col min="7171" max="7171" width="3.85546875" style="400" customWidth="1"/>
    <col min="7172" max="7172" width="25.140625" style="400" customWidth="1"/>
    <col min="7173" max="7173" width="4.28515625" style="400" customWidth="1"/>
    <col min="7174" max="7174" width="23.85546875" style="400" customWidth="1"/>
    <col min="7175" max="7175" width="18" style="400" customWidth="1"/>
    <col min="7176" max="7176" width="19.140625" style="400" customWidth="1"/>
    <col min="7177" max="7177" width="16.5703125" style="400" bestFit="1" customWidth="1"/>
    <col min="7178" max="7178" width="11.28515625" style="400" bestFit="1" customWidth="1"/>
    <col min="7179" max="7179" width="16.5703125" style="400" bestFit="1" customWidth="1"/>
    <col min="7180" max="7180" width="15" style="400" bestFit="1" customWidth="1"/>
    <col min="7181" max="7424" width="9.140625" style="400"/>
    <col min="7425" max="7425" width="8.42578125" style="400" customWidth="1"/>
    <col min="7426" max="7426" width="54.85546875" style="400" customWidth="1"/>
    <col min="7427" max="7427" width="3.85546875" style="400" customWidth="1"/>
    <col min="7428" max="7428" width="25.140625" style="400" customWidth="1"/>
    <col min="7429" max="7429" width="4.28515625" style="400" customWidth="1"/>
    <col min="7430" max="7430" width="23.85546875" style="400" customWidth="1"/>
    <col min="7431" max="7431" width="18" style="400" customWidth="1"/>
    <col min="7432" max="7432" width="19.140625" style="400" customWidth="1"/>
    <col min="7433" max="7433" width="16.5703125" style="400" bestFit="1" customWidth="1"/>
    <col min="7434" max="7434" width="11.28515625" style="400" bestFit="1" customWidth="1"/>
    <col min="7435" max="7435" width="16.5703125" style="400" bestFit="1" customWidth="1"/>
    <col min="7436" max="7436" width="15" style="400" bestFit="1" customWidth="1"/>
    <col min="7437" max="7680" width="9.140625" style="400"/>
    <col min="7681" max="7681" width="8.42578125" style="400" customWidth="1"/>
    <col min="7682" max="7682" width="54.85546875" style="400" customWidth="1"/>
    <col min="7683" max="7683" width="3.85546875" style="400" customWidth="1"/>
    <col min="7684" max="7684" width="25.140625" style="400" customWidth="1"/>
    <col min="7685" max="7685" width="4.28515625" style="400" customWidth="1"/>
    <col min="7686" max="7686" width="23.85546875" style="400" customWidth="1"/>
    <col min="7687" max="7687" width="18" style="400" customWidth="1"/>
    <col min="7688" max="7688" width="19.140625" style="400" customWidth="1"/>
    <col min="7689" max="7689" width="16.5703125" style="400" bestFit="1" customWidth="1"/>
    <col min="7690" max="7690" width="11.28515625" style="400" bestFit="1" customWidth="1"/>
    <col min="7691" max="7691" width="16.5703125" style="400" bestFit="1" customWidth="1"/>
    <col min="7692" max="7692" width="15" style="400" bestFit="1" customWidth="1"/>
    <col min="7693" max="7936" width="9.140625" style="400"/>
    <col min="7937" max="7937" width="8.42578125" style="400" customWidth="1"/>
    <col min="7938" max="7938" width="54.85546875" style="400" customWidth="1"/>
    <col min="7939" max="7939" width="3.85546875" style="400" customWidth="1"/>
    <col min="7940" max="7940" width="25.140625" style="400" customWidth="1"/>
    <col min="7941" max="7941" width="4.28515625" style="400" customWidth="1"/>
    <col min="7942" max="7942" width="23.85546875" style="400" customWidth="1"/>
    <col min="7943" max="7943" width="18" style="400" customWidth="1"/>
    <col min="7944" max="7944" width="19.140625" style="400" customWidth="1"/>
    <col min="7945" max="7945" width="16.5703125" style="400" bestFit="1" customWidth="1"/>
    <col min="7946" max="7946" width="11.28515625" style="400" bestFit="1" customWidth="1"/>
    <col min="7947" max="7947" width="16.5703125" style="400" bestFit="1" customWidth="1"/>
    <col min="7948" max="7948" width="15" style="400" bestFit="1" customWidth="1"/>
    <col min="7949" max="8192" width="9.140625" style="400"/>
    <col min="8193" max="8193" width="8.42578125" style="400" customWidth="1"/>
    <col min="8194" max="8194" width="54.85546875" style="400" customWidth="1"/>
    <col min="8195" max="8195" width="3.85546875" style="400" customWidth="1"/>
    <col min="8196" max="8196" width="25.140625" style="400" customWidth="1"/>
    <col min="8197" max="8197" width="4.28515625" style="400" customWidth="1"/>
    <col min="8198" max="8198" width="23.85546875" style="400" customWidth="1"/>
    <col min="8199" max="8199" width="18" style="400" customWidth="1"/>
    <col min="8200" max="8200" width="19.140625" style="400" customWidth="1"/>
    <col min="8201" max="8201" width="16.5703125" style="400" bestFit="1" customWidth="1"/>
    <col min="8202" max="8202" width="11.28515625" style="400" bestFit="1" customWidth="1"/>
    <col min="8203" max="8203" width="16.5703125" style="400" bestFit="1" customWidth="1"/>
    <col min="8204" max="8204" width="15" style="400" bestFit="1" customWidth="1"/>
    <col min="8205" max="8448" width="9.140625" style="400"/>
    <col min="8449" max="8449" width="8.42578125" style="400" customWidth="1"/>
    <col min="8450" max="8450" width="54.85546875" style="400" customWidth="1"/>
    <col min="8451" max="8451" width="3.85546875" style="400" customWidth="1"/>
    <col min="8452" max="8452" width="25.140625" style="400" customWidth="1"/>
    <col min="8453" max="8453" width="4.28515625" style="400" customWidth="1"/>
    <col min="8454" max="8454" width="23.85546875" style="400" customWidth="1"/>
    <col min="8455" max="8455" width="18" style="400" customWidth="1"/>
    <col min="8456" max="8456" width="19.140625" style="400" customWidth="1"/>
    <col min="8457" max="8457" width="16.5703125" style="400" bestFit="1" customWidth="1"/>
    <col min="8458" max="8458" width="11.28515625" style="400" bestFit="1" customWidth="1"/>
    <col min="8459" max="8459" width="16.5703125" style="400" bestFit="1" customWidth="1"/>
    <col min="8460" max="8460" width="15" style="400" bestFit="1" customWidth="1"/>
    <col min="8461" max="8704" width="9.140625" style="400"/>
    <col min="8705" max="8705" width="8.42578125" style="400" customWidth="1"/>
    <col min="8706" max="8706" width="54.85546875" style="400" customWidth="1"/>
    <col min="8707" max="8707" width="3.85546875" style="400" customWidth="1"/>
    <col min="8708" max="8708" width="25.140625" style="400" customWidth="1"/>
    <col min="8709" max="8709" width="4.28515625" style="400" customWidth="1"/>
    <col min="8710" max="8710" width="23.85546875" style="400" customWidth="1"/>
    <col min="8711" max="8711" width="18" style="400" customWidth="1"/>
    <col min="8712" max="8712" width="19.140625" style="400" customWidth="1"/>
    <col min="8713" max="8713" width="16.5703125" style="400" bestFit="1" customWidth="1"/>
    <col min="8714" max="8714" width="11.28515625" style="400" bestFit="1" customWidth="1"/>
    <col min="8715" max="8715" width="16.5703125" style="400" bestFit="1" customWidth="1"/>
    <col min="8716" max="8716" width="15" style="400" bestFit="1" customWidth="1"/>
    <col min="8717" max="8960" width="9.140625" style="400"/>
    <col min="8961" max="8961" width="8.42578125" style="400" customWidth="1"/>
    <col min="8962" max="8962" width="54.85546875" style="400" customWidth="1"/>
    <col min="8963" max="8963" width="3.85546875" style="400" customWidth="1"/>
    <col min="8964" max="8964" width="25.140625" style="400" customWidth="1"/>
    <col min="8965" max="8965" width="4.28515625" style="400" customWidth="1"/>
    <col min="8966" max="8966" width="23.85546875" style="400" customWidth="1"/>
    <col min="8967" max="8967" width="18" style="400" customWidth="1"/>
    <col min="8968" max="8968" width="19.140625" style="400" customWidth="1"/>
    <col min="8969" max="8969" width="16.5703125" style="400" bestFit="1" customWidth="1"/>
    <col min="8970" max="8970" width="11.28515625" style="400" bestFit="1" customWidth="1"/>
    <col min="8971" max="8971" width="16.5703125" style="400" bestFit="1" customWidth="1"/>
    <col min="8972" max="8972" width="15" style="400" bestFit="1" customWidth="1"/>
    <col min="8973" max="9216" width="9.140625" style="400"/>
    <col min="9217" max="9217" width="8.42578125" style="400" customWidth="1"/>
    <col min="9218" max="9218" width="54.85546875" style="400" customWidth="1"/>
    <col min="9219" max="9219" width="3.85546875" style="400" customWidth="1"/>
    <col min="9220" max="9220" width="25.140625" style="400" customWidth="1"/>
    <col min="9221" max="9221" width="4.28515625" style="400" customWidth="1"/>
    <col min="9222" max="9222" width="23.85546875" style="400" customWidth="1"/>
    <col min="9223" max="9223" width="18" style="400" customWidth="1"/>
    <col min="9224" max="9224" width="19.140625" style="400" customWidth="1"/>
    <col min="9225" max="9225" width="16.5703125" style="400" bestFit="1" customWidth="1"/>
    <col min="9226" max="9226" width="11.28515625" style="400" bestFit="1" customWidth="1"/>
    <col min="9227" max="9227" width="16.5703125" style="400" bestFit="1" customWidth="1"/>
    <col min="9228" max="9228" width="15" style="400" bestFit="1" customWidth="1"/>
    <col min="9229" max="9472" width="9.140625" style="400"/>
    <col min="9473" max="9473" width="8.42578125" style="400" customWidth="1"/>
    <col min="9474" max="9474" width="54.85546875" style="400" customWidth="1"/>
    <col min="9475" max="9475" width="3.85546875" style="400" customWidth="1"/>
    <col min="9476" max="9476" width="25.140625" style="400" customWidth="1"/>
    <col min="9477" max="9477" width="4.28515625" style="400" customWidth="1"/>
    <col min="9478" max="9478" width="23.85546875" style="400" customWidth="1"/>
    <col min="9479" max="9479" width="18" style="400" customWidth="1"/>
    <col min="9480" max="9480" width="19.140625" style="400" customWidth="1"/>
    <col min="9481" max="9481" width="16.5703125" style="400" bestFit="1" customWidth="1"/>
    <col min="9482" max="9482" width="11.28515625" style="400" bestFit="1" customWidth="1"/>
    <col min="9483" max="9483" width="16.5703125" style="400" bestFit="1" customWidth="1"/>
    <col min="9484" max="9484" width="15" style="400" bestFit="1" customWidth="1"/>
    <col min="9485" max="9728" width="9.140625" style="400"/>
    <col min="9729" max="9729" width="8.42578125" style="400" customWidth="1"/>
    <col min="9730" max="9730" width="54.85546875" style="400" customWidth="1"/>
    <col min="9731" max="9731" width="3.85546875" style="400" customWidth="1"/>
    <col min="9732" max="9732" width="25.140625" style="400" customWidth="1"/>
    <col min="9733" max="9733" width="4.28515625" style="400" customWidth="1"/>
    <col min="9734" max="9734" width="23.85546875" style="400" customWidth="1"/>
    <col min="9735" max="9735" width="18" style="400" customWidth="1"/>
    <col min="9736" max="9736" width="19.140625" style="400" customWidth="1"/>
    <col min="9737" max="9737" width="16.5703125" style="400" bestFit="1" customWidth="1"/>
    <col min="9738" max="9738" width="11.28515625" style="400" bestFit="1" customWidth="1"/>
    <col min="9739" max="9739" width="16.5703125" style="400" bestFit="1" customWidth="1"/>
    <col min="9740" max="9740" width="15" style="400" bestFit="1" customWidth="1"/>
    <col min="9741" max="9984" width="9.140625" style="400"/>
    <col min="9985" max="9985" width="8.42578125" style="400" customWidth="1"/>
    <col min="9986" max="9986" width="54.85546875" style="400" customWidth="1"/>
    <col min="9987" max="9987" width="3.85546875" style="400" customWidth="1"/>
    <col min="9988" max="9988" width="25.140625" style="400" customWidth="1"/>
    <col min="9989" max="9989" width="4.28515625" style="400" customWidth="1"/>
    <col min="9990" max="9990" width="23.85546875" style="400" customWidth="1"/>
    <col min="9991" max="9991" width="18" style="400" customWidth="1"/>
    <col min="9992" max="9992" width="19.140625" style="400" customWidth="1"/>
    <col min="9993" max="9993" width="16.5703125" style="400" bestFit="1" customWidth="1"/>
    <col min="9994" max="9994" width="11.28515625" style="400" bestFit="1" customWidth="1"/>
    <col min="9995" max="9995" width="16.5703125" style="400" bestFit="1" customWidth="1"/>
    <col min="9996" max="9996" width="15" style="400" bestFit="1" customWidth="1"/>
    <col min="9997" max="10240" width="9.140625" style="400"/>
    <col min="10241" max="10241" width="8.42578125" style="400" customWidth="1"/>
    <col min="10242" max="10242" width="54.85546875" style="400" customWidth="1"/>
    <col min="10243" max="10243" width="3.85546875" style="400" customWidth="1"/>
    <col min="10244" max="10244" width="25.140625" style="400" customWidth="1"/>
    <col min="10245" max="10245" width="4.28515625" style="400" customWidth="1"/>
    <col min="10246" max="10246" width="23.85546875" style="400" customWidth="1"/>
    <col min="10247" max="10247" width="18" style="400" customWidth="1"/>
    <col min="10248" max="10248" width="19.140625" style="400" customWidth="1"/>
    <col min="10249" max="10249" width="16.5703125" style="400" bestFit="1" customWidth="1"/>
    <col min="10250" max="10250" width="11.28515625" style="400" bestFit="1" customWidth="1"/>
    <col min="10251" max="10251" width="16.5703125" style="400" bestFit="1" customWidth="1"/>
    <col min="10252" max="10252" width="15" style="400" bestFit="1" customWidth="1"/>
    <col min="10253" max="10496" width="9.140625" style="400"/>
    <col min="10497" max="10497" width="8.42578125" style="400" customWidth="1"/>
    <col min="10498" max="10498" width="54.85546875" style="400" customWidth="1"/>
    <col min="10499" max="10499" width="3.85546875" style="400" customWidth="1"/>
    <col min="10500" max="10500" width="25.140625" style="400" customWidth="1"/>
    <col min="10501" max="10501" width="4.28515625" style="400" customWidth="1"/>
    <col min="10502" max="10502" width="23.85546875" style="400" customWidth="1"/>
    <col min="10503" max="10503" width="18" style="400" customWidth="1"/>
    <col min="10504" max="10504" width="19.140625" style="400" customWidth="1"/>
    <col min="10505" max="10505" width="16.5703125" style="400" bestFit="1" customWidth="1"/>
    <col min="10506" max="10506" width="11.28515625" style="400" bestFit="1" customWidth="1"/>
    <col min="10507" max="10507" width="16.5703125" style="400" bestFit="1" customWidth="1"/>
    <col min="10508" max="10508" width="15" style="400" bestFit="1" customWidth="1"/>
    <col min="10509" max="10752" width="9.140625" style="400"/>
    <col min="10753" max="10753" width="8.42578125" style="400" customWidth="1"/>
    <col min="10754" max="10754" width="54.85546875" style="400" customWidth="1"/>
    <col min="10755" max="10755" width="3.85546875" style="400" customWidth="1"/>
    <col min="10756" max="10756" width="25.140625" style="400" customWidth="1"/>
    <col min="10757" max="10757" width="4.28515625" style="400" customWidth="1"/>
    <col min="10758" max="10758" width="23.85546875" style="400" customWidth="1"/>
    <col min="10759" max="10759" width="18" style="400" customWidth="1"/>
    <col min="10760" max="10760" width="19.140625" style="400" customWidth="1"/>
    <col min="10761" max="10761" width="16.5703125" style="400" bestFit="1" customWidth="1"/>
    <col min="10762" max="10762" width="11.28515625" style="400" bestFit="1" customWidth="1"/>
    <col min="10763" max="10763" width="16.5703125" style="400" bestFit="1" customWidth="1"/>
    <col min="10764" max="10764" width="15" style="400" bestFit="1" customWidth="1"/>
    <col min="10765" max="11008" width="9.140625" style="400"/>
    <col min="11009" max="11009" width="8.42578125" style="400" customWidth="1"/>
    <col min="11010" max="11010" width="54.85546875" style="400" customWidth="1"/>
    <col min="11011" max="11011" width="3.85546875" style="400" customWidth="1"/>
    <col min="11012" max="11012" width="25.140625" style="400" customWidth="1"/>
    <col min="11013" max="11013" width="4.28515625" style="400" customWidth="1"/>
    <col min="11014" max="11014" width="23.85546875" style="400" customWidth="1"/>
    <col min="11015" max="11015" width="18" style="400" customWidth="1"/>
    <col min="11016" max="11016" width="19.140625" style="400" customWidth="1"/>
    <col min="11017" max="11017" width="16.5703125" style="400" bestFit="1" customWidth="1"/>
    <col min="11018" max="11018" width="11.28515625" style="400" bestFit="1" customWidth="1"/>
    <col min="11019" max="11019" width="16.5703125" style="400" bestFit="1" customWidth="1"/>
    <col min="11020" max="11020" width="15" style="400" bestFit="1" customWidth="1"/>
    <col min="11021" max="11264" width="9.140625" style="400"/>
    <col min="11265" max="11265" width="8.42578125" style="400" customWidth="1"/>
    <col min="11266" max="11266" width="54.85546875" style="400" customWidth="1"/>
    <col min="11267" max="11267" width="3.85546875" style="400" customWidth="1"/>
    <col min="11268" max="11268" width="25.140625" style="400" customWidth="1"/>
    <col min="11269" max="11269" width="4.28515625" style="400" customWidth="1"/>
    <col min="11270" max="11270" width="23.85546875" style="400" customWidth="1"/>
    <col min="11271" max="11271" width="18" style="400" customWidth="1"/>
    <col min="11272" max="11272" width="19.140625" style="400" customWidth="1"/>
    <col min="11273" max="11273" width="16.5703125" style="400" bestFit="1" customWidth="1"/>
    <col min="11274" max="11274" width="11.28515625" style="400" bestFit="1" customWidth="1"/>
    <col min="11275" max="11275" width="16.5703125" style="400" bestFit="1" customWidth="1"/>
    <col min="11276" max="11276" width="15" style="400" bestFit="1" customWidth="1"/>
    <col min="11277" max="11520" width="9.140625" style="400"/>
    <col min="11521" max="11521" width="8.42578125" style="400" customWidth="1"/>
    <col min="11522" max="11522" width="54.85546875" style="400" customWidth="1"/>
    <col min="11523" max="11523" width="3.85546875" style="400" customWidth="1"/>
    <col min="11524" max="11524" width="25.140625" style="400" customWidth="1"/>
    <col min="11525" max="11525" width="4.28515625" style="400" customWidth="1"/>
    <col min="11526" max="11526" width="23.85546875" style="400" customWidth="1"/>
    <col min="11527" max="11527" width="18" style="400" customWidth="1"/>
    <col min="11528" max="11528" width="19.140625" style="400" customWidth="1"/>
    <col min="11529" max="11529" width="16.5703125" style="400" bestFit="1" customWidth="1"/>
    <col min="11530" max="11530" width="11.28515625" style="400" bestFit="1" customWidth="1"/>
    <col min="11531" max="11531" width="16.5703125" style="400" bestFit="1" customWidth="1"/>
    <col min="11532" max="11532" width="15" style="400" bestFit="1" customWidth="1"/>
    <col min="11533" max="11776" width="9.140625" style="400"/>
    <col min="11777" max="11777" width="8.42578125" style="400" customWidth="1"/>
    <col min="11778" max="11778" width="54.85546875" style="400" customWidth="1"/>
    <col min="11779" max="11779" width="3.85546875" style="400" customWidth="1"/>
    <col min="11780" max="11780" width="25.140625" style="400" customWidth="1"/>
    <col min="11781" max="11781" width="4.28515625" style="400" customWidth="1"/>
    <col min="11782" max="11782" width="23.85546875" style="400" customWidth="1"/>
    <col min="11783" max="11783" width="18" style="400" customWidth="1"/>
    <col min="11784" max="11784" width="19.140625" style="400" customWidth="1"/>
    <col min="11785" max="11785" width="16.5703125" style="400" bestFit="1" customWidth="1"/>
    <col min="11786" max="11786" width="11.28515625" style="400" bestFit="1" customWidth="1"/>
    <col min="11787" max="11787" width="16.5703125" style="400" bestFit="1" customWidth="1"/>
    <col min="11788" max="11788" width="15" style="400" bestFit="1" customWidth="1"/>
    <col min="11789" max="12032" width="9.140625" style="400"/>
    <col min="12033" max="12033" width="8.42578125" style="400" customWidth="1"/>
    <col min="12034" max="12034" width="54.85546875" style="400" customWidth="1"/>
    <col min="12035" max="12035" width="3.85546875" style="400" customWidth="1"/>
    <col min="12036" max="12036" width="25.140625" style="400" customWidth="1"/>
    <col min="12037" max="12037" width="4.28515625" style="400" customWidth="1"/>
    <col min="12038" max="12038" width="23.85546875" style="400" customWidth="1"/>
    <col min="12039" max="12039" width="18" style="400" customWidth="1"/>
    <col min="12040" max="12040" width="19.140625" style="400" customWidth="1"/>
    <col min="12041" max="12041" width="16.5703125" style="400" bestFit="1" customWidth="1"/>
    <col min="12042" max="12042" width="11.28515625" style="400" bestFit="1" customWidth="1"/>
    <col min="12043" max="12043" width="16.5703125" style="400" bestFit="1" customWidth="1"/>
    <col min="12044" max="12044" width="15" style="400" bestFit="1" customWidth="1"/>
    <col min="12045" max="12288" width="9.140625" style="400"/>
    <col min="12289" max="12289" width="8.42578125" style="400" customWidth="1"/>
    <col min="12290" max="12290" width="54.85546875" style="400" customWidth="1"/>
    <col min="12291" max="12291" width="3.85546875" style="400" customWidth="1"/>
    <col min="12292" max="12292" width="25.140625" style="400" customWidth="1"/>
    <col min="12293" max="12293" width="4.28515625" style="400" customWidth="1"/>
    <col min="12294" max="12294" width="23.85546875" style="400" customWidth="1"/>
    <col min="12295" max="12295" width="18" style="400" customWidth="1"/>
    <col min="12296" max="12296" width="19.140625" style="400" customWidth="1"/>
    <col min="12297" max="12297" width="16.5703125" style="400" bestFit="1" customWidth="1"/>
    <col min="12298" max="12298" width="11.28515625" style="400" bestFit="1" customWidth="1"/>
    <col min="12299" max="12299" width="16.5703125" style="400" bestFit="1" customWidth="1"/>
    <col min="12300" max="12300" width="15" style="400" bestFit="1" customWidth="1"/>
    <col min="12301" max="12544" width="9.140625" style="400"/>
    <col min="12545" max="12545" width="8.42578125" style="400" customWidth="1"/>
    <col min="12546" max="12546" width="54.85546875" style="400" customWidth="1"/>
    <col min="12547" max="12547" width="3.85546875" style="400" customWidth="1"/>
    <col min="12548" max="12548" width="25.140625" style="400" customWidth="1"/>
    <col min="12549" max="12549" width="4.28515625" style="400" customWidth="1"/>
    <col min="12550" max="12550" width="23.85546875" style="400" customWidth="1"/>
    <col min="12551" max="12551" width="18" style="400" customWidth="1"/>
    <col min="12552" max="12552" width="19.140625" style="400" customWidth="1"/>
    <col min="12553" max="12553" width="16.5703125" style="400" bestFit="1" customWidth="1"/>
    <col min="12554" max="12554" width="11.28515625" style="400" bestFit="1" customWidth="1"/>
    <col min="12555" max="12555" width="16.5703125" style="400" bestFit="1" customWidth="1"/>
    <col min="12556" max="12556" width="15" style="400" bestFit="1" customWidth="1"/>
    <col min="12557" max="12800" width="9.140625" style="400"/>
    <col min="12801" max="12801" width="8.42578125" style="400" customWidth="1"/>
    <col min="12802" max="12802" width="54.85546875" style="400" customWidth="1"/>
    <col min="12803" max="12803" width="3.85546875" style="400" customWidth="1"/>
    <col min="12804" max="12804" width="25.140625" style="400" customWidth="1"/>
    <col min="12805" max="12805" width="4.28515625" style="400" customWidth="1"/>
    <col min="12806" max="12806" width="23.85546875" style="400" customWidth="1"/>
    <col min="12807" max="12807" width="18" style="400" customWidth="1"/>
    <col min="12808" max="12808" width="19.140625" style="400" customWidth="1"/>
    <col min="12809" max="12809" width="16.5703125" style="400" bestFit="1" customWidth="1"/>
    <col min="12810" max="12810" width="11.28515625" style="400" bestFit="1" customWidth="1"/>
    <col min="12811" max="12811" width="16.5703125" style="400" bestFit="1" customWidth="1"/>
    <col min="12812" max="12812" width="15" style="400" bestFit="1" customWidth="1"/>
    <col min="12813" max="13056" width="9.140625" style="400"/>
    <col min="13057" max="13057" width="8.42578125" style="400" customWidth="1"/>
    <col min="13058" max="13058" width="54.85546875" style="400" customWidth="1"/>
    <col min="13059" max="13059" width="3.85546875" style="400" customWidth="1"/>
    <col min="13060" max="13060" width="25.140625" style="400" customWidth="1"/>
    <col min="13061" max="13061" width="4.28515625" style="400" customWidth="1"/>
    <col min="13062" max="13062" width="23.85546875" style="400" customWidth="1"/>
    <col min="13063" max="13063" width="18" style="400" customWidth="1"/>
    <col min="13064" max="13064" width="19.140625" style="400" customWidth="1"/>
    <col min="13065" max="13065" width="16.5703125" style="400" bestFit="1" customWidth="1"/>
    <col min="13066" max="13066" width="11.28515625" style="400" bestFit="1" customWidth="1"/>
    <col min="13067" max="13067" width="16.5703125" style="400" bestFit="1" customWidth="1"/>
    <col min="13068" max="13068" width="15" style="400" bestFit="1" customWidth="1"/>
    <col min="13069" max="13312" width="9.140625" style="400"/>
    <col min="13313" max="13313" width="8.42578125" style="400" customWidth="1"/>
    <col min="13314" max="13314" width="54.85546875" style="400" customWidth="1"/>
    <col min="13315" max="13315" width="3.85546875" style="400" customWidth="1"/>
    <col min="13316" max="13316" width="25.140625" style="400" customWidth="1"/>
    <col min="13317" max="13317" width="4.28515625" style="400" customWidth="1"/>
    <col min="13318" max="13318" width="23.85546875" style="400" customWidth="1"/>
    <col min="13319" max="13319" width="18" style="400" customWidth="1"/>
    <col min="13320" max="13320" width="19.140625" style="400" customWidth="1"/>
    <col min="13321" max="13321" width="16.5703125" style="400" bestFit="1" customWidth="1"/>
    <col min="13322" max="13322" width="11.28515625" style="400" bestFit="1" customWidth="1"/>
    <col min="13323" max="13323" width="16.5703125" style="400" bestFit="1" customWidth="1"/>
    <col min="13324" max="13324" width="15" style="400" bestFit="1" customWidth="1"/>
    <col min="13325" max="13568" width="9.140625" style="400"/>
    <col min="13569" max="13569" width="8.42578125" style="400" customWidth="1"/>
    <col min="13570" max="13570" width="54.85546875" style="400" customWidth="1"/>
    <col min="13571" max="13571" width="3.85546875" style="400" customWidth="1"/>
    <col min="13572" max="13572" width="25.140625" style="400" customWidth="1"/>
    <col min="13573" max="13573" width="4.28515625" style="400" customWidth="1"/>
    <col min="13574" max="13574" width="23.85546875" style="400" customWidth="1"/>
    <col min="13575" max="13575" width="18" style="400" customWidth="1"/>
    <col min="13576" max="13576" width="19.140625" style="400" customWidth="1"/>
    <col min="13577" max="13577" width="16.5703125" style="400" bestFit="1" customWidth="1"/>
    <col min="13578" max="13578" width="11.28515625" style="400" bestFit="1" customWidth="1"/>
    <col min="13579" max="13579" width="16.5703125" style="400" bestFit="1" customWidth="1"/>
    <col min="13580" max="13580" width="15" style="400" bestFit="1" customWidth="1"/>
    <col min="13581" max="13824" width="9.140625" style="400"/>
    <col min="13825" max="13825" width="8.42578125" style="400" customWidth="1"/>
    <col min="13826" max="13826" width="54.85546875" style="400" customWidth="1"/>
    <col min="13827" max="13827" width="3.85546875" style="400" customWidth="1"/>
    <col min="13828" max="13828" width="25.140625" style="400" customWidth="1"/>
    <col min="13829" max="13829" width="4.28515625" style="400" customWidth="1"/>
    <col min="13830" max="13830" width="23.85546875" style="400" customWidth="1"/>
    <col min="13831" max="13831" width="18" style="400" customWidth="1"/>
    <col min="13832" max="13832" width="19.140625" style="400" customWidth="1"/>
    <col min="13833" max="13833" width="16.5703125" style="400" bestFit="1" customWidth="1"/>
    <col min="13834" max="13834" width="11.28515625" style="400" bestFit="1" customWidth="1"/>
    <col min="13835" max="13835" width="16.5703125" style="400" bestFit="1" customWidth="1"/>
    <col min="13836" max="13836" width="15" style="400" bestFit="1" customWidth="1"/>
    <col min="13837" max="14080" width="9.140625" style="400"/>
    <col min="14081" max="14081" width="8.42578125" style="400" customWidth="1"/>
    <col min="14082" max="14082" width="54.85546875" style="400" customWidth="1"/>
    <col min="14083" max="14083" width="3.85546875" style="400" customWidth="1"/>
    <col min="14084" max="14084" width="25.140625" style="400" customWidth="1"/>
    <col min="14085" max="14085" width="4.28515625" style="400" customWidth="1"/>
    <col min="14086" max="14086" width="23.85546875" style="400" customWidth="1"/>
    <col min="14087" max="14087" width="18" style="400" customWidth="1"/>
    <col min="14088" max="14088" width="19.140625" style="400" customWidth="1"/>
    <col min="14089" max="14089" width="16.5703125" style="400" bestFit="1" customWidth="1"/>
    <col min="14090" max="14090" width="11.28515625" style="400" bestFit="1" customWidth="1"/>
    <col min="14091" max="14091" width="16.5703125" style="400" bestFit="1" customWidth="1"/>
    <col min="14092" max="14092" width="15" style="400" bestFit="1" customWidth="1"/>
    <col min="14093" max="14336" width="9.140625" style="400"/>
    <col min="14337" max="14337" width="8.42578125" style="400" customWidth="1"/>
    <col min="14338" max="14338" width="54.85546875" style="400" customWidth="1"/>
    <col min="14339" max="14339" width="3.85546875" style="400" customWidth="1"/>
    <col min="14340" max="14340" width="25.140625" style="400" customWidth="1"/>
    <col min="14341" max="14341" width="4.28515625" style="400" customWidth="1"/>
    <col min="14342" max="14342" width="23.85546875" style="400" customWidth="1"/>
    <col min="14343" max="14343" width="18" style="400" customWidth="1"/>
    <col min="14344" max="14344" width="19.140625" style="400" customWidth="1"/>
    <col min="14345" max="14345" width="16.5703125" style="400" bestFit="1" customWidth="1"/>
    <col min="14346" max="14346" width="11.28515625" style="400" bestFit="1" customWidth="1"/>
    <col min="14347" max="14347" width="16.5703125" style="400" bestFit="1" customWidth="1"/>
    <col min="14348" max="14348" width="15" style="400" bestFit="1" customWidth="1"/>
    <col min="14349" max="14592" width="9.140625" style="400"/>
    <col min="14593" max="14593" width="8.42578125" style="400" customWidth="1"/>
    <col min="14594" max="14594" width="54.85546875" style="400" customWidth="1"/>
    <col min="14595" max="14595" width="3.85546875" style="400" customWidth="1"/>
    <col min="14596" max="14596" width="25.140625" style="400" customWidth="1"/>
    <col min="14597" max="14597" width="4.28515625" style="400" customWidth="1"/>
    <col min="14598" max="14598" width="23.85546875" style="400" customWidth="1"/>
    <col min="14599" max="14599" width="18" style="400" customWidth="1"/>
    <col min="14600" max="14600" width="19.140625" style="400" customWidth="1"/>
    <col min="14601" max="14601" width="16.5703125" style="400" bestFit="1" customWidth="1"/>
    <col min="14602" max="14602" width="11.28515625" style="400" bestFit="1" customWidth="1"/>
    <col min="14603" max="14603" width="16.5703125" style="400" bestFit="1" customWidth="1"/>
    <col min="14604" max="14604" width="15" style="400" bestFit="1" customWidth="1"/>
    <col min="14605" max="14848" width="9.140625" style="400"/>
    <col min="14849" max="14849" width="8.42578125" style="400" customWidth="1"/>
    <col min="14850" max="14850" width="54.85546875" style="400" customWidth="1"/>
    <col min="14851" max="14851" width="3.85546875" style="400" customWidth="1"/>
    <col min="14852" max="14852" width="25.140625" style="400" customWidth="1"/>
    <col min="14853" max="14853" width="4.28515625" style="400" customWidth="1"/>
    <col min="14854" max="14854" width="23.85546875" style="400" customWidth="1"/>
    <col min="14855" max="14855" width="18" style="400" customWidth="1"/>
    <col min="14856" max="14856" width="19.140625" style="400" customWidth="1"/>
    <col min="14857" max="14857" width="16.5703125" style="400" bestFit="1" customWidth="1"/>
    <col min="14858" max="14858" width="11.28515625" style="400" bestFit="1" customWidth="1"/>
    <col min="14859" max="14859" width="16.5703125" style="400" bestFit="1" customWidth="1"/>
    <col min="14860" max="14860" width="15" style="400" bestFit="1" customWidth="1"/>
    <col min="14861" max="15104" width="9.140625" style="400"/>
    <col min="15105" max="15105" width="8.42578125" style="400" customWidth="1"/>
    <col min="15106" max="15106" width="54.85546875" style="400" customWidth="1"/>
    <col min="15107" max="15107" width="3.85546875" style="400" customWidth="1"/>
    <col min="15108" max="15108" width="25.140625" style="400" customWidth="1"/>
    <col min="15109" max="15109" width="4.28515625" style="400" customWidth="1"/>
    <col min="15110" max="15110" width="23.85546875" style="400" customWidth="1"/>
    <col min="15111" max="15111" width="18" style="400" customWidth="1"/>
    <col min="15112" max="15112" width="19.140625" style="400" customWidth="1"/>
    <col min="15113" max="15113" width="16.5703125" style="400" bestFit="1" customWidth="1"/>
    <col min="15114" max="15114" width="11.28515625" style="400" bestFit="1" customWidth="1"/>
    <col min="15115" max="15115" width="16.5703125" style="400" bestFit="1" customWidth="1"/>
    <col min="15116" max="15116" width="15" style="400" bestFit="1" customWidth="1"/>
    <col min="15117" max="15360" width="9.140625" style="400"/>
    <col min="15361" max="15361" width="8.42578125" style="400" customWidth="1"/>
    <col min="15362" max="15362" width="54.85546875" style="400" customWidth="1"/>
    <col min="15363" max="15363" width="3.85546875" style="400" customWidth="1"/>
    <col min="15364" max="15364" width="25.140625" style="400" customWidth="1"/>
    <col min="15365" max="15365" width="4.28515625" style="400" customWidth="1"/>
    <col min="15366" max="15366" width="23.85546875" style="400" customWidth="1"/>
    <col min="15367" max="15367" width="18" style="400" customWidth="1"/>
    <col min="15368" max="15368" width="19.140625" style="400" customWidth="1"/>
    <col min="15369" max="15369" width="16.5703125" style="400" bestFit="1" customWidth="1"/>
    <col min="15370" max="15370" width="11.28515625" style="400" bestFit="1" customWidth="1"/>
    <col min="15371" max="15371" width="16.5703125" style="400" bestFit="1" customWidth="1"/>
    <col min="15372" max="15372" width="15" style="400" bestFit="1" customWidth="1"/>
    <col min="15373" max="15616" width="9.140625" style="400"/>
    <col min="15617" max="15617" width="8.42578125" style="400" customWidth="1"/>
    <col min="15618" max="15618" width="54.85546875" style="400" customWidth="1"/>
    <col min="15619" max="15619" width="3.85546875" style="400" customWidth="1"/>
    <col min="15620" max="15620" width="25.140625" style="400" customWidth="1"/>
    <col min="15621" max="15621" width="4.28515625" style="400" customWidth="1"/>
    <col min="15622" max="15622" width="23.85546875" style="400" customWidth="1"/>
    <col min="15623" max="15623" width="18" style="400" customWidth="1"/>
    <col min="15624" max="15624" width="19.140625" style="400" customWidth="1"/>
    <col min="15625" max="15625" width="16.5703125" style="400" bestFit="1" customWidth="1"/>
    <col min="15626" max="15626" width="11.28515625" style="400" bestFit="1" customWidth="1"/>
    <col min="15627" max="15627" width="16.5703125" style="400" bestFit="1" customWidth="1"/>
    <col min="15628" max="15628" width="15" style="400" bestFit="1" customWidth="1"/>
    <col min="15629" max="15872" width="9.140625" style="400"/>
    <col min="15873" max="15873" width="8.42578125" style="400" customWidth="1"/>
    <col min="15874" max="15874" width="54.85546875" style="400" customWidth="1"/>
    <col min="15875" max="15875" width="3.85546875" style="400" customWidth="1"/>
    <col min="15876" max="15876" width="25.140625" style="400" customWidth="1"/>
    <col min="15877" max="15877" width="4.28515625" style="400" customWidth="1"/>
    <col min="15878" max="15878" width="23.85546875" style="400" customWidth="1"/>
    <col min="15879" max="15879" width="18" style="400" customWidth="1"/>
    <col min="15880" max="15880" width="19.140625" style="400" customWidth="1"/>
    <col min="15881" max="15881" width="16.5703125" style="400" bestFit="1" customWidth="1"/>
    <col min="15882" max="15882" width="11.28515625" style="400" bestFit="1" customWidth="1"/>
    <col min="15883" max="15883" width="16.5703125" style="400" bestFit="1" customWidth="1"/>
    <col min="15884" max="15884" width="15" style="400" bestFit="1" customWidth="1"/>
    <col min="15885" max="16128" width="9.140625" style="400"/>
    <col min="16129" max="16129" width="8.42578125" style="400" customWidth="1"/>
    <col min="16130" max="16130" width="54.85546875" style="400" customWidth="1"/>
    <col min="16131" max="16131" width="3.85546875" style="400" customWidth="1"/>
    <col min="16132" max="16132" width="25.140625" style="400" customWidth="1"/>
    <col min="16133" max="16133" width="4.28515625" style="400" customWidth="1"/>
    <col min="16134" max="16134" width="23.85546875" style="400" customWidth="1"/>
    <col min="16135" max="16135" width="18" style="400" customWidth="1"/>
    <col min="16136" max="16136" width="19.140625" style="400" customWidth="1"/>
    <col min="16137" max="16137" width="16.5703125" style="400" bestFit="1" customWidth="1"/>
    <col min="16138" max="16138" width="11.28515625" style="400" bestFit="1" customWidth="1"/>
    <col min="16139" max="16139" width="16.5703125" style="400" bestFit="1" customWidth="1"/>
    <col min="16140" max="16140" width="15" style="400" bestFit="1" customWidth="1"/>
    <col min="16141" max="16384" width="9.140625" style="400"/>
  </cols>
  <sheetData>
    <row r="1" spans="1:256" ht="16.5">
      <c r="A1" s="399"/>
      <c r="B1" s="1094" t="s">
        <v>473</v>
      </c>
      <c r="C1" s="1095"/>
      <c r="D1" s="1095"/>
      <c r="E1" s="1095"/>
      <c r="F1" s="1096"/>
    </row>
    <row r="2" spans="1:256" ht="16.5">
      <c r="A2" s="401"/>
      <c r="B2" s="402"/>
      <c r="C2" s="403"/>
      <c r="D2" s="403"/>
      <c r="E2" s="403"/>
      <c r="F2" s="404"/>
    </row>
    <row r="3" spans="1:256" ht="16.5">
      <c r="A3" s="401"/>
      <c r="D3" s="1097" t="s">
        <v>474</v>
      </c>
      <c r="E3" s="1097"/>
      <c r="F3" s="1098"/>
    </row>
    <row r="4" spans="1:256" ht="16.5">
      <c r="A4" s="1099" t="s">
        <v>475</v>
      </c>
      <c r="B4" s="1100"/>
      <c r="C4" s="406"/>
      <c r="D4" s="1100"/>
      <c r="E4" s="1100"/>
      <c r="F4" s="1101"/>
      <c r="G4" s="407"/>
      <c r="H4" s="407"/>
      <c r="I4" s="407"/>
      <c r="J4" s="407"/>
      <c r="K4" s="407"/>
      <c r="L4" s="407"/>
    </row>
    <row r="5" spans="1:256" ht="22.5" customHeight="1">
      <c r="A5" s="408" t="s">
        <v>476</v>
      </c>
      <c r="B5" s="409" t="s">
        <v>477</v>
      </c>
      <c r="C5" s="410"/>
      <c r="D5" s="411" t="s">
        <v>478</v>
      </c>
      <c r="E5" s="1102" t="s">
        <v>479</v>
      </c>
      <c r="F5" s="1103"/>
      <c r="H5" s="407"/>
    </row>
    <row r="6" spans="1:256" ht="54" customHeight="1">
      <c r="A6" s="412">
        <v>1</v>
      </c>
      <c r="B6" s="413" t="s">
        <v>480</v>
      </c>
      <c r="C6" s="414"/>
      <c r="D6" s="415">
        <f>'Sch-1'!N27</f>
        <v>0</v>
      </c>
      <c r="E6" s="414"/>
      <c r="F6" s="416" t="e">
        <f>ROUND('Sch-1'!W27,0)</f>
        <v>#REF!</v>
      </c>
      <c r="G6" s="417"/>
      <c r="H6" s="418"/>
      <c r="I6" s="419"/>
      <c r="J6" s="407"/>
      <c r="K6" s="407"/>
    </row>
    <row r="7" spans="1:256" ht="45" customHeight="1">
      <c r="A7" s="420">
        <v>2</v>
      </c>
      <c r="B7" s="413" t="s">
        <v>481</v>
      </c>
      <c r="C7" s="414"/>
      <c r="D7" s="421">
        <f>'Sch-2'!J27</f>
        <v>0</v>
      </c>
      <c r="E7" s="414"/>
      <c r="F7" s="416">
        <f>ROUND('Sch-2'!L27,0)</f>
        <v>0</v>
      </c>
      <c r="G7" s="422"/>
      <c r="H7" s="407"/>
      <c r="J7" s="407"/>
      <c r="K7" s="407"/>
    </row>
    <row r="8" spans="1:256" ht="35.25" customHeight="1">
      <c r="A8" s="423">
        <v>3</v>
      </c>
      <c r="B8" s="413" t="s">
        <v>482</v>
      </c>
      <c r="C8" s="414"/>
      <c r="D8" s="421">
        <f>'Sch-3'!P26</f>
        <v>0</v>
      </c>
      <c r="E8" s="414"/>
      <c r="F8" s="424" t="e">
        <f>ROUND('Sch-3'!X26,0)</f>
        <v>#REF!</v>
      </c>
      <c r="G8" s="422"/>
      <c r="H8" s="407"/>
      <c r="J8" s="407"/>
      <c r="K8" s="407"/>
    </row>
    <row r="9" spans="1:256" ht="30.75" customHeight="1">
      <c r="A9" s="425">
        <v>4</v>
      </c>
      <c r="B9" s="413" t="s">
        <v>483</v>
      </c>
      <c r="C9" s="414"/>
      <c r="D9" s="421" t="s">
        <v>335</v>
      </c>
      <c r="E9" s="414" t="s">
        <v>484</v>
      </c>
      <c r="F9" s="424" t="str">
        <f>D9</f>
        <v>Not Applicable</v>
      </c>
      <c r="G9" s="426"/>
      <c r="H9" s="407"/>
      <c r="J9" s="407"/>
      <c r="K9" s="407"/>
    </row>
    <row r="10" spans="1:256" ht="31.5" customHeight="1">
      <c r="A10" s="427">
        <v>5</v>
      </c>
      <c r="B10" s="428" t="s">
        <v>485</v>
      </c>
      <c r="C10" s="414"/>
      <c r="D10" s="429">
        <f>SUM(D6:D9)</f>
        <v>0</v>
      </c>
      <c r="E10" s="414"/>
      <c r="F10" s="430" t="e">
        <f>SUM(F6:F9)</f>
        <v>#REF!</v>
      </c>
      <c r="G10" s="431"/>
      <c r="H10" s="432"/>
      <c r="I10" s="433"/>
      <c r="J10" s="432"/>
      <c r="K10" s="432"/>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row>
    <row r="11" spans="1:256" ht="25.5" customHeight="1">
      <c r="A11" s="412">
        <v>6</v>
      </c>
      <c r="B11" s="413" t="s">
        <v>486</v>
      </c>
      <c r="C11" s="435"/>
      <c r="D11" s="436" t="s">
        <v>487</v>
      </c>
      <c r="E11" s="435"/>
      <c r="F11" s="424" t="s">
        <v>487</v>
      </c>
      <c r="G11" s="426"/>
      <c r="H11" s="407"/>
      <c r="J11" s="407"/>
      <c r="K11" s="407"/>
    </row>
    <row r="12" spans="1:256" ht="24" customHeight="1">
      <c r="A12" s="437">
        <v>7</v>
      </c>
      <c r="B12" s="438" t="s">
        <v>485</v>
      </c>
      <c r="C12" s="439"/>
      <c r="D12" s="440">
        <f>D10</f>
        <v>0</v>
      </c>
      <c r="E12" s="439"/>
      <c r="F12" s="441" t="e">
        <f>F10</f>
        <v>#REF!</v>
      </c>
      <c r="G12" s="442"/>
      <c r="H12" s="443"/>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442"/>
      <c r="EK12" s="442"/>
      <c r="EL12" s="442"/>
      <c r="EM12" s="442"/>
      <c r="EN12" s="442"/>
      <c r="EO12" s="442"/>
      <c r="EP12" s="442"/>
      <c r="EQ12" s="442"/>
      <c r="ER12" s="442"/>
      <c r="ES12" s="442"/>
      <c r="ET12" s="442"/>
      <c r="EU12" s="442"/>
      <c r="EV12" s="442"/>
      <c r="EW12" s="442"/>
      <c r="EX12" s="442"/>
      <c r="EY12" s="442"/>
      <c r="EZ12" s="442"/>
      <c r="FA12" s="442"/>
      <c r="FB12" s="442"/>
      <c r="FC12" s="442"/>
      <c r="FD12" s="442"/>
      <c r="FE12" s="442"/>
      <c r="FF12" s="442"/>
      <c r="FG12" s="442"/>
      <c r="FH12" s="442"/>
      <c r="FI12" s="442"/>
      <c r="FJ12" s="442"/>
      <c r="FK12" s="442"/>
      <c r="FL12" s="442"/>
      <c r="FM12" s="442"/>
      <c r="FN12" s="442"/>
      <c r="FO12" s="442"/>
      <c r="FP12" s="442"/>
      <c r="FQ12" s="442"/>
      <c r="FR12" s="442"/>
      <c r="FS12" s="442"/>
      <c r="FT12" s="442"/>
      <c r="FU12" s="442"/>
      <c r="FV12" s="442"/>
      <c r="FW12" s="442"/>
      <c r="FX12" s="442"/>
      <c r="FY12" s="442"/>
      <c r="FZ12" s="442"/>
      <c r="GA12" s="442"/>
      <c r="GB12" s="442"/>
      <c r="GC12" s="442"/>
      <c r="GD12" s="442"/>
      <c r="GE12" s="442"/>
      <c r="GF12" s="442"/>
      <c r="GG12" s="442"/>
      <c r="GH12" s="442"/>
      <c r="GI12" s="442"/>
      <c r="GJ12" s="442"/>
      <c r="GK12" s="442"/>
      <c r="GL12" s="442"/>
      <c r="GM12" s="442"/>
      <c r="GN12" s="442"/>
      <c r="GO12" s="442"/>
      <c r="GP12" s="442"/>
      <c r="GQ12" s="442"/>
      <c r="GR12" s="442"/>
      <c r="GS12" s="442"/>
      <c r="GT12" s="442"/>
      <c r="GU12" s="442"/>
      <c r="GV12" s="442"/>
      <c r="GW12" s="442"/>
      <c r="GX12" s="442"/>
      <c r="GY12" s="442"/>
      <c r="GZ12" s="442"/>
      <c r="HA12" s="442"/>
      <c r="HB12" s="442"/>
      <c r="HC12" s="442"/>
      <c r="HD12" s="442"/>
      <c r="HE12" s="442"/>
      <c r="HF12" s="442"/>
      <c r="HG12" s="442"/>
      <c r="HH12" s="442"/>
      <c r="HI12" s="442"/>
      <c r="HJ12" s="442"/>
      <c r="HK12" s="442"/>
      <c r="HL12" s="442"/>
      <c r="HM12" s="442"/>
      <c r="HN12" s="442"/>
      <c r="HO12" s="442"/>
      <c r="HP12" s="442"/>
      <c r="HQ12" s="442"/>
      <c r="HR12" s="442"/>
      <c r="HS12" s="442"/>
      <c r="HT12" s="442"/>
      <c r="HU12" s="442"/>
      <c r="HV12" s="442"/>
      <c r="HW12" s="442"/>
      <c r="HX12" s="442"/>
      <c r="HY12" s="442"/>
      <c r="HZ12" s="442"/>
      <c r="IA12" s="442"/>
      <c r="IB12" s="442"/>
      <c r="IC12" s="442"/>
      <c r="ID12" s="442"/>
      <c r="IE12" s="442"/>
      <c r="IF12" s="442"/>
      <c r="IG12" s="442"/>
      <c r="IH12" s="442"/>
      <c r="II12" s="442"/>
      <c r="IJ12" s="442"/>
      <c r="IK12" s="442"/>
      <c r="IL12" s="442"/>
      <c r="IM12" s="442"/>
      <c r="IN12" s="442"/>
      <c r="IO12" s="442"/>
      <c r="IP12" s="442"/>
      <c r="IQ12" s="442"/>
      <c r="IR12" s="442"/>
      <c r="IS12" s="442"/>
      <c r="IT12" s="442"/>
      <c r="IU12" s="442"/>
      <c r="IV12" s="442"/>
    </row>
    <row r="13" spans="1:256" ht="31.5" customHeight="1">
      <c r="A13" s="425">
        <v>8</v>
      </c>
      <c r="B13" s="444" t="s">
        <v>488</v>
      </c>
      <c r="C13" s="445"/>
      <c r="D13" s="446"/>
      <c r="E13" s="445"/>
      <c r="F13" s="447"/>
      <c r="H13" s="407"/>
    </row>
    <row r="14" spans="1:256" ht="36" hidden="1" customHeight="1">
      <c r="A14" s="412" t="s">
        <v>484</v>
      </c>
      <c r="B14" s="448" t="s">
        <v>489</v>
      </c>
      <c r="C14" s="414"/>
      <c r="D14" s="421">
        <v>0</v>
      </c>
      <c r="E14" s="414"/>
      <c r="F14" s="449">
        <v>0</v>
      </c>
      <c r="H14" s="407" t="s">
        <v>490</v>
      </c>
      <c r="I14" s="417">
        <f>'[10]Sch-1'!V135</f>
        <v>291545315.51999992</v>
      </c>
    </row>
    <row r="15" spans="1:256" ht="36" hidden="1" customHeight="1">
      <c r="A15" s="412"/>
      <c r="B15" s="448" t="s">
        <v>491</v>
      </c>
      <c r="C15" s="414"/>
      <c r="D15" s="421">
        <v>0</v>
      </c>
      <c r="E15" s="414"/>
      <c r="F15" s="449">
        <v>0</v>
      </c>
      <c r="H15" s="407"/>
    </row>
    <row r="16" spans="1:256" ht="36" customHeight="1">
      <c r="A16" s="412" t="s">
        <v>484</v>
      </c>
      <c r="B16" s="448" t="s">
        <v>491</v>
      </c>
      <c r="C16" s="421"/>
      <c r="D16" s="1105" t="e">
        <f>'Sch-5'!D15</f>
        <v>#REF!</v>
      </c>
      <c r="E16" s="414"/>
      <c r="F16" s="449" t="e">
        <f>ROUND('Sch-1'!AB27,0)</f>
        <v>#REF!</v>
      </c>
      <c r="G16" s="417"/>
      <c r="H16" s="450"/>
    </row>
    <row r="17" spans="1:256" ht="36" customHeight="1">
      <c r="A17" s="412" t="s">
        <v>484</v>
      </c>
      <c r="B17" s="448" t="s">
        <v>492</v>
      </c>
      <c r="C17" s="421"/>
      <c r="D17" s="1106"/>
      <c r="E17" s="414"/>
      <c r="F17" s="449" t="e">
        <f>ROUND('Sch-1'!AC27,0)</f>
        <v>#REF!</v>
      </c>
      <c r="G17" s="417"/>
      <c r="H17" s="450"/>
    </row>
    <row r="18" spans="1:256" ht="36" customHeight="1">
      <c r="A18" s="412" t="s">
        <v>484</v>
      </c>
      <c r="B18" s="448" t="s">
        <v>493</v>
      </c>
      <c r="C18" s="421"/>
      <c r="D18" s="1107"/>
      <c r="E18" s="414"/>
      <c r="F18" s="449" t="e">
        <f>ROUND('Sch-1'!AD27,0)</f>
        <v>#REF!</v>
      </c>
      <c r="H18" s="450"/>
      <c r="I18" s="417"/>
    </row>
    <row r="19" spans="1:256" ht="36" customHeight="1">
      <c r="A19" s="412"/>
      <c r="B19" s="448" t="s">
        <v>494</v>
      </c>
      <c r="C19" s="414"/>
      <c r="D19" s="421">
        <f>'Sch-5'!D17</f>
        <v>0</v>
      </c>
      <c r="E19" s="414"/>
      <c r="F19" s="449" t="e">
        <f>ROUND('Sch-3'!Z26,0)</f>
        <v>#REF!</v>
      </c>
      <c r="G19" s="417"/>
      <c r="H19" s="417"/>
    </row>
    <row r="20" spans="1:256" ht="36" customHeight="1">
      <c r="A20" s="412" t="s">
        <v>484</v>
      </c>
      <c r="B20" s="448" t="s">
        <v>495</v>
      </c>
      <c r="C20" s="451"/>
      <c r="D20" s="421" t="s">
        <v>335</v>
      </c>
      <c r="E20" s="414"/>
      <c r="F20" s="449" t="str">
        <f t="shared" ref="F20" si="0">D20</f>
        <v>Not Applicable</v>
      </c>
    </row>
    <row r="21" spans="1:256" ht="36" customHeight="1">
      <c r="A21" s="425">
        <v>9</v>
      </c>
      <c r="B21" s="448" t="s">
        <v>496</v>
      </c>
      <c r="C21" s="445"/>
      <c r="D21" s="452" t="e">
        <f>D16+D19</f>
        <v>#REF!</v>
      </c>
      <c r="E21" s="445"/>
      <c r="F21" s="452" t="e">
        <f>F16+F17+F18+F19</f>
        <v>#REF!</v>
      </c>
      <c r="G21" s="426"/>
    </row>
    <row r="22" spans="1:256" ht="23.25" customHeight="1">
      <c r="A22" s="437">
        <v>10</v>
      </c>
      <c r="B22" s="453" t="s">
        <v>497</v>
      </c>
      <c r="C22" s="439"/>
      <c r="D22" s="454" t="e">
        <f>D12+D21</f>
        <v>#REF!</v>
      </c>
      <c r="E22" s="439"/>
      <c r="F22" s="455" t="e">
        <f>F12+F21</f>
        <v>#REF!</v>
      </c>
      <c r="G22" s="456"/>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2"/>
      <c r="FS22" s="442"/>
      <c r="FT22" s="442"/>
      <c r="FU22" s="442"/>
      <c r="FV22" s="442"/>
      <c r="FW22" s="442"/>
      <c r="FX22" s="442"/>
      <c r="FY22" s="442"/>
      <c r="FZ22" s="442"/>
      <c r="GA22" s="442"/>
      <c r="GB22" s="442"/>
      <c r="GC22" s="442"/>
      <c r="GD22" s="442"/>
      <c r="GE22" s="442"/>
      <c r="GF22" s="442"/>
      <c r="GG22" s="442"/>
      <c r="GH22" s="442"/>
      <c r="GI22" s="442"/>
      <c r="GJ22" s="442"/>
      <c r="GK22" s="442"/>
      <c r="GL22" s="442"/>
      <c r="GM22" s="442"/>
      <c r="GN22" s="442"/>
      <c r="GO22" s="442"/>
      <c r="GP22" s="442"/>
      <c r="GQ22" s="442"/>
      <c r="GR22" s="442"/>
      <c r="GS22" s="442"/>
      <c r="GT22" s="442"/>
      <c r="GU22" s="442"/>
      <c r="GV22" s="442"/>
      <c r="GW22" s="442"/>
      <c r="GX22" s="442"/>
      <c r="GY22" s="442"/>
      <c r="GZ22" s="442"/>
      <c r="HA22" s="442"/>
      <c r="HB22" s="442"/>
      <c r="HC22" s="442"/>
      <c r="HD22" s="442"/>
      <c r="HE22" s="442"/>
      <c r="HF22" s="442"/>
      <c r="HG22" s="442"/>
      <c r="HH22" s="442"/>
      <c r="HI22" s="442"/>
      <c r="HJ22" s="442"/>
      <c r="HK22" s="442"/>
      <c r="HL22" s="442"/>
      <c r="HM22" s="442"/>
      <c r="HN22" s="442"/>
      <c r="HO22" s="442"/>
      <c r="HP22" s="442"/>
      <c r="HQ22" s="442"/>
      <c r="HR22" s="442"/>
      <c r="HS22" s="442"/>
      <c r="HT22" s="442"/>
      <c r="HU22" s="442"/>
      <c r="HV22" s="442"/>
      <c r="HW22" s="442"/>
      <c r="HX22" s="442"/>
      <c r="HY22" s="442"/>
      <c r="HZ22" s="442"/>
      <c r="IA22" s="442"/>
      <c r="IB22" s="442"/>
      <c r="IC22" s="442"/>
      <c r="ID22" s="442"/>
      <c r="IE22" s="442"/>
      <c r="IF22" s="442"/>
      <c r="IG22" s="442"/>
      <c r="IH22" s="442"/>
      <c r="II22" s="442"/>
      <c r="IJ22" s="442"/>
      <c r="IK22" s="442"/>
      <c r="IL22" s="442"/>
      <c r="IM22" s="442"/>
      <c r="IN22" s="442"/>
      <c r="IO22" s="442"/>
      <c r="IP22" s="442"/>
      <c r="IQ22" s="442"/>
      <c r="IR22" s="442"/>
      <c r="IS22" s="442"/>
      <c r="IT22" s="442"/>
      <c r="IU22" s="442"/>
      <c r="IV22" s="442"/>
    </row>
    <row r="23" spans="1:256" ht="12.75" customHeight="1">
      <c r="A23" s="457"/>
      <c r="B23" s="1108"/>
      <c r="C23" s="1108"/>
      <c r="D23" s="1108"/>
      <c r="E23" s="1108"/>
      <c r="F23" s="1109"/>
    </row>
    <row r="24" spans="1:256" ht="75.75" customHeight="1">
      <c r="A24" s="467" t="s">
        <v>498</v>
      </c>
      <c r="B24" s="1110" t="s">
        <v>499</v>
      </c>
      <c r="C24" s="1110"/>
      <c r="D24" s="1110"/>
      <c r="E24" s="1110"/>
      <c r="F24" s="1110"/>
    </row>
    <row r="25" spans="1:256" ht="54" customHeight="1">
      <c r="A25" s="467" t="s">
        <v>500</v>
      </c>
      <c r="B25" s="1110" t="s">
        <v>501</v>
      </c>
      <c r="C25" s="1110"/>
      <c r="D25" s="1110"/>
      <c r="E25" s="1110"/>
      <c r="F25" s="1110"/>
    </row>
    <row r="26" spans="1:256">
      <c r="A26" s="458"/>
      <c r="B26" s="1111"/>
      <c r="C26" s="1111"/>
      <c r="D26" s="1111"/>
      <c r="E26" s="1111"/>
      <c r="F26" s="1111"/>
    </row>
    <row r="27" spans="1:256" ht="37.5" customHeight="1">
      <c r="A27" s="1104" t="s">
        <v>506</v>
      </c>
      <c r="B27" s="1104"/>
      <c r="C27" s="1104"/>
      <c r="D27" s="1104"/>
      <c r="E27" s="1104"/>
      <c r="F27" s="459"/>
    </row>
    <row r="28" spans="1:256" ht="44.25" customHeight="1">
      <c r="A28" s="1104"/>
      <c r="B28" s="1104"/>
      <c r="C28" s="1104"/>
      <c r="D28" s="1104"/>
      <c r="E28" s="1104"/>
      <c r="F28" s="460" t="s">
        <v>502</v>
      </c>
    </row>
    <row r="31" spans="1:256">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c r="FT31" s="462"/>
      <c r="FU31" s="462"/>
      <c r="FV31" s="462"/>
      <c r="FW31" s="462"/>
      <c r="FX31" s="462"/>
      <c r="FY31" s="462"/>
      <c r="FZ31" s="462"/>
      <c r="GA31" s="462"/>
      <c r="GB31" s="462"/>
      <c r="GC31" s="462"/>
      <c r="GD31" s="462"/>
      <c r="GE31" s="462"/>
      <c r="GF31" s="462"/>
      <c r="GG31" s="462"/>
      <c r="GH31" s="462"/>
      <c r="GI31" s="462"/>
      <c r="GJ31" s="462"/>
      <c r="GK31" s="462"/>
      <c r="GL31" s="462"/>
      <c r="GM31" s="462"/>
      <c r="GN31" s="462"/>
      <c r="GO31" s="462"/>
      <c r="GP31" s="462"/>
      <c r="GQ31" s="462"/>
      <c r="GR31" s="462"/>
      <c r="GS31" s="462"/>
      <c r="GT31" s="462"/>
      <c r="GU31" s="462"/>
      <c r="GV31" s="462"/>
      <c r="GW31" s="462"/>
      <c r="GX31" s="462"/>
      <c r="GY31" s="462"/>
      <c r="GZ31" s="462"/>
      <c r="HA31" s="462"/>
      <c r="HB31" s="462"/>
      <c r="HC31" s="462"/>
      <c r="HD31" s="462"/>
      <c r="HE31" s="462"/>
      <c r="HF31" s="462"/>
      <c r="HG31" s="462"/>
      <c r="HH31" s="462"/>
      <c r="HI31" s="462"/>
      <c r="HJ31" s="462"/>
      <c r="HK31" s="462"/>
      <c r="HL31" s="462"/>
      <c r="HM31" s="462"/>
      <c r="HN31" s="462"/>
      <c r="HO31" s="462"/>
      <c r="HP31" s="462"/>
      <c r="HQ31" s="462"/>
      <c r="HR31" s="462"/>
      <c r="HS31" s="462"/>
      <c r="HT31" s="462"/>
      <c r="HU31" s="462"/>
      <c r="HV31" s="462"/>
      <c r="HW31" s="462"/>
      <c r="HX31" s="462"/>
      <c r="HY31" s="462"/>
      <c r="HZ31" s="462"/>
      <c r="IA31" s="462"/>
      <c r="IB31" s="462"/>
      <c r="IC31" s="462"/>
      <c r="ID31" s="462"/>
      <c r="IE31" s="462"/>
      <c r="IF31" s="462"/>
      <c r="IG31" s="462"/>
      <c r="IH31" s="462"/>
      <c r="II31" s="462"/>
      <c r="IJ31" s="462"/>
      <c r="IK31" s="462"/>
      <c r="IL31" s="462"/>
      <c r="IM31" s="462"/>
      <c r="IN31" s="462"/>
      <c r="IO31" s="462"/>
      <c r="IP31" s="462"/>
      <c r="IQ31" s="462"/>
      <c r="IR31" s="462"/>
      <c r="IS31" s="462"/>
      <c r="IT31" s="462"/>
      <c r="IU31" s="462"/>
      <c r="IV31" s="462"/>
    </row>
    <row r="32" spans="1:256" ht="16.5">
      <c r="F32" s="463"/>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c r="IU32" s="464"/>
      <c r="IV32" s="464"/>
    </row>
    <row r="33" spans="7:256" ht="16.5">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c r="IU33" s="464"/>
      <c r="IV33" s="464"/>
    </row>
    <row r="34" spans="7:256">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2"/>
      <c r="GE34" s="462"/>
      <c r="GF34" s="462"/>
      <c r="GG34" s="462"/>
      <c r="GH34" s="462"/>
      <c r="GI34" s="462"/>
      <c r="GJ34" s="462"/>
      <c r="GK34" s="462"/>
      <c r="GL34" s="462"/>
      <c r="GM34" s="462"/>
      <c r="GN34" s="462"/>
      <c r="GO34" s="462"/>
      <c r="GP34" s="462"/>
      <c r="GQ34" s="462"/>
      <c r="GR34" s="462"/>
      <c r="GS34" s="462"/>
      <c r="GT34" s="462"/>
      <c r="GU34" s="462"/>
      <c r="GV34" s="462"/>
      <c r="GW34" s="462"/>
      <c r="GX34" s="462"/>
      <c r="GY34" s="462"/>
      <c r="GZ34" s="462"/>
      <c r="HA34" s="462"/>
      <c r="HB34" s="462"/>
      <c r="HC34" s="462"/>
      <c r="HD34" s="462"/>
      <c r="HE34" s="462"/>
      <c r="HF34" s="462"/>
      <c r="HG34" s="462"/>
      <c r="HH34" s="462"/>
      <c r="HI34" s="462"/>
      <c r="HJ34" s="462"/>
      <c r="HK34" s="462"/>
      <c r="HL34" s="462"/>
      <c r="HM34" s="462"/>
      <c r="HN34" s="462"/>
      <c r="HO34" s="462"/>
      <c r="HP34" s="462"/>
      <c r="HQ34" s="462"/>
      <c r="HR34" s="462"/>
      <c r="HS34" s="462"/>
      <c r="HT34" s="462"/>
      <c r="HU34" s="462"/>
      <c r="HV34" s="462"/>
      <c r="HW34" s="462"/>
      <c r="HX34" s="462"/>
      <c r="HY34" s="462"/>
      <c r="HZ34" s="462"/>
      <c r="IA34" s="462"/>
      <c r="IB34" s="462"/>
      <c r="IC34" s="462"/>
      <c r="ID34" s="462"/>
      <c r="IE34" s="462"/>
      <c r="IF34" s="462"/>
      <c r="IG34" s="462"/>
      <c r="IH34" s="462"/>
      <c r="II34" s="462"/>
      <c r="IJ34" s="462"/>
      <c r="IK34" s="462"/>
      <c r="IL34" s="462"/>
      <c r="IM34" s="462"/>
      <c r="IN34" s="462"/>
      <c r="IO34" s="462"/>
      <c r="IP34" s="462"/>
      <c r="IQ34" s="462"/>
      <c r="IR34" s="462"/>
      <c r="IS34" s="462"/>
      <c r="IT34" s="462"/>
      <c r="IU34" s="462"/>
      <c r="IV34" s="462"/>
    </row>
    <row r="35" spans="7:256">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2"/>
      <c r="GE35" s="462"/>
      <c r="GF35" s="462"/>
      <c r="GG35" s="462"/>
      <c r="GH35" s="462"/>
      <c r="GI35" s="462"/>
      <c r="GJ35" s="462"/>
      <c r="GK35" s="462"/>
      <c r="GL35" s="462"/>
      <c r="GM35" s="462"/>
      <c r="GN35" s="462"/>
      <c r="GO35" s="462"/>
      <c r="GP35" s="462"/>
      <c r="GQ35" s="462"/>
      <c r="GR35" s="462"/>
      <c r="GS35" s="462"/>
      <c r="GT35" s="462"/>
      <c r="GU35" s="462"/>
      <c r="GV35" s="462"/>
      <c r="GW35" s="462"/>
      <c r="GX35" s="462"/>
      <c r="GY35" s="462"/>
      <c r="GZ35" s="462"/>
      <c r="HA35" s="462"/>
      <c r="HB35" s="462"/>
      <c r="HC35" s="462"/>
      <c r="HD35" s="462"/>
      <c r="HE35" s="462"/>
      <c r="HF35" s="462"/>
      <c r="HG35" s="462"/>
      <c r="HH35" s="462"/>
      <c r="HI35" s="462"/>
      <c r="HJ35" s="462"/>
      <c r="HK35" s="462"/>
      <c r="HL35" s="462"/>
      <c r="HM35" s="462"/>
      <c r="HN35" s="462"/>
      <c r="HO35" s="462"/>
      <c r="HP35" s="462"/>
      <c r="HQ35" s="462"/>
      <c r="HR35" s="462"/>
      <c r="HS35" s="462"/>
      <c r="HT35" s="462"/>
      <c r="HU35" s="462"/>
      <c r="HV35" s="462"/>
      <c r="HW35" s="462"/>
      <c r="HX35" s="462"/>
      <c r="HY35" s="462"/>
      <c r="HZ35" s="462"/>
      <c r="IA35" s="462"/>
      <c r="IB35" s="462"/>
      <c r="IC35" s="462"/>
      <c r="ID35" s="462"/>
      <c r="IE35" s="462"/>
      <c r="IF35" s="462"/>
      <c r="IG35" s="462"/>
      <c r="IH35" s="462"/>
      <c r="II35" s="462"/>
      <c r="IJ35" s="462"/>
      <c r="IK35" s="462"/>
      <c r="IL35" s="462"/>
      <c r="IM35" s="462"/>
      <c r="IN35" s="462"/>
      <c r="IO35" s="462"/>
      <c r="IP35" s="462"/>
      <c r="IQ35" s="462"/>
      <c r="IR35" s="462"/>
      <c r="IS35" s="462"/>
      <c r="IT35" s="462"/>
      <c r="IU35" s="462"/>
      <c r="IV35" s="462"/>
    </row>
    <row r="36" spans="7:256">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2"/>
      <c r="GE36" s="462"/>
      <c r="GF36" s="462"/>
      <c r="GG36" s="462"/>
      <c r="GH36" s="462"/>
      <c r="GI36" s="462"/>
      <c r="GJ36" s="462"/>
      <c r="GK36" s="462"/>
      <c r="GL36" s="462"/>
      <c r="GM36" s="462"/>
      <c r="GN36" s="462"/>
      <c r="GO36" s="462"/>
      <c r="GP36" s="462"/>
      <c r="GQ36" s="462"/>
      <c r="GR36" s="462"/>
      <c r="GS36" s="462"/>
      <c r="GT36" s="462"/>
      <c r="GU36" s="462"/>
      <c r="GV36" s="462"/>
      <c r="GW36" s="462"/>
      <c r="GX36" s="462"/>
      <c r="GY36" s="462"/>
      <c r="GZ36" s="462"/>
      <c r="HA36" s="462"/>
      <c r="HB36" s="462"/>
      <c r="HC36" s="462"/>
      <c r="HD36" s="462"/>
      <c r="HE36" s="462"/>
      <c r="HF36" s="462"/>
      <c r="HG36" s="462"/>
      <c r="HH36" s="462"/>
      <c r="HI36" s="462"/>
      <c r="HJ36" s="462"/>
      <c r="HK36" s="462"/>
      <c r="HL36" s="462"/>
      <c r="HM36" s="462"/>
      <c r="HN36" s="462"/>
      <c r="HO36" s="462"/>
      <c r="HP36" s="462"/>
      <c r="HQ36" s="462"/>
      <c r="HR36" s="462"/>
      <c r="HS36" s="462"/>
      <c r="HT36" s="462"/>
      <c r="HU36" s="462"/>
      <c r="HV36" s="462"/>
      <c r="HW36" s="462"/>
      <c r="HX36" s="462"/>
      <c r="HY36" s="462"/>
      <c r="HZ36" s="462"/>
      <c r="IA36" s="462"/>
      <c r="IB36" s="462"/>
      <c r="IC36" s="462"/>
      <c r="ID36" s="462"/>
      <c r="IE36" s="462"/>
      <c r="IF36" s="462"/>
      <c r="IG36" s="462"/>
      <c r="IH36" s="462"/>
      <c r="II36" s="462"/>
      <c r="IJ36" s="462"/>
      <c r="IK36" s="462"/>
      <c r="IL36" s="462"/>
      <c r="IM36" s="462"/>
      <c r="IN36" s="462"/>
      <c r="IO36" s="462"/>
      <c r="IP36" s="462"/>
      <c r="IQ36" s="462"/>
      <c r="IR36" s="462"/>
      <c r="IS36" s="462"/>
      <c r="IT36" s="462"/>
      <c r="IU36" s="462"/>
      <c r="IV36" s="462"/>
    </row>
    <row r="37" spans="7:256" ht="16.5">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row>
    <row r="38" spans="7:256">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2"/>
      <c r="GE38" s="462"/>
      <c r="GF38" s="462"/>
      <c r="GG38" s="462"/>
      <c r="GH38" s="462"/>
      <c r="GI38" s="462"/>
      <c r="GJ38" s="462"/>
      <c r="GK38" s="462"/>
      <c r="GL38" s="462"/>
      <c r="GM38" s="462"/>
      <c r="GN38" s="462"/>
      <c r="GO38" s="462"/>
      <c r="GP38" s="462"/>
      <c r="GQ38" s="462"/>
      <c r="GR38" s="462"/>
      <c r="GS38" s="462"/>
      <c r="GT38" s="462"/>
      <c r="GU38" s="462"/>
      <c r="GV38" s="462"/>
      <c r="GW38" s="462"/>
      <c r="GX38" s="462"/>
      <c r="GY38" s="462"/>
      <c r="GZ38" s="462"/>
      <c r="HA38" s="462"/>
      <c r="HB38" s="462"/>
      <c r="HC38" s="462"/>
      <c r="HD38" s="462"/>
      <c r="HE38" s="462"/>
      <c r="HF38" s="462"/>
      <c r="HG38" s="462"/>
      <c r="HH38" s="462"/>
      <c r="HI38" s="462"/>
      <c r="HJ38" s="462"/>
      <c r="HK38" s="462"/>
      <c r="HL38" s="462"/>
      <c r="HM38" s="462"/>
      <c r="HN38" s="462"/>
      <c r="HO38" s="462"/>
      <c r="HP38" s="462"/>
      <c r="HQ38" s="462"/>
      <c r="HR38" s="462"/>
      <c r="HS38" s="462"/>
      <c r="HT38" s="462"/>
      <c r="HU38" s="462"/>
      <c r="HV38" s="462"/>
      <c r="HW38" s="462"/>
      <c r="HX38" s="462"/>
      <c r="HY38" s="462"/>
      <c r="HZ38" s="462"/>
      <c r="IA38" s="462"/>
      <c r="IB38" s="462"/>
      <c r="IC38" s="462"/>
      <c r="ID38" s="462"/>
      <c r="IE38" s="462"/>
      <c r="IF38" s="462"/>
      <c r="IG38" s="462"/>
      <c r="IH38" s="462"/>
      <c r="II38" s="462"/>
      <c r="IJ38" s="462"/>
      <c r="IK38" s="462"/>
      <c r="IL38" s="462"/>
      <c r="IM38" s="462"/>
      <c r="IN38" s="462"/>
      <c r="IO38" s="462"/>
      <c r="IP38" s="462"/>
      <c r="IQ38" s="462"/>
      <c r="IR38" s="462"/>
      <c r="IS38" s="462"/>
      <c r="IT38" s="462"/>
      <c r="IU38" s="462"/>
      <c r="IV38" s="462"/>
    </row>
    <row r="39" spans="7:256" ht="16.5">
      <c r="G39" s="465"/>
    </row>
    <row r="40" spans="7:256" ht="16.5">
      <c r="G40" s="465"/>
    </row>
    <row r="41" spans="7:256" ht="16.5">
      <c r="G41" s="465"/>
    </row>
    <row r="42" spans="7:256">
      <c r="G42" s="461"/>
    </row>
    <row r="43" spans="7:256" ht="16.5">
      <c r="G43" s="466"/>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c r="GX43" s="434"/>
      <c r="GY43" s="434"/>
      <c r="GZ43" s="434"/>
      <c r="HA43" s="434"/>
      <c r="HB43" s="434"/>
      <c r="HC43" s="434"/>
      <c r="HD43" s="434"/>
      <c r="HE43" s="434"/>
      <c r="HF43" s="434"/>
      <c r="HG43" s="434"/>
      <c r="HH43" s="434"/>
      <c r="HI43" s="434"/>
      <c r="HJ43" s="434"/>
      <c r="HK43" s="434"/>
      <c r="HL43" s="434"/>
      <c r="HM43" s="434"/>
      <c r="HN43" s="434"/>
      <c r="HO43" s="434"/>
      <c r="HP43" s="434"/>
      <c r="HQ43" s="434"/>
      <c r="HR43" s="434"/>
      <c r="HS43" s="434"/>
      <c r="HT43" s="434"/>
      <c r="HU43" s="434"/>
      <c r="HV43" s="434"/>
      <c r="HW43" s="434"/>
      <c r="HX43" s="434"/>
      <c r="HY43" s="434"/>
      <c r="HZ43" s="434"/>
      <c r="IA43" s="434"/>
      <c r="IB43" s="434"/>
      <c r="IC43" s="434"/>
      <c r="ID43" s="434"/>
      <c r="IE43" s="434"/>
      <c r="IF43" s="434"/>
      <c r="IG43" s="434"/>
      <c r="IH43" s="434"/>
      <c r="II43" s="434"/>
      <c r="IJ43" s="434"/>
      <c r="IK43" s="434"/>
      <c r="IL43" s="434"/>
      <c r="IM43" s="434"/>
      <c r="IN43" s="434"/>
      <c r="IO43" s="434"/>
      <c r="IP43" s="434"/>
      <c r="IQ43" s="434"/>
      <c r="IR43" s="434"/>
      <c r="IS43" s="434"/>
      <c r="IT43" s="434"/>
      <c r="IU43" s="434"/>
      <c r="IV43" s="434"/>
    </row>
  </sheetData>
  <customSheetViews>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 guid="{EB224C2E-E5FA-4159-842E-DC6DF9505B8C}"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5"/>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6"/>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279</v>
      </c>
    </row>
    <row r="2" spans="1:9" ht="15.75">
      <c r="A2" s="227"/>
      <c r="B2" s="228"/>
      <c r="C2" s="229"/>
      <c r="D2" s="230"/>
      <c r="E2" s="231"/>
      <c r="F2" s="274"/>
      <c r="G2" s="274"/>
      <c r="H2" s="212"/>
      <c r="I2" s="232"/>
    </row>
    <row r="3" spans="1:9" ht="16.5">
      <c r="A3" s="201"/>
      <c r="B3" s="202" t="s">
        <v>266</v>
      </c>
      <c r="C3" s="203"/>
      <c r="D3" s="204"/>
      <c r="E3" s="233"/>
      <c r="F3" s="274"/>
      <c r="G3" s="274"/>
      <c r="H3" s="234">
        <f>SUMIF(I1:I2,"Direct",H1:H2)</f>
        <v>0</v>
      </c>
      <c r="I3" s="205"/>
    </row>
    <row r="4" spans="1:9" ht="33">
      <c r="A4" s="201"/>
      <c r="B4" s="202" t="s">
        <v>267</v>
      </c>
      <c r="C4" s="203"/>
      <c r="D4" s="204"/>
      <c r="E4" s="233"/>
      <c r="F4" s="274"/>
      <c r="G4" s="274"/>
      <c r="H4" s="234">
        <f>SUMIF(J1:J2,"Bought-Out",H1:H2)</f>
        <v>0</v>
      </c>
      <c r="I4" s="205"/>
    </row>
    <row r="5" spans="1:9" ht="16.5">
      <c r="A5" s="206"/>
      <c r="B5" s="202" t="s">
        <v>268</v>
      </c>
      <c r="C5" s="207"/>
      <c r="D5" s="208"/>
      <c r="E5" s="209"/>
      <c r="F5" s="209"/>
      <c r="G5" s="209"/>
      <c r="H5" s="235">
        <f>H3+H4</f>
        <v>0</v>
      </c>
      <c r="I5" s="210"/>
    </row>
    <row r="6" spans="1:9" ht="16.5">
      <c r="A6" s="211"/>
      <c r="B6" s="1112" t="s">
        <v>269</v>
      </c>
      <c r="C6" s="1112"/>
      <c r="D6" s="1112"/>
      <c r="E6" s="212"/>
      <c r="F6" s="274"/>
      <c r="G6" s="274"/>
      <c r="H6" s="234" t="e">
        <f>'Sch-7'!#REF!</f>
        <v>#REF!</v>
      </c>
      <c r="I6" s="213"/>
    </row>
    <row r="7" spans="1:9" ht="17.25" thickBot="1">
      <c r="A7" s="214"/>
      <c r="B7" s="1113" t="s">
        <v>270</v>
      </c>
      <c r="C7" s="1113"/>
      <c r="D7" s="1113"/>
      <c r="E7" s="215"/>
      <c r="F7" s="215"/>
      <c r="G7" s="215"/>
      <c r="H7" s="236" t="e">
        <f>H5+H6</f>
        <v>#REF!</v>
      </c>
      <c r="I7" s="216"/>
    </row>
    <row r="8" spans="1:9" ht="16.5">
      <c r="A8" s="1114"/>
      <c r="B8" s="1114"/>
      <c r="C8" s="1114"/>
      <c r="D8" s="1114"/>
      <c r="E8" s="1114"/>
      <c r="F8" s="1114"/>
      <c r="G8" s="1114"/>
    </row>
    <row r="9" spans="1:9" ht="15.75">
      <c r="A9" s="2"/>
      <c r="B9" s="1115"/>
      <c r="C9" s="1115"/>
      <c r="D9" s="1115"/>
      <c r="E9" s="1115"/>
      <c r="F9" s="1115"/>
      <c r="G9" s="1115"/>
    </row>
    <row r="10" spans="1:9" ht="16.5">
      <c r="A10" s="217"/>
      <c r="B10" s="217"/>
      <c r="C10" s="217"/>
      <c r="D10" s="217"/>
      <c r="E10" s="217"/>
      <c r="F10" s="217"/>
      <c r="G10" s="217"/>
    </row>
    <row r="11" spans="1:9" ht="90" customHeight="1">
      <c r="A11" s="218" t="s">
        <v>271</v>
      </c>
      <c r="B11" s="1116" t="s">
        <v>272</v>
      </c>
      <c r="C11" s="1116"/>
      <c r="D11" s="1116"/>
      <c r="E11" s="1116"/>
      <c r="F11" s="1116"/>
      <c r="G11" s="1116"/>
      <c r="H11" s="1116"/>
      <c r="I11" s="1116"/>
    </row>
    <row r="12" spans="1:9" ht="116.25" customHeight="1">
      <c r="A12" s="219" t="s">
        <v>273</v>
      </c>
      <c r="B12" s="1117" t="s">
        <v>274</v>
      </c>
      <c r="C12" s="1117"/>
      <c r="D12" s="1117"/>
      <c r="E12" s="1117"/>
      <c r="F12" s="1117"/>
      <c r="G12" s="1117"/>
      <c r="H12" s="1117"/>
      <c r="I12" s="1117"/>
    </row>
    <row r="13" spans="1:9" ht="15.75">
      <c r="A13" s="219"/>
      <c r="B13" s="1117"/>
      <c r="C13" s="1117"/>
      <c r="D13" s="1117"/>
      <c r="E13" s="1117"/>
      <c r="F13" s="1117"/>
      <c r="G13" s="1117"/>
    </row>
    <row r="14" spans="1:9" ht="16.5">
      <c r="A14" s="220" t="s">
        <v>162</v>
      </c>
      <c r="B14" s="221" t="str">
        <f>'Names of Bidder'!D$27&amp;"-"&amp; 'Names of Bidder'!E$27&amp;"-" &amp;'Names of Bidder'!F$27</f>
        <v>--</v>
      </c>
      <c r="C14" s="222"/>
      <c r="D14" s="223"/>
      <c r="E14" s="1"/>
      <c r="F14" s="1"/>
      <c r="G14" s="224"/>
    </row>
    <row r="15" spans="1:9" ht="16.5">
      <c r="A15" s="220" t="s">
        <v>163</v>
      </c>
      <c r="B15" s="221" t="str">
        <f>IF('Names of Bidder'!D$28=0, "", 'Names of Bidder'!D$28)</f>
        <v/>
      </c>
      <c r="C15" s="1"/>
      <c r="D15" s="223" t="s">
        <v>144</v>
      </c>
      <c r="E15" s="224" t="str">
        <f>IF('Names of Bidder'!D$24=0, "", 'Names of Bidder'!D$24)</f>
        <v/>
      </c>
      <c r="F15" s="1"/>
      <c r="G15" s="221" t="str">
        <f>'[9]Names of Bidder'!I14&amp;"-"&amp; '[9]Names of Bidder'!J14&amp;"-" &amp;'[9]Names of Bidder'!K14</f>
        <v>--</v>
      </c>
    </row>
    <row r="16" spans="1:9" ht="16.5">
      <c r="A16" s="225"/>
      <c r="B16" s="226"/>
      <c r="C16" s="4"/>
      <c r="D16" s="223" t="s">
        <v>146</v>
      </c>
      <c r="E16" s="224" t="str">
        <f>IF('Names of Bidder'!D$25=0, "", 'Names of Bidder'!D$25)</f>
        <v/>
      </c>
      <c r="F16" s="4"/>
      <c r="G16" s="4"/>
    </row>
    <row r="18" spans="1:11">
      <c r="A18" t="s">
        <v>280</v>
      </c>
    </row>
    <row r="20" spans="1:11" ht="17.25" thickBot="1">
      <c r="A20" s="237"/>
      <c r="B20" s="238" t="s">
        <v>281</v>
      </c>
      <c r="C20" s="239"/>
      <c r="D20" s="238"/>
      <c r="E20" s="215"/>
      <c r="F20" s="215"/>
      <c r="G20" s="215"/>
      <c r="H20" s="240" t="s">
        <v>295</v>
      </c>
    </row>
    <row r="21" spans="1:11" ht="16.5" thickBot="1">
      <c r="A21" s="241"/>
      <c r="B21" s="1118"/>
      <c r="C21" s="1118"/>
      <c r="D21" s="1118"/>
      <c r="E21" s="1118"/>
      <c r="F21" s="1118"/>
    </row>
    <row r="22" spans="1:11" ht="15.75">
      <c r="A22" s="242"/>
      <c r="B22" s="1119"/>
      <c r="C22" s="1119"/>
      <c r="D22" s="1119"/>
      <c r="E22" s="1119"/>
      <c r="F22" s="1119"/>
    </row>
    <row r="23" spans="1:11" ht="16.5">
      <c r="A23" s="220" t="s">
        <v>162</v>
      </c>
      <c r="B23" s="221" t="s">
        <v>260</v>
      </c>
      <c r="C23" s="243"/>
      <c r="D23" s="223"/>
      <c r="E23" s="1"/>
      <c r="F23" s="1"/>
    </row>
    <row r="24" spans="1:11" ht="16.5">
      <c r="A24" s="220" t="s">
        <v>163</v>
      </c>
      <c r="B24" s="221" t="s">
        <v>261</v>
      </c>
      <c r="C24" s="2"/>
      <c r="D24" s="223" t="s">
        <v>144</v>
      </c>
      <c r="E24" s="224" t="s">
        <v>282</v>
      </c>
      <c r="F24" s="1"/>
    </row>
    <row r="25" spans="1:11" ht="16.5">
      <c r="A25" s="225"/>
      <c r="B25" s="226"/>
      <c r="C25" s="225"/>
      <c r="D25" s="223" t="s">
        <v>146</v>
      </c>
      <c r="E25" s="224" t="s">
        <v>283</v>
      </c>
      <c r="F25" s="4"/>
    </row>
    <row r="27" spans="1:11">
      <c r="A27" t="s">
        <v>284</v>
      </c>
    </row>
    <row r="29" spans="1:11" ht="16.5">
      <c r="A29" s="244"/>
      <c r="B29" s="245" t="s">
        <v>285</v>
      </c>
      <c r="C29" s="245"/>
      <c r="D29" s="245"/>
      <c r="E29" s="246"/>
      <c r="F29" s="246"/>
      <c r="G29" s="246"/>
      <c r="H29" s="246"/>
      <c r="I29" s="246"/>
      <c r="J29" s="246"/>
      <c r="K29" s="247" t="e">
        <f>SUM(#REF!)</f>
        <v>#REF!</v>
      </c>
    </row>
    <row r="30" spans="1:11" ht="15.75">
      <c r="A30" s="242"/>
      <c r="B30" s="1120"/>
      <c r="C30" s="1115"/>
      <c r="D30" s="1115"/>
      <c r="E30" s="1115"/>
      <c r="F30" s="1115"/>
      <c r="G30" s="1115"/>
    </row>
    <row r="31" spans="1:11" ht="16.5">
      <c r="A31" s="248" t="s">
        <v>162</v>
      </c>
      <c r="B31" s="249" t="s">
        <v>260</v>
      </c>
      <c r="C31" s="250"/>
      <c r="D31" s="251"/>
      <c r="E31" s="252"/>
      <c r="F31" s="252"/>
      <c r="G31" s="4"/>
    </row>
    <row r="32" spans="1:11" ht="16.5">
      <c r="A32" s="248" t="s">
        <v>163</v>
      </c>
      <c r="B32" s="249" t="s">
        <v>261</v>
      </c>
      <c r="C32" s="252"/>
      <c r="D32" s="251" t="s">
        <v>144</v>
      </c>
      <c r="E32" s="253" t="s">
        <v>282</v>
      </c>
      <c r="F32" s="252"/>
      <c r="G32" s="4"/>
    </row>
    <row r="33" spans="1:8" ht="16.5">
      <c r="A33" s="254"/>
      <c r="B33" s="255"/>
      <c r="C33" s="256"/>
      <c r="D33" s="251" t="s">
        <v>146</v>
      </c>
      <c r="E33" s="253" t="s">
        <v>283</v>
      </c>
      <c r="F33" s="256"/>
      <c r="G33" s="4"/>
    </row>
    <row r="35" spans="1:8">
      <c r="A35" t="s">
        <v>288</v>
      </c>
    </row>
    <row r="37" spans="1:8" ht="30">
      <c r="A37" s="257" t="s">
        <v>162</v>
      </c>
      <c r="B37" s="258" t="s">
        <v>258</v>
      </c>
      <c r="C37" s="259"/>
      <c r="D37" s="1036" t="s">
        <v>286</v>
      </c>
      <c r="E37" s="1036"/>
      <c r="F37" s="1121"/>
    </row>
    <row r="38" spans="1:8" ht="30">
      <c r="A38" s="257" t="s">
        <v>163</v>
      </c>
      <c r="B38" s="258" t="s">
        <v>259</v>
      </c>
      <c r="C38" s="9"/>
      <c r="D38" s="1036" t="s">
        <v>287</v>
      </c>
      <c r="E38" s="1036"/>
      <c r="F38" s="1121"/>
    </row>
    <row r="40" spans="1:8">
      <c r="A40" t="s">
        <v>289</v>
      </c>
    </row>
    <row r="42" spans="1:8" ht="30">
      <c r="A42" s="260"/>
      <c r="B42" s="261" t="s">
        <v>290</v>
      </c>
      <c r="C42" s="261"/>
      <c r="D42" s="261"/>
      <c r="E42" s="261"/>
      <c r="F42" s="261"/>
      <c r="G42" s="261"/>
      <c r="H42" s="262" t="s">
        <v>296</v>
      </c>
    </row>
    <row r="43" spans="1:8" ht="16.5">
      <c r="A43" s="263"/>
      <c r="B43" s="264"/>
      <c r="C43" s="264"/>
      <c r="D43" s="264"/>
      <c r="E43" s="264"/>
      <c r="F43" s="264"/>
      <c r="G43" s="265"/>
    </row>
    <row r="44" spans="1:8">
      <c r="A44" s="264"/>
      <c r="B44" s="264"/>
      <c r="C44" s="264"/>
      <c r="D44" s="264"/>
      <c r="E44" s="264"/>
      <c r="F44" s="264"/>
      <c r="G44" s="266"/>
    </row>
    <row r="45" spans="1:8">
      <c r="A45" s="1035"/>
      <c r="B45" s="1035"/>
      <c r="C45" s="1035"/>
      <c r="D45" s="1035"/>
      <c r="E45" s="1035"/>
      <c r="F45" s="1035"/>
      <c r="G45" s="1035"/>
    </row>
    <row r="46" spans="1:8">
      <c r="A46" s="267"/>
      <c r="B46" s="267"/>
      <c r="C46" s="1036"/>
      <c r="D46" s="1036"/>
      <c r="E46" s="1036"/>
      <c r="F46" s="1036"/>
      <c r="G46" s="1036"/>
    </row>
    <row r="47" spans="1:8">
      <c r="A47" s="268" t="s">
        <v>162</v>
      </c>
      <c r="B47" s="269" t="s">
        <v>260</v>
      </c>
      <c r="C47" s="1036" t="s">
        <v>291</v>
      </c>
      <c r="D47" s="1036"/>
      <c r="E47" s="1036"/>
      <c r="F47" s="1036"/>
      <c r="G47" s="1036"/>
    </row>
    <row r="48" spans="1:8">
      <c r="A48" s="268" t="s">
        <v>163</v>
      </c>
      <c r="B48" s="270" t="s">
        <v>261</v>
      </c>
      <c r="C48" s="1036" t="s">
        <v>292</v>
      </c>
      <c r="D48" s="1036"/>
      <c r="E48" s="1036"/>
      <c r="F48" s="1036"/>
      <c r="G48" s="1036"/>
    </row>
    <row r="49" spans="1:7" ht="16.5">
      <c r="A49" s="8"/>
      <c r="B49" s="7"/>
      <c r="C49" s="1036"/>
      <c r="D49" s="1036"/>
      <c r="E49" s="1036"/>
      <c r="F49" s="1036"/>
      <c r="G49" s="1036"/>
    </row>
    <row r="50" spans="1:7" ht="16.5">
      <c r="A50" s="8"/>
      <c r="B50" s="7"/>
      <c r="C50" s="264"/>
      <c r="D50" s="264"/>
      <c r="E50" s="264"/>
      <c r="F50" s="264"/>
      <c r="G50" s="264"/>
    </row>
    <row r="51" spans="1:7" ht="16.5">
      <c r="A51" s="271" t="s">
        <v>293</v>
      </c>
      <c r="B51" s="1038" t="s">
        <v>294</v>
      </c>
      <c r="C51" s="1038"/>
      <c r="D51" s="1038"/>
      <c r="E51" s="1038"/>
      <c r="F51" s="1038"/>
      <c r="G51" s="272"/>
    </row>
    <row r="52" spans="1:7" ht="16.5">
      <c r="A52" s="273"/>
      <c r="B52" s="11"/>
      <c r="C52" s="11"/>
      <c r="D52" s="11"/>
      <c r="E52" s="11"/>
      <c r="F52" s="11"/>
      <c r="G52" s="11"/>
    </row>
    <row r="60" spans="1:7">
      <c r="B60" t="s">
        <v>262</v>
      </c>
    </row>
    <row r="61" spans="1:7">
      <c r="B61" t="s">
        <v>263</v>
      </c>
    </row>
  </sheetData>
  <customSheetViews>
    <customSheetView guid="{41FA9D67-020C-4823-83C1-8E592D62422E}" state="hidden">
      <selection activeCell="H42" sqref="H42"/>
      <pageMargins left="0.7" right="0.7" top="0.75" bottom="0.75" header="0.3" footer="0.3"/>
      <pageSetup orientation="portrait" r:id="rId1"/>
    </customSheetView>
    <customSheetView guid="{CCA37BAE-906F-43D5-9FD9-B13563E4B9D7}"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 guid="{EB224C2E-E5FA-4159-842E-DC6DF9505B8C}" state="hidden">
      <selection activeCell="H42" sqref="H42"/>
      <pageMargins left="0.7" right="0.7" top="0.75" bottom="0.75" header="0.3" footer="0.3"/>
      <pageSetup orientation="portrait" r:id="rId9"/>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41FA9D67-020C-4823-83C1-8E592D62422E}" state="hidden">
      <pageMargins left="0.7" right="0.7" top="0.75" bottom="0.75" header="0.3" footer="0.3"/>
      <pageSetup orientation="portrait" r:id="rId1"/>
    </customSheetView>
    <customSheetView guid="{CCA37BAE-906F-43D5-9FD9-B13563E4B9D7}"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 guid="{EB224C2E-E5FA-4159-842E-DC6DF9505B8C}" state="hidden">
      <pageMargins left="0.7" right="0.7" top="0.75" bottom="0.75" header="0.3" footer="0.3"/>
      <pageSetup orientation="portrait" r:id="rId9"/>
    </customSheetView>
  </customSheetViews>
  <pageMargins left="0.7" right="0.7" top="0.75" bottom="0.75" header="0.3" footer="0.3"/>
  <pageSetup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388" hidden="1" customWidth="1"/>
    <col min="2" max="2" width="13.28515625" style="388" hidden="1" customWidth="1"/>
    <col min="3" max="3" width="0" style="388" hidden="1" customWidth="1"/>
    <col min="4" max="4" width="10.28515625" style="388" hidden="1" customWidth="1"/>
    <col min="5" max="5" width="3.42578125" style="388" hidden="1" customWidth="1"/>
    <col min="6" max="6" width="5.5703125" style="388" hidden="1" customWidth="1"/>
    <col min="7" max="7" width="11.42578125" style="388" hidden="1" customWidth="1"/>
    <col min="8" max="8" width="0" style="388" hidden="1" customWidth="1"/>
    <col min="9" max="9" width="10" style="388" hidden="1" customWidth="1"/>
    <col min="10" max="10" width="3.28515625" style="388" hidden="1" customWidth="1"/>
    <col min="11" max="11" width="5" style="388" hidden="1" customWidth="1"/>
    <col min="12" max="12" width="11.28515625" style="388" hidden="1" customWidth="1"/>
    <col min="13" max="13" width="0" style="388" hidden="1" customWidth="1"/>
    <col min="14" max="14" width="10.28515625" style="388" hidden="1" customWidth="1"/>
    <col min="15" max="15" width="3.7109375" style="388" hidden="1" customWidth="1"/>
    <col min="16" max="16" width="6.42578125" style="388" customWidth="1"/>
    <col min="17" max="17" width="14.85546875" style="388" customWidth="1"/>
    <col min="18" max="18" width="9.140625" style="388" customWidth="1"/>
    <col min="19" max="19" width="12" style="388" customWidth="1"/>
    <col min="20" max="20" width="3.28515625" style="388" hidden="1" customWidth="1"/>
    <col min="21" max="21" width="6.140625" style="388" hidden="1" customWidth="1"/>
    <col min="22" max="22" width="8.5703125" style="388" hidden="1" customWidth="1"/>
    <col min="23" max="23" width="8.42578125" style="388" hidden="1" customWidth="1"/>
    <col min="24" max="24" width="8.85546875" style="388" hidden="1" customWidth="1"/>
    <col min="25" max="116" width="0" style="388" hidden="1" customWidth="1"/>
    <col min="117" max="16384" width="9.140625" style="388"/>
  </cols>
  <sheetData>
    <row r="1" spans="1:27" ht="13.5" thickBot="1">
      <c r="A1" s="1133" t="e">
        <v>#REF!</v>
      </c>
      <c r="B1" s="1134"/>
      <c r="C1" s="369"/>
      <c r="D1" s="370"/>
      <c r="E1" s="369"/>
      <c r="F1" s="1133">
        <v>0</v>
      </c>
      <c r="G1" s="1134"/>
      <c r="H1" s="369"/>
      <c r="I1" s="370"/>
      <c r="K1" s="1133" t="e">
        <v>#REF!</v>
      </c>
      <c r="L1" s="1134"/>
      <c r="M1" s="369"/>
      <c r="N1" s="370"/>
      <c r="P1" s="1133" t="e">
        <f>'Sch-6 (After Discount)'!D28</f>
        <v>#REF!</v>
      </c>
      <c r="Q1" s="1134"/>
      <c r="R1" s="369"/>
      <c r="S1" s="370"/>
      <c r="U1" s="391" t="e">
        <v>#REF!</v>
      </c>
    </row>
    <row r="2" spans="1:27">
      <c r="A2" s="1128"/>
      <c r="B2" s="1129"/>
      <c r="C2" s="369"/>
      <c r="D2" s="370"/>
      <c r="E2" s="369"/>
      <c r="F2" s="371"/>
      <c r="G2" s="369"/>
      <c r="H2" s="369"/>
      <c r="I2" s="370"/>
      <c r="K2" s="371"/>
      <c r="L2" s="369"/>
      <c r="M2" s="369"/>
      <c r="N2" s="370"/>
      <c r="P2" s="371"/>
      <c r="Q2" s="369"/>
      <c r="R2" s="369"/>
      <c r="S2" s="370"/>
      <c r="U2" s="391" t="e">
        <v>#REF!</v>
      </c>
    </row>
    <row r="3" spans="1:27">
      <c r="A3" s="371"/>
      <c r="B3" s="372"/>
      <c r="C3" s="372"/>
      <c r="D3" s="373"/>
      <c r="E3" s="372"/>
      <c r="F3" s="371"/>
      <c r="G3" s="372"/>
      <c r="H3" s="372"/>
      <c r="I3" s="373"/>
      <c r="K3" s="371"/>
      <c r="L3" s="372"/>
      <c r="M3" s="372"/>
      <c r="N3" s="373"/>
      <c r="P3" s="371"/>
      <c r="Q3" s="372"/>
      <c r="R3" s="372"/>
      <c r="S3" s="373"/>
      <c r="U3" s="391" t="s">
        <v>460</v>
      </c>
    </row>
    <row r="4" spans="1:27" ht="66.75" customHeight="1" thickBot="1">
      <c r="A4" s="1130" t="e">
        <f>IF(OR((A1&gt;9999999999),(A1&lt;0)),"Invalid Entry - More than 1000 crore OR -ve value",IF(A1=0, "",+CONCATENATE(#REF!,B11,D11,B10,D10,B9,D9,B8,D8,B7,D7,B6," Only")))</f>
        <v>#REF!</v>
      </c>
      <c r="B4" s="1131"/>
      <c r="C4" s="1131"/>
      <c r="D4" s="1132"/>
      <c r="E4" s="369"/>
      <c r="F4" s="1130" t="str">
        <f>IF(OR((F1&gt;9999999999),(F1&lt;0)),"Invalid Entry - More than 1000 crore OR -ve value",IF(F1=0, "",+CONCATENATE(U1, G11,I11,G10,I10,G9,I9,G8,I8,G7,I7,G6," Only")))</f>
        <v/>
      </c>
      <c r="G4" s="1131"/>
      <c r="H4" s="1131"/>
      <c r="I4" s="1132"/>
      <c r="J4" s="369"/>
      <c r="K4" s="1130" t="e">
        <f>IF(OR((K1&gt;9999999999),(K1&lt;0)),"Invalid Entry - More than 1000 crore OR -ve value",IF(K1=0, "",+CONCATENATE(U2, L11,N11,L10,N10,L9,N9,L8,N8,L7,N7,L6," Only")))</f>
        <v>#REF!</v>
      </c>
      <c r="L4" s="1131"/>
      <c r="M4" s="1131"/>
      <c r="N4" s="1132"/>
      <c r="P4" s="1130" t="e">
        <f>IF(OR((P1&gt;9999999999),(P1&lt;0)),"Invalid Entry - More than 1000 crore OR -ve value",IF(P1=0, "",+CONCATENATE(U3, Q11,S11,Q10,S10,Q9,S9,Q8,S8,Q7,S7,Q6," Only")))</f>
        <v>#REF!</v>
      </c>
      <c r="Q4" s="1131"/>
      <c r="R4" s="1131"/>
      <c r="S4" s="1132"/>
      <c r="U4" s="1122" t="e">
        <f>VLOOKUP(1,T28:Y43,6,FALSE)</f>
        <v>#N/A</v>
      </c>
      <c r="V4" s="1122"/>
      <c r="W4" s="1122"/>
      <c r="X4" s="1122"/>
      <c r="Y4" s="1122"/>
      <c r="Z4" s="1122"/>
      <c r="AA4" s="1122"/>
    </row>
    <row r="5" spans="1:27" ht="18.75" customHeight="1" thickBot="1">
      <c r="A5" s="371"/>
      <c r="B5" s="372"/>
      <c r="C5" s="372"/>
      <c r="D5" s="373"/>
      <c r="E5" s="372"/>
      <c r="F5" s="371"/>
      <c r="G5" s="372"/>
      <c r="H5" s="372"/>
      <c r="I5" s="373"/>
      <c r="K5" s="371"/>
      <c r="L5" s="372"/>
      <c r="M5" s="372"/>
      <c r="N5" s="373"/>
      <c r="P5" s="371"/>
      <c r="Q5" s="372"/>
      <c r="R5" s="372"/>
      <c r="S5" s="373"/>
      <c r="U5" s="1123" t="e">
        <f>VLOOKUP(1,T8:Y23,6,FALSE)</f>
        <v>#N/A</v>
      </c>
      <c r="V5" s="1124"/>
      <c r="W5" s="1124"/>
      <c r="X5" s="1124"/>
      <c r="Y5" s="1124"/>
      <c r="Z5" s="1124"/>
      <c r="AA5" s="1125"/>
    </row>
    <row r="6" spans="1:27">
      <c r="A6" s="374" t="e">
        <f>-INT(A1/100)*100+ROUND(A1,0)</f>
        <v>#REF!</v>
      </c>
      <c r="B6" s="372" t="e">
        <f t="shared" ref="B6:B11" si="0">IF(A6=0,"",LOOKUP(A6,$A$13:$A$112,$B$13:$B$112))</f>
        <v>#REF!</v>
      </c>
      <c r="C6" s="372"/>
      <c r="D6" s="375"/>
      <c r="E6" s="372"/>
      <c r="F6" s="374">
        <f>-INT(F1/100)*100+ROUND(F1,0)</f>
        <v>0</v>
      </c>
      <c r="G6" s="372" t="str">
        <f t="shared" ref="G6:G11" si="1">IF(F6=0,"",LOOKUP(F6,$A$13:$A$112,$B$13:$B$112))</f>
        <v/>
      </c>
      <c r="H6" s="372"/>
      <c r="I6" s="375"/>
      <c r="K6" s="374" t="e">
        <f>-INT(K1/100)*100+ROUND(K1,0)</f>
        <v>#REF!</v>
      </c>
      <c r="L6" s="372" t="e">
        <f t="shared" ref="L6:L11" si="2">IF(K6=0,"",LOOKUP(K6,$A$13:$A$112,$B$13:$B$112))</f>
        <v>#REF!</v>
      </c>
      <c r="M6" s="372"/>
      <c r="N6" s="375"/>
      <c r="P6" s="374" t="e">
        <f>-INT(P1/100)*100+ROUND(P1,0)</f>
        <v>#REF!</v>
      </c>
      <c r="Q6" s="372" t="e">
        <f t="shared" ref="Q6:Q11" si="3">IF(P6=0,"",LOOKUP(P6,$A$13:$A$112,$B$13:$B$112))</f>
        <v>#REF!</v>
      </c>
      <c r="R6" s="372"/>
      <c r="S6" s="375"/>
    </row>
    <row r="7" spans="1:27">
      <c r="A7" s="374" t="e">
        <f>-INT(A1/1000)*10+INT(A1/100)</f>
        <v>#REF!</v>
      </c>
      <c r="B7" s="372" t="e">
        <f t="shared" si="0"/>
        <v>#REF!</v>
      </c>
      <c r="C7" s="372"/>
      <c r="D7" s="375" t="e">
        <f>+IF(B7="",""," Hundred ")</f>
        <v>#REF!</v>
      </c>
      <c r="E7" s="372"/>
      <c r="F7" s="374">
        <f>-INT(F1/1000)*10+INT(F1/100)</f>
        <v>0</v>
      </c>
      <c r="G7" s="372" t="str">
        <f t="shared" si="1"/>
        <v/>
      </c>
      <c r="H7" s="372"/>
      <c r="I7" s="375" t="str">
        <f>+IF(G7="",""," Hundred ")</f>
        <v/>
      </c>
      <c r="K7" s="374" t="e">
        <f>-INT(K1/1000)*10+INT(K1/100)</f>
        <v>#REF!</v>
      </c>
      <c r="L7" s="372" t="e">
        <f t="shared" si="2"/>
        <v>#REF!</v>
      </c>
      <c r="M7" s="372"/>
      <c r="N7" s="375" t="e">
        <f>+IF(L7="",""," Hundred ")</f>
        <v>#REF!</v>
      </c>
      <c r="P7" s="374" t="e">
        <f>-INT(P1/1000)*10+INT(P1/100)</f>
        <v>#REF!</v>
      </c>
      <c r="Q7" s="372" t="e">
        <f t="shared" si="3"/>
        <v>#REF!</v>
      </c>
      <c r="R7" s="372"/>
      <c r="S7" s="375" t="e">
        <f>+IF(Q7="",""," Hundred ")</f>
        <v>#REF!</v>
      </c>
    </row>
    <row r="8" spans="1:27">
      <c r="A8" s="374" t="e">
        <f>-INT(A1/100000)*100+INT(A1/1000)</f>
        <v>#REF!</v>
      </c>
      <c r="B8" s="372" t="e">
        <f t="shared" si="0"/>
        <v>#REF!</v>
      </c>
      <c r="C8" s="372"/>
      <c r="D8" s="375" t="e">
        <f>IF((B8=""),IF(C8="",""," Thousand ")," Thousand ")</f>
        <v>#REF!</v>
      </c>
      <c r="E8" s="372"/>
      <c r="F8" s="374">
        <f>-INT(F1/100000)*100+INT(F1/1000)</f>
        <v>0</v>
      </c>
      <c r="G8" s="372" t="str">
        <f t="shared" si="1"/>
        <v/>
      </c>
      <c r="H8" s="372"/>
      <c r="I8" s="375" t="str">
        <f>IF((G8=""),IF(H8="",""," Thousand ")," Thousand ")</f>
        <v/>
      </c>
      <c r="K8" s="374" t="e">
        <f>-INT(K1/100000)*100+INT(K1/1000)</f>
        <v>#REF!</v>
      </c>
      <c r="L8" s="372" t="e">
        <f t="shared" si="2"/>
        <v>#REF!</v>
      </c>
      <c r="M8" s="372"/>
      <c r="N8" s="375" t="e">
        <f>IF((L8=""),IF(M8="",""," Thousand ")," Thousand ")</f>
        <v>#REF!</v>
      </c>
      <c r="P8" s="374" t="e">
        <f>-INT(P1/100000)*100+INT(P1/1000)</f>
        <v>#REF!</v>
      </c>
      <c r="Q8" s="372" t="e">
        <f t="shared" si="3"/>
        <v>#REF!</v>
      </c>
      <c r="R8" s="372"/>
      <c r="S8" s="375" t="e">
        <f>IF((Q8=""),IF(R8="",""," Thousand ")," Thousand ")</f>
        <v>#REF!</v>
      </c>
      <c r="T8" s="392" t="e">
        <f>IF(Y8="",0, 1)</f>
        <v>#REF!</v>
      </c>
      <c r="U8" s="388">
        <v>0</v>
      </c>
      <c r="V8" s="388">
        <v>0</v>
      </c>
      <c r="W8" s="388">
        <v>0</v>
      </c>
      <c r="X8" s="388">
        <v>0</v>
      </c>
      <c r="Y8" s="393" t="e">
        <f>IF(AND($A$1=0,$F$1=0,$K$1=0,$P$1=0)," Zero only", "")</f>
        <v>#REF!</v>
      </c>
      <c r="AA8" s="388" t="s">
        <v>461</v>
      </c>
    </row>
    <row r="9" spans="1:27">
      <c r="A9" s="374" t="e">
        <f>-INT(A1/10000000)*100+INT(A1/100000)</f>
        <v>#REF!</v>
      </c>
      <c r="B9" s="372" t="e">
        <f t="shared" si="0"/>
        <v>#REF!</v>
      </c>
      <c r="C9" s="372"/>
      <c r="D9" s="375" t="e">
        <f>IF((B9=""),IF(C9="",""," Lac ")," Lac ")</f>
        <v>#REF!</v>
      </c>
      <c r="E9" s="372"/>
      <c r="F9" s="374">
        <f>-INT(F1/10000000)*100+INT(F1/100000)</f>
        <v>0</v>
      </c>
      <c r="G9" s="372" t="str">
        <f t="shared" si="1"/>
        <v/>
      </c>
      <c r="H9" s="372"/>
      <c r="I9" s="375" t="str">
        <f>IF((G9=""),IF(H9="",""," Lac ")," Lac ")</f>
        <v/>
      </c>
      <c r="K9" s="374" t="e">
        <f>-INT(K1/10000000)*100+INT(K1/100000)</f>
        <v>#REF!</v>
      </c>
      <c r="L9" s="372" t="e">
        <f t="shared" si="2"/>
        <v>#REF!</v>
      </c>
      <c r="M9" s="372"/>
      <c r="N9" s="375" t="e">
        <f>IF((L9=""),IF(M9="",""," Lac ")," Lac ")</f>
        <v>#REF!</v>
      </c>
      <c r="P9" s="374" t="e">
        <f>-INT(P1/10000000)*100+INT(P1/100000)</f>
        <v>#REF!</v>
      </c>
      <c r="Q9" s="372" t="e">
        <f t="shared" si="3"/>
        <v>#REF!</v>
      </c>
      <c r="R9" s="372"/>
      <c r="S9" s="375" t="e">
        <f>IF((Q9=""),IF(R9="",""," Lac ")," Lac ")</f>
        <v>#REF!</v>
      </c>
      <c r="T9" s="392" t="e">
        <f t="shared" ref="T9:T23" si="4">IF(Y9="",0, 1)</f>
        <v>#REF!</v>
      </c>
      <c r="U9" s="388">
        <v>0</v>
      </c>
      <c r="V9" s="388">
        <v>0</v>
      </c>
      <c r="W9" s="388">
        <v>0</v>
      </c>
      <c r="X9" s="388">
        <v>1</v>
      </c>
      <c r="Y9" s="394" t="e">
        <f>IF(AND($A$1=0,$F$1=0,$K$1=0,$P$1&gt;0),$P$4, "")</f>
        <v>#REF!</v>
      </c>
    </row>
    <row r="10" spans="1:27">
      <c r="A10" s="374" t="e">
        <f>-INT(A1/1000000000)*100+INT(A1/10000000)</f>
        <v>#REF!</v>
      </c>
      <c r="B10" s="376" t="e">
        <f t="shared" si="0"/>
        <v>#REF!</v>
      </c>
      <c r="C10" s="372"/>
      <c r="D10" s="375" t="e">
        <f>IF((B10=""),IF(C10="",""," Crore ")," Crore ")</f>
        <v>#REF!</v>
      </c>
      <c r="E10" s="372"/>
      <c r="F10" s="374">
        <f>-INT(F1/1000000000)*100+INT(F1/10000000)</f>
        <v>0</v>
      </c>
      <c r="G10" s="376" t="str">
        <f t="shared" si="1"/>
        <v/>
      </c>
      <c r="H10" s="372"/>
      <c r="I10" s="375" t="str">
        <f>IF((G10=""),IF(H10="",""," Crore ")," Crore ")</f>
        <v/>
      </c>
      <c r="K10" s="374" t="e">
        <f>-INT(K1/1000000000)*100+INT(K1/10000000)</f>
        <v>#REF!</v>
      </c>
      <c r="L10" s="376" t="e">
        <f t="shared" si="2"/>
        <v>#REF!</v>
      </c>
      <c r="M10" s="372"/>
      <c r="N10" s="375" t="e">
        <f>IF((L10=""),IF(M10="",""," Crore ")," Crore ")</f>
        <v>#REF!</v>
      </c>
      <c r="P10" s="374" t="e">
        <f>-INT(P1/1000000000)*100+INT(P1/10000000)</f>
        <v>#REF!</v>
      </c>
      <c r="Q10" s="376" t="e">
        <f t="shared" si="3"/>
        <v>#REF!</v>
      </c>
      <c r="R10" s="372"/>
      <c r="S10" s="375" t="e">
        <f>IF((Q10=""),IF(R10="",""," Crore ")," Crore ")</f>
        <v>#REF!</v>
      </c>
      <c r="T10" s="392" t="e">
        <f t="shared" si="4"/>
        <v>#REF!</v>
      </c>
      <c r="U10" s="388">
        <v>0</v>
      </c>
      <c r="V10" s="388">
        <v>0</v>
      </c>
      <c r="W10" s="388">
        <v>1</v>
      </c>
      <c r="X10" s="388">
        <v>0</v>
      </c>
      <c r="Y10" s="394" t="e">
        <f>IF(AND($A$1=0,$F$1=0,$K$1&gt;0,$P$1=0),$K$4, "")</f>
        <v>#REF!</v>
      </c>
    </row>
    <row r="11" spans="1:27">
      <c r="A11" s="377" t="e">
        <f>-INT(A1/10000000000)*1000+INT(A1/1000000000)</f>
        <v>#REF!</v>
      </c>
      <c r="B11" s="376" t="e">
        <f t="shared" si="0"/>
        <v>#REF!</v>
      </c>
      <c r="C11" s="372"/>
      <c r="D11" s="375" t="e">
        <f>IF((B11=""),IF(C11="",""," Hundred ")," Hundred ")</f>
        <v>#REF!</v>
      </c>
      <c r="E11" s="372"/>
      <c r="F11" s="377">
        <f>-INT(F1/10000000000)*1000+INT(F1/1000000000)</f>
        <v>0</v>
      </c>
      <c r="G11" s="376" t="str">
        <f t="shared" si="1"/>
        <v/>
      </c>
      <c r="H11" s="372"/>
      <c r="I11" s="375" t="str">
        <f>IF((G11=""),IF(H11="",""," Hundred ")," Hundred ")</f>
        <v/>
      </c>
      <c r="K11" s="377" t="e">
        <f>-INT(K1/10000000000)*1000+INT(K1/1000000000)</f>
        <v>#REF!</v>
      </c>
      <c r="L11" s="376" t="e">
        <f t="shared" si="2"/>
        <v>#REF!</v>
      </c>
      <c r="M11" s="372"/>
      <c r="N11" s="375" t="e">
        <f>IF((L11=""),IF(M11="",""," Hundred ")," Hundred ")</f>
        <v>#REF!</v>
      </c>
      <c r="P11" s="377" t="e">
        <f>-INT(P1/10000000000)*1000+INT(P1/1000000000)</f>
        <v>#REF!</v>
      </c>
      <c r="Q11" s="376" t="e">
        <f t="shared" si="3"/>
        <v>#REF!</v>
      </c>
      <c r="R11" s="372"/>
      <c r="S11" s="375" t="e">
        <f>IF((Q11=""),IF(R11="",""," Hundred ")," Hundred ")</f>
        <v>#REF!</v>
      </c>
      <c r="T11" s="392" t="e">
        <f t="shared" si="4"/>
        <v>#REF!</v>
      </c>
      <c r="U11" s="388">
        <v>0</v>
      </c>
      <c r="V11" s="388">
        <v>0</v>
      </c>
      <c r="W11" s="388">
        <v>1</v>
      </c>
      <c r="X11" s="388">
        <v>1</v>
      </c>
      <c r="Y11" s="394" t="e">
        <f>IF(AND($A$1=0,$F$1=0,$K$1&gt;0,$P$1&gt;0),$K$4&amp;$AA$8&amp;$P$4, "")</f>
        <v>#REF!</v>
      </c>
    </row>
    <row r="12" spans="1:27">
      <c r="A12" s="378"/>
      <c r="B12" s="372"/>
      <c r="C12" s="372"/>
      <c r="D12" s="373"/>
      <c r="E12" s="372"/>
      <c r="F12" s="378"/>
      <c r="G12" s="372"/>
      <c r="H12" s="372"/>
      <c r="I12" s="373"/>
      <c r="K12" s="378"/>
      <c r="L12" s="372"/>
      <c r="M12" s="372"/>
      <c r="N12" s="373"/>
      <c r="P12" s="378"/>
      <c r="Q12" s="372"/>
      <c r="R12" s="372"/>
      <c r="S12" s="373"/>
      <c r="T12" s="392" t="e">
        <f t="shared" si="4"/>
        <v>#REF!</v>
      </c>
      <c r="U12" s="388">
        <v>0</v>
      </c>
      <c r="V12" s="388">
        <v>1</v>
      </c>
      <c r="W12" s="388">
        <v>0</v>
      </c>
      <c r="X12" s="388">
        <v>0</v>
      </c>
      <c r="Y12" s="394" t="e">
        <f>IF(AND($A$1=0,$F$1&gt;0,$K$1=0,$P$1=0),$F$4, "")</f>
        <v>#REF!</v>
      </c>
    </row>
    <row r="13" spans="1:27">
      <c r="A13" s="379">
        <v>1</v>
      </c>
      <c r="B13" s="380" t="s">
        <v>360</v>
      </c>
      <c r="C13" s="372"/>
      <c r="D13" s="373"/>
      <c r="E13" s="372"/>
      <c r="F13" s="379">
        <v>1</v>
      </c>
      <c r="G13" s="380" t="s">
        <v>360</v>
      </c>
      <c r="H13" s="372"/>
      <c r="I13" s="373"/>
      <c r="K13" s="379">
        <v>1</v>
      </c>
      <c r="L13" s="380" t="s">
        <v>360</v>
      </c>
      <c r="M13" s="372"/>
      <c r="N13" s="373"/>
      <c r="P13" s="379">
        <v>1</v>
      </c>
      <c r="Q13" s="380" t="s">
        <v>360</v>
      </c>
      <c r="R13" s="372"/>
      <c r="S13" s="373"/>
      <c r="T13" s="392" t="e">
        <f t="shared" si="4"/>
        <v>#REF!</v>
      </c>
      <c r="U13" s="388">
        <v>0</v>
      </c>
      <c r="V13" s="388">
        <v>1</v>
      </c>
      <c r="W13" s="388">
        <v>0</v>
      </c>
      <c r="X13" s="388">
        <v>1</v>
      </c>
      <c r="Y13" s="394" t="e">
        <f>IF(AND($A$1=0,$F$1&gt;0,$K$1=0,$P$1&gt;0),$F$4&amp;$AA$8&amp;$P$4, "")</f>
        <v>#REF!</v>
      </c>
    </row>
    <row r="14" spans="1:27">
      <c r="A14" s="379">
        <v>2</v>
      </c>
      <c r="B14" s="380" t="s">
        <v>361</v>
      </c>
      <c r="C14" s="372"/>
      <c r="D14" s="373"/>
      <c r="E14" s="372"/>
      <c r="F14" s="379">
        <v>2</v>
      </c>
      <c r="G14" s="380" t="s">
        <v>361</v>
      </c>
      <c r="H14" s="372"/>
      <c r="I14" s="373"/>
      <c r="K14" s="379">
        <v>2</v>
      </c>
      <c r="L14" s="380" t="s">
        <v>361</v>
      </c>
      <c r="M14" s="372"/>
      <c r="N14" s="373"/>
      <c r="P14" s="379">
        <v>2</v>
      </c>
      <c r="Q14" s="380" t="s">
        <v>361</v>
      </c>
      <c r="R14" s="372"/>
      <c r="S14" s="373"/>
      <c r="T14" s="392" t="e">
        <f t="shared" si="4"/>
        <v>#REF!</v>
      </c>
      <c r="U14" s="388">
        <v>0</v>
      </c>
      <c r="V14" s="388">
        <v>1</v>
      </c>
      <c r="W14" s="388">
        <v>1</v>
      </c>
      <c r="X14" s="388">
        <v>0</v>
      </c>
      <c r="Y14" s="394" t="e">
        <f>IF(AND($A$1=0,$F$1&gt;0,$K$1&gt;0,$P$1=0),$F$4&amp;$AA$8&amp;$K$4, "")</f>
        <v>#REF!</v>
      </c>
    </row>
    <row r="15" spans="1:27">
      <c r="A15" s="379">
        <v>3</v>
      </c>
      <c r="B15" s="380" t="s">
        <v>362</v>
      </c>
      <c r="C15" s="372"/>
      <c r="D15" s="373"/>
      <c r="E15" s="372"/>
      <c r="F15" s="379">
        <v>3</v>
      </c>
      <c r="G15" s="380" t="s">
        <v>362</v>
      </c>
      <c r="H15" s="372"/>
      <c r="I15" s="373"/>
      <c r="K15" s="379">
        <v>3</v>
      </c>
      <c r="L15" s="380" t="s">
        <v>362</v>
      </c>
      <c r="M15" s="372"/>
      <c r="N15" s="373"/>
      <c r="P15" s="379">
        <v>3</v>
      </c>
      <c r="Q15" s="380" t="s">
        <v>362</v>
      </c>
      <c r="R15" s="372"/>
      <c r="S15" s="373"/>
      <c r="T15" s="392" t="e">
        <f t="shared" si="4"/>
        <v>#REF!</v>
      </c>
      <c r="U15" s="388">
        <v>0</v>
      </c>
      <c r="V15" s="388">
        <v>1</v>
      </c>
      <c r="W15" s="388">
        <v>1</v>
      </c>
      <c r="X15" s="388">
        <v>1</v>
      </c>
      <c r="Y15" s="395" t="e">
        <f>IF(AND($A$1=0,$F$1&gt;0,$K$1&gt;0,$P$1&gt;0),$F$4&amp;$AA$8&amp;$K$4&amp;$AA$8&amp;$P$4, "")</f>
        <v>#REF!</v>
      </c>
    </row>
    <row r="16" spans="1:27">
      <c r="A16" s="379">
        <v>4</v>
      </c>
      <c r="B16" s="380" t="s">
        <v>363</v>
      </c>
      <c r="C16" s="372"/>
      <c r="D16" s="373"/>
      <c r="E16" s="372"/>
      <c r="F16" s="379">
        <v>4</v>
      </c>
      <c r="G16" s="380" t="s">
        <v>363</v>
      </c>
      <c r="H16" s="372"/>
      <c r="I16" s="373"/>
      <c r="K16" s="379">
        <v>4</v>
      </c>
      <c r="L16" s="380" t="s">
        <v>363</v>
      </c>
      <c r="M16" s="372"/>
      <c r="N16" s="373"/>
      <c r="P16" s="379">
        <v>4</v>
      </c>
      <c r="Q16" s="380" t="s">
        <v>363</v>
      </c>
      <c r="R16" s="372"/>
      <c r="S16" s="373"/>
      <c r="T16" s="392" t="e">
        <f t="shared" si="4"/>
        <v>#REF!</v>
      </c>
      <c r="U16" s="388">
        <v>1</v>
      </c>
      <c r="V16" s="388">
        <v>0</v>
      </c>
      <c r="W16" s="388">
        <v>0</v>
      </c>
      <c r="X16" s="388">
        <v>0</v>
      </c>
      <c r="Y16" s="393" t="e">
        <f>IF(AND($A$1&gt;0,$F$1=0,$K$1=0,$P$1=0), $A$4, "")</f>
        <v>#REF!</v>
      </c>
    </row>
    <row r="17" spans="1:27">
      <c r="A17" s="379">
        <v>5</v>
      </c>
      <c r="B17" s="380" t="s">
        <v>364</v>
      </c>
      <c r="C17" s="372"/>
      <c r="D17" s="373"/>
      <c r="E17" s="372"/>
      <c r="F17" s="379">
        <v>5</v>
      </c>
      <c r="G17" s="380" t="s">
        <v>364</v>
      </c>
      <c r="H17" s="372"/>
      <c r="I17" s="373"/>
      <c r="K17" s="379">
        <v>5</v>
      </c>
      <c r="L17" s="380" t="s">
        <v>364</v>
      </c>
      <c r="M17" s="372"/>
      <c r="N17" s="373"/>
      <c r="P17" s="379">
        <v>5</v>
      </c>
      <c r="Q17" s="380" t="s">
        <v>364</v>
      </c>
      <c r="R17" s="372"/>
      <c r="S17" s="373"/>
      <c r="T17" s="392" t="e">
        <f t="shared" si="4"/>
        <v>#REF!</v>
      </c>
      <c r="U17" s="388">
        <v>1</v>
      </c>
      <c r="V17" s="388">
        <v>0</v>
      </c>
      <c r="W17" s="388">
        <v>0</v>
      </c>
      <c r="X17" s="388">
        <v>1</v>
      </c>
      <c r="Y17" s="394" t="e">
        <f>IF(AND($A$1&gt;0,$F$1=0,$K$1=0,$P$1&gt;0),$A$4&amp;$AA$8&amp;$P$4, "")</f>
        <v>#REF!</v>
      </c>
    </row>
    <row r="18" spans="1:27">
      <c r="A18" s="379">
        <v>6</v>
      </c>
      <c r="B18" s="380" t="s">
        <v>365</v>
      </c>
      <c r="C18" s="372"/>
      <c r="D18" s="373"/>
      <c r="E18" s="372"/>
      <c r="F18" s="379">
        <v>6</v>
      </c>
      <c r="G18" s="380" t="s">
        <v>365</v>
      </c>
      <c r="H18" s="372"/>
      <c r="I18" s="373"/>
      <c r="K18" s="379">
        <v>6</v>
      </c>
      <c r="L18" s="380" t="s">
        <v>365</v>
      </c>
      <c r="M18" s="372"/>
      <c r="N18" s="373"/>
      <c r="P18" s="379">
        <v>6</v>
      </c>
      <c r="Q18" s="380" t="s">
        <v>365</v>
      </c>
      <c r="R18" s="372"/>
      <c r="S18" s="373"/>
      <c r="T18" s="392" t="e">
        <f t="shared" si="4"/>
        <v>#REF!</v>
      </c>
      <c r="U18" s="388">
        <v>1</v>
      </c>
      <c r="V18" s="388">
        <v>0</v>
      </c>
      <c r="W18" s="388">
        <v>1</v>
      </c>
      <c r="X18" s="388">
        <v>0</v>
      </c>
      <c r="Y18" s="394" t="e">
        <f>IF(AND($A$1&gt;0,$F$1=0,$K$1&gt;0,$P$1=0),$A$4&amp;$AA$8&amp;$K$4, "")</f>
        <v>#REF!</v>
      </c>
    </row>
    <row r="19" spans="1:27">
      <c r="A19" s="379">
        <v>7</v>
      </c>
      <c r="B19" s="380" t="s">
        <v>366</v>
      </c>
      <c r="C19" s="372"/>
      <c r="D19" s="373"/>
      <c r="E19" s="372"/>
      <c r="F19" s="379">
        <v>7</v>
      </c>
      <c r="G19" s="380" t="s">
        <v>366</v>
      </c>
      <c r="H19" s="372"/>
      <c r="I19" s="373"/>
      <c r="K19" s="379">
        <v>7</v>
      </c>
      <c r="L19" s="380" t="s">
        <v>366</v>
      </c>
      <c r="M19" s="372"/>
      <c r="N19" s="373"/>
      <c r="P19" s="379">
        <v>7</v>
      </c>
      <c r="Q19" s="380" t="s">
        <v>366</v>
      </c>
      <c r="R19" s="372"/>
      <c r="S19" s="373"/>
      <c r="T19" s="392" t="e">
        <f t="shared" si="4"/>
        <v>#REF!</v>
      </c>
      <c r="U19" s="388">
        <v>1</v>
      </c>
      <c r="V19" s="388">
        <v>0</v>
      </c>
      <c r="W19" s="388">
        <v>1</v>
      </c>
      <c r="X19" s="388">
        <v>1</v>
      </c>
      <c r="Y19" s="394" t="e">
        <f>IF(AND($A$1&gt;0,$F$1=0,$K$1&gt;0,$P$1&gt;0),$A$4&amp;$AA$8&amp;$K$4&amp;$AA$8&amp;$P$4, "")</f>
        <v>#REF!</v>
      </c>
    </row>
    <row r="20" spans="1:27">
      <c r="A20" s="379">
        <v>8</v>
      </c>
      <c r="B20" s="380" t="s">
        <v>367</v>
      </c>
      <c r="C20" s="372"/>
      <c r="D20" s="373"/>
      <c r="E20" s="372"/>
      <c r="F20" s="379">
        <v>8</v>
      </c>
      <c r="G20" s="380" t="s">
        <v>367</v>
      </c>
      <c r="H20" s="372"/>
      <c r="I20" s="373"/>
      <c r="K20" s="379">
        <v>8</v>
      </c>
      <c r="L20" s="380" t="s">
        <v>367</v>
      </c>
      <c r="M20" s="372"/>
      <c r="N20" s="373"/>
      <c r="P20" s="379">
        <v>8</v>
      </c>
      <c r="Q20" s="380" t="s">
        <v>367</v>
      </c>
      <c r="R20" s="372"/>
      <c r="S20" s="373"/>
      <c r="T20" s="392" t="e">
        <f t="shared" si="4"/>
        <v>#REF!</v>
      </c>
      <c r="U20" s="388">
        <v>1</v>
      </c>
      <c r="V20" s="388">
        <v>1</v>
      </c>
      <c r="W20" s="388">
        <v>0</v>
      </c>
      <c r="X20" s="388">
        <v>0</v>
      </c>
      <c r="Y20" s="394" t="e">
        <f>IF(AND($A$1&gt;0,$F$1&gt;0,$K$1=0,$P$1=0),$A$4&amp;$AA$8&amp;$F$4, "")</f>
        <v>#REF!</v>
      </c>
    </row>
    <row r="21" spans="1:27">
      <c r="A21" s="379">
        <v>9</v>
      </c>
      <c r="B21" s="380" t="s">
        <v>368</v>
      </c>
      <c r="C21" s="372"/>
      <c r="D21" s="373"/>
      <c r="E21" s="372"/>
      <c r="F21" s="379">
        <v>9</v>
      </c>
      <c r="G21" s="380" t="s">
        <v>368</v>
      </c>
      <c r="H21" s="372"/>
      <c r="I21" s="373"/>
      <c r="K21" s="379">
        <v>9</v>
      </c>
      <c r="L21" s="380" t="s">
        <v>368</v>
      </c>
      <c r="M21" s="372"/>
      <c r="N21" s="373"/>
      <c r="P21" s="379">
        <v>9</v>
      </c>
      <c r="Q21" s="380" t="s">
        <v>368</v>
      </c>
      <c r="R21" s="372"/>
      <c r="S21" s="373"/>
      <c r="T21" s="392" t="e">
        <f t="shared" si="4"/>
        <v>#REF!</v>
      </c>
      <c r="U21" s="388">
        <v>1</v>
      </c>
      <c r="V21" s="388">
        <v>1</v>
      </c>
      <c r="W21" s="388">
        <v>0</v>
      </c>
      <c r="X21" s="388">
        <v>1</v>
      </c>
      <c r="Y21" s="394" t="e">
        <f>IF(AND($A$1&gt;0,$F$1&gt;0,$K$1=0,$P$1&gt;0),$A$4&amp;$AA$8&amp;$F$4&amp;$AA$8&amp;$P$4, "")</f>
        <v>#REF!</v>
      </c>
    </row>
    <row r="22" spans="1:27">
      <c r="A22" s="379">
        <v>10</v>
      </c>
      <c r="B22" s="380" t="s">
        <v>369</v>
      </c>
      <c r="C22" s="372"/>
      <c r="D22" s="373"/>
      <c r="E22" s="372"/>
      <c r="F22" s="379">
        <v>10</v>
      </c>
      <c r="G22" s="380" t="s">
        <v>369</v>
      </c>
      <c r="H22" s="372"/>
      <c r="I22" s="373"/>
      <c r="K22" s="379">
        <v>10</v>
      </c>
      <c r="L22" s="380" t="s">
        <v>369</v>
      </c>
      <c r="M22" s="372"/>
      <c r="N22" s="373"/>
      <c r="P22" s="379">
        <v>10</v>
      </c>
      <c r="Q22" s="380" t="s">
        <v>369</v>
      </c>
      <c r="R22" s="372"/>
      <c r="S22" s="373"/>
      <c r="T22" s="392" t="e">
        <f t="shared" si="4"/>
        <v>#REF!</v>
      </c>
      <c r="U22" s="388">
        <v>1</v>
      </c>
      <c r="V22" s="388">
        <v>1</v>
      </c>
      <c r="W22" s="388">
        <v>1</v>
      </c>
      <c r="X22" s="388">
        <v>0</v>
      </c>
      <c r="Y22" s="394" t="e">
        <f>IF(AND($A$1&gt;0,$F$1&gt;0,$K$1&gt;0,$P$1=0),$A$4&amp;$AA$8&amp;$F$4&amp;$AA$8&amp;$K$4, "")</f>
        <v>#REF!</v>
      </c>
    </row>
    <row r="23" spans="1:27">
      <c r="A23" s="379">
        <v>11</v>
      </c>
      <c r="B23" s="380" t="s">
        <v>370</v>
      </c>
      <c r="C23" s="372"/>
      <c r="D23" s="373"/>
      <c r="E23" s="372"/>
      <c r="F23" s="379">
        <v>11</v>
      </c>
      <c r="G23" s="380" t="s">
        <v>370</v>
      </c>
      <c r="H23" s="372"/>
      <c r="I23" s="373"/>
      <c r="K23" s="379">
        <v>11</v>
      </c>
      <c r="L23" s="380" t="s">
        <v>370</v>
      </c>
      <c r="M23" s="372"/>
      <c r="N23" s="373"/>
      <c r="P23" s="379">
        <v>11</v>
      </c>
      <c r="Q23" s="380" t="s">
        <v>370</v>
      </c>
      <c r="R23" s="372"/>
      <c r="S23" s="373"/>
      <c r="T23" s="392" t="e">
        <f t="shared" si="4"/>
        <v>#REF!</v>
      </c>
      <c r="U23" s="388">
        <v>1</v>
      </c>
      <c r="V23" s="388">
        <v>1</v>
      </c>
      <c r="W23" s="388">
        <v>1</v>
      </c>
      <c r="X23" s="388">
        <v>1</v>
      </c>
      <c r="Y23" s="395" t="e">
        <f>IF(AND($A$1&gt;0,$F$1&gt;0,$K$1&gt;0,$P$1&gt;0),$A$4&amp;$AA$8&amp;$F$4&amp;$AA$8&amp;$K$4&amp;$AA$8&amp;$P$4, "")</f>
        <v>#REF!</v>
      </c>
    </row>
    <row r="24" spans="1:27">
      <c r="A24" s="379">
        <v>12</v>
      </c>
      <c r="B24" s="380" t="s">
        <v>371</v>
      </c>
      <c r="C24" s="372"/>
      <c r="D24" s="373"/>
      <c r="E24" s="372"/>
      <c r="F24" s="379">
        <v>12</v>
      </c>
      <c r="G24" s="380" t="s">
        <v>371</v>
      </c>
      <c r="H24" s="372"/>
      <c r="I24" s="373"/>
      <c r="K24" s="379">
        <v>12</v>
      </c>
      <c r="L24" s="380" t="s">
        <v>371</v>
      </c>
      <c r="M24" s="372"/>
      <c r="N24" s="373"/>
      <c r="P24" s="379">
        <v>12</v>
      </c>
      <c r="Q24" s="380" t="s">
        <v>371</v>
      </c>
      <c r="R24" s="372"/>
      <c r="S24" s="373"/>
    </row>
    <row r="25" spans="1:27">
      <c r="A25" s="379">
        <v>13</v>
      </c>
      <c r="B25" s="380" t="s">
        <v>372</v>
      </c>
      <c r="C25" s="372"/>
      <c r="D25" s="373"/>
      <c r="E25" s="372"/>
      <c r="F25" s="379">
        <v>13</v>
      </c>
      <c r="G25" s="380" t="s">
        <v>372</v>
      </c>
      <c r="H25" s="372"/>
      <c r="I25" s="373"/>
      <c r="K25" s="379">
        <v>13</v>
      </c>
      <c r="L25" s="380" t="s">
        <v>372</v>
      </c>
      <c r="M25" s="372"/>
      <c r="N25" s="373"/>
      <c r="P25" s="379">
        <v>13</v>
      </c>
      <c r="Q25" s="380" t="s">
        <v>372</v>
      </c>
      <c r="R25" s="372"/>
      <c r="S25" s="373"/>
    </row>
    <row r="26" spans="1:27">
      <c r="A26" s="379">
        <v>14</v>
      </c>
      <c r="B26" s="380" t="s">
        <v>373</v>
      </c>
      <c r="C26" s="372"/>
      <c r="D26" s="373"/>
      <c r="E26" s="372"/>
      <c r="F26" s="379">
        <v>14</v>
      </c>
      <c r="G26" s="380" t="s">
        <v>373</v>
      </c>
      <c r="H26" s="372"/>
      <c r="I26" s="373"/>
      <c r="K26" s="379">
        <v>14</v>
      </c>
      <c r="L26" s="380" t="s">
        <v>373</v>
      </c>
      <c r="M26" s="372"/>
      <c r="N26" s="373"/>
      <c r="P26" s="379">
        <v>14</v>
      </c>
      <c r="Q26" s="380" t="s">
        <v>373</v>
      </c>
      <c r="R26" s="372"/>
      <c r="S26" s="373"/>
    </row>
    <row r="27" spans="1:27">
      <c r="A27" s="379">
        <v>15</v>
      </c>
      <c r="B27" s="380" t="s">
        <v>374</v>
      </c>
      <c r="C27" s="372"/>
      <c r="D27" s="373"/>
      <c r="E27" s="372"/>
      <c r="F27" s="379">
        <v>15</v>
      </c>
      <c r="G27" s="380" t="s">
        <v>374</v>
      </c>
      <c r="H27" s="372"/>
      <c r="I27" s="373"/>
      <c r="K27" s="379">
        <v>15</v>
      </c>
      <c r="L27" s="380" t="s">
        <v>374</v>
      </c>
      <c r="M27" s="372"/>
      <c r="N27" s="373"/>
      <c r="P27" s="379">
        <v>15</v>
      </c>
      <c r="Q27" s="380" t="s">
        <v>374</v>
      </c>
      <c r="R27" s="372"/>
      <c r="S27" s="373"/>
    </row>
    <row r="28" spans="1:27">
      <c r="A28" s="379">
        <v>16</v>
      </c>
      <c r="B28" s="380" t="s">
        <v>375</v>
      </c>
      <c r="C28" s="372"/>
      <c r="D28" s="373"/>
      <c r="E28" s="372"/>
      <c r="F28" s="379">
        <v>16</v>
      </c>
      <c r="G28" s="380" t="s">
        <v>375</v>
      </c>
      <c r="H28" s="372"/>
      <c r="I28" s="373"/>
      <c r="K28" s="379">
        <v>16</v>
      </c>
      <c r="L28" s="380" t="s">
        <v>375</v>
      </c>
      <c r="M28" s="372"/>
      <c r="N28" s="373"/>
      <c r="P28" s="379">
        <v>16</v>
      </c>
      <c r="Q28" s="380" t="s">
        <v>375</v>
      </c>
      <c r="R28" s="372"/>
      <c r="S28" s="373"/>
      <c r="T28" s="392" t="e">
        <f>IF(Y28="",0, 1)</f>
        <v>#REF!</v>
      </c>
      <c r="U28" s="388">
        <v>0</v>
      </c>
      <c r="V28" s="388">
        <v>0</v>
      </c>
      <c r="W28" s="388">
        <v>0</v>
      </c>
      <c r="X28" s="388">
        <v>0</v>
      </c>
      <c r="Y28" s="393" t="e">
        <f>IF(AND($A$1=0,$F$1=0,$K$1=0,$P$1=0)," 0/-", "")</f>
        <v>#REF!</v>
      </c>
      <c r="AA28" s="388" t="s">
        <v>462</v>
      </c>
    </row>
    <row r="29" spans="1:27">
      <c r="A29" s="379">
        <v>17</v>
      </c>
      <c r="B29" s="380" t="s">
        <v>376</v>
      </c>
      <c r="C29" s="372"/>
      <c r="D29" s="373"/>
      <c r="E29" s="372"/>
      <c r="F29" s="379">
        <v>17</v>
      </c>
      <c r="G29" s="380" t="s">
        <v>376</v>
      </c>
      <c r="H29" s="372"/>
      <c r="I29" s="373"/>
      <c r="K29" s="379">
        <v>17</v>
      </c>
      <c r="L29" s="380" t="s">
        <v>376</v>
      </c>
      <c r="M29" s="372"/>
      <c r="N29" s="373"/>
      <c r="P29" s="379">
        <v>17</v>
      </c>
      <c r="Q29" s="380" t="s">
        <v>376</v>
      </c>
      <c r="R29" s="372"/>
      <c r="S29" s="373"/>
      <c r="T29" s="392" t="e">
        <f t="shared" ref="T29:T43" si="5">IF(Y29="",0, 1)</f>
        <v>#REF!</v>
      </c>
      <c r="U29" s="388">
        <v>0</v>
      </c>
      <c r="V29" s="388">
        <v>0</v>
      </c>
      <c r="W29" s="388">
        <v>0</v>
      </c>
      <c r="X29" s="388">
        <v>1</v>
      </c>
      <c r="Y29" s="394" t="e">
        <f>IF(AND($A$1=0,$F$1=0,$K$1=0,$P$1&gt;0),$U$3&amp;$P$1&amp;$AA$30, "")</f>
        <v>#REF!</v>
      </c>
      <c r="AA29" s="388" t="s">
        <v>463</v>
      </c>
    </row>
    <row r="30" spans="1:27">
      <c r="A30" s="379">
        <v>18</v>
      </c>
      <c r="B30" s="380" t="s">
        <v>377</v>
      </c>
      <c r="C30" s="372"/>
      <c r="D30" s="373"/>
      <c r="E30" s="372"/>
      <c r="F30" s="379">
        <v>18</v>
      </c>
      <c r="G30" s="380" t="s">
        <v>377</v>
      </c>
      <c r="H30" s="372"/>
      <c r="I30" s="373"/>
      <c r="K30" s="379">
        <v>18</v>
      </c>
      <c r="L30" s="380" t="s">
        <v>377</v>
      </c>
      <c r="M30" s="372"/>
      <c r="N30" s="373"/>
      <c r="P30" s="379">
        <v>18</v>
      </c>
      <c r="Q30" s="380" t="s">
        <v>377</v>
      </c>
      <c r="R30" s="372"/>
      <c r="S30" s="373"/>
      <c r="T30" s="392" t="e">
        <f t="shared" si="5"/>
        <v>#REF!</v>
      </c>
      <c r="U30" s="388">
        <v>0</v>
      </c>
      <c r="V30" s="388">
        <v>0</v>
      </c>
      <c r="W30" s="388">
        <v>1</v>
      </c>
      <c r="X30" s="388">
        <v>0</v>
      </c>
      <c r="Y30" s="394" t="e">
        <f>IF(AND($A$1=0,$F$1=0,$K$1&gt;0,$P$1=0),$U$2&amp;$K$1&amp;$AA$30, "")</f>
        <v>#REF!</v>
      </c>
      <c r="AA30" s="388" t="s">
        <v>464</v>
      </c>
    </row>
    <row r="31" spans="1:27">
      <c r="A31" s="379">
        <v>19</v>
      </c>
      <c r="B31" s="380" t="s">
        <v>378</v>
      </c>
      <c r="C31" s="372"/>
      <c r="D31" s="373"/>
      <c r="E31" s="372"/>
      <c r="F31" s="379">
        <v>19</v>
      </c>
      <c r="G31" s="380" t="s">
        <v>378</v>
      </c>
      <c r="H31" s="372"/>
      <c r="I31" s="373"/>
      <c r="K31" s="379">
        <v>19</v>
      </c>
      <c r="L31" s="380" t="s">
        <v>378</v>
      </c>
      <c r="M31" s="372"/>
      <c r="N31" s="373"/>
      <c r="P31" s="379">
        <v>19</v>
      </c>
      <c r="Q31" s="380" t="s">
        <v>378</v>
      </c>
      <c r="R31" s="372"/>
      <c r="S31" s="373"/>
      <c r="T31" s="392" t="e">
        <f t="shared" si="5"/>
        <v>#REF!</v>
      </c>
      <c r="U31" s="388">
        <v>0</v>
      </c>
      <c r="V31" s="388">
        <v>0</v>
      </c>
      <c r="W31" s="388">
        <v>1</v>
      </c>
      <c r="X31" s="388">
        <v>1</v>
      </c>
      <c r="Y31" s="394" t="e">
        <f>IF(AND($A$1=0,$F$1=0,$K$1&gt;0,$P$1&gt;0),$U$2&amp;$K$1&amp;$AA$29&amp;$U$3&amp;$P$1&amp;$AA$30, "")</f>
        <v>#REF!</v>
      </c>
    </row>
    <row r="32" spans="1:27">
      <c r="A32" s="379">
        <v>20</v>
      </c>
      <c r="B32" s="380" t="s">
        <v>379</v>
      </c>
      <c r="C32" s="372"/>
      <c r="D32" s="373"/>
      <c r="E32" s="372"/>
      <c r="F32" s="379">
        <v>20</v>
      </c>
      <c r="G32" s="380" t="s">
        <v>379</v>
      </c>
      <c r="H32" s="372"/>
      <c r="I32" s="373"/>
      <c r="K32" s="379">
        <v>20</v>
      </c>
      <c r="L32" s="380" t="s">
        <v>379</v>
      </c>
      <c r="M32" s="372"/>
      <c r="N32" s="373"/>
      <c r="P32" s="379">
        <v>20</v>
      </c>
      <c r="Q32" s="380" t="s">
        <v>379</v>
      </c>
      <c r="R32" s="372"/>
      <c r="S32" s="373"/>
      <c r="T32" s="392" t="e">
        <f t="shared" si="5"/>
        <v>#REF!</v>
      </c>
      <c r="U32" s="388">
        <v>0</v>
      </c>
      <c r="V32" s="388">
        <v>1</v>
      </c>
      <c r="W32" s="388">
        <v>0</v>
      </c>
      <c r="X32" s="388">
        <v>0</v>
      </c>
      <c r="Y32" s="394" t="e">
        <f>IF(AND($A$1=0,$F$1&gt;0,$K$1=0,$P$1=0),$U$1&amp;$F$1&amp;$AA$30, "")</f>
        <v>#REF!</v>
      </c>
    </row>
    <row r="33" spans="1:25">
      <c r="A33" s="379">
        <v>21</v>
      </c>
      <c r="B33" s="380" t="s">
        <v>380</v>
      </c>
      <c r="C33" s="372"/>
      <c r="D33" s="373"/>
      <c r="E33" s="372"/>
      <c r="F33" s="379">
        <v>21</v>
      </c>
      <c r="G33" s="380" t="s">
        <v>380</v>
      </c>
      <c r="H33" s="372"/>
      <c r="I33" s="373"/>
      <c r="K33" s="379">
        <v>21</v>
      </c>
      <c r="L33" s="380" t="s">
        <v>380</v>
      </c>
      <c r="M33" s="372"/>
      <c r="N33" s="373"/>
      <c r="P33" s="379">
        <v>21</v>
      </c>
      <c r="Q33" s="380" t="s">
        <v>380</v>
      </c>
      <c r="R33" s="372"/>
      <c r="S33" s="373"/>
      <c r="T33" s="392" t="e">
        <f t="shared" si="5"/>
        <v>#REF!</v>
      </c>
      <c r="U33" s="388">
        <v>0</v>
      </c>
      <c r="V33" s="388">
        <v>1</v>
      </c>
      <c r="W33" s="388">
        <v>0</v>
      </c>
      <c r="X33" s="388">
        <v>1</v>
      </c>
      <c r="Y33" s="394" t="e">
        <f>IF(AND($A$1=0,$F$1&gt;0,$K$1=0,$P$1&gt;0),$U$1&amp;$F$1&amp;$AA$29&amp;$U$3&amp;$P$1&amp;$AA$30, "")</f>
        <v>#REF!</v>
      </c>
    </row>
    <row r="34" spans="1:25">
      <c r="A34" s="379">
        <v>22</v>
      </c>
      <c r="B34" s="380" t="s">
        <v>381</v>
      </c>
      <c r="C34" s="372"/>
      <c r="D34" s="373"/>
      <c r="E34" s="372"/>
      <c r="F34" s="379">
        <v>22</v>
      </c>
      <c r="G34" s="380" t="s">
        <v>381</v>
      </c>
      <c r="H34" s="372"/>
      <c r="I34" s="373"/>
      <c r="K34" s="379">
        <v>22</v>
      </c>
      <c r="L34" s="380" t="s">
        <v>381</v>
      </c>
      <c r="M34" s="372"/>
      <c r="N34" s="373"/>
      <c r="P34" s="379">
        <v>22</v>
      </c>
      <c r="Q34" s="380" t="s">
        <v>381</v>
      </c>
      <c r="R34" s="372"/>
      <c r="S34" s="373"/>
      <c r="T34" s="392" t="e">
        <f t="shared" si="5"/>
        <v>#REF!</v>
      </c>
      <c r="U34" s="388">
        <v>0</v>
      </c>
      <c r="V34" s="388">
        <v>1</v>
      </c>
      <c r="W34" s="388">
        <v>1</v>
      </c>
      <c r="X34" s="388">
        <v>0</v>
      </c>
      <c r="Y34" s="394" t="e">
        <f>IF(AND($A$1=0,$F$1&gt;0,$K$1&gt;0,$P$1=0),$U$1&amp;$F$1&amp;$AA$29&amp;$U$2&amp;$K$1, "")</f>
        <v>#REF!</v>
      </c>
    </row>
    <row r="35" spans="1:25">
      <c r="A35" s="379">
        <v>23</v>
      </c>
      <c r="B35" s="380" t="s">
        <v>382</v>
      </c>
      <c r="C35" s="372"/>
      <c r="D35" s="373"/>
      <c r="E35" s="372"/>
      <c r="F35" s="379">
        <v>23</v>
      </c>
      <c r="G35" s="380" t="s">
        <v>382</v>
      </c>
      <c r="H35" s="372"/>
      <c r="I35" s="373"/>
      <c r="K35" s="379">
        <v>23</v>
      </c>
      <c r="L35" s="380" t="s">
        <v>382</v>
      </c>
      <c r="M35" s="372"/>
      <c r="N35" s="373"/>
      <c r="P35" s="379">
        <v>23</v>
      </c>
      <c r="Q35" s="380" t="s">
        <v>382</v>
      </c>
      <c r="R35" s="372"/>
      <c r="S35" s="373"/>
      <c r="T35" s="392" t="e">
        <f t="shared" si="5"/>
        <v>#REF!</v>
      </c>
      <c r="U35" s="388">
        <v>0</v>
      </c>
      <c r="V35" s="388">
        <v>1</v>
      </c>
      <c r="W35" s="388">
        <v>1</v>
      </c>
      <c r="X35" s="388">
        <v>1</v>
      </c>
      <c r="Y35" s="395" t="e">
        <f>IF(AND($A$1=0,$F$1&gt;0,$K$1&gt;0,$P$1&gt;0),$U$1&amp;$F$1&amp;$AA$29&amp;$U$2&amp;$K$1&amp;$AA$29&amp;$U$3&amp;$P$1&amp;$AA$30, "")</f>
        <v>#REF!</v>
      </c>
    </row>
    <row r="36" spans="1:25">
      <c r="A36" s="379">
        <v>24</v>
      </c>
      <c r="B36" s="380" t="s">
        <v>383</v>
      </c>
      <c r="C36" s="372"/>
      <c r="D36" s="373"/>
      <c r="E36" s="372"/>
      <c r="F36" s="379">
        <v>24</v>
      </c>
      <c r="G36" s="380" t="s">
        <v>383</v>
      </c>
      <c r="H36" s="372"/>
      <c r="I36" s="373"/>
      <c r="K36" s="379">
        <v>24</v>
      </c>
      <c r="L36" s="380" t="s">
        <v>383</v>
      </c>
      <c r="M36" s="372"/>
      <c r="N36" s="373"/>
      <c r="P36" s="379">
        <v>24</v>
      </c>
      <c r="Q36" s="380" t="s">
        <v>383</v>
      </c>
      <c r="R36" s="372"/>
      <c r="S36" s="373"/>
      <c r="T36" s="392" t="e">
        <f t="shared" si="5"/>
        <v>#REF!</v>
      </c>
      <c r="U36" s="388">
        <v>1</v>
      </c>
      <c r="V36" s="388">
        <v>0</v>
      </c>
      <c r="W36" s="388">
        <v>0</v>
      </c>
      <c r="X36" s="388">
        <v>0</v>
      </c>
      <c r="Y36" s="393" t="e">
        <f>IF(AND($A$1&gt;0,$F$1=0,$K$1=0,$P$1=0),#REF!&amp; $A$1&amp;$AA$30, "")</f>
        <v>#REF!</v>
      </c>
    </row>
    <row r="37" spans="1:25">
      <c r="A37" s="379">
        <v>25</v>
      </c>
      <c r="B37" s="380" t="s">
        <v>384</v>
      </c>
      <c r="C37" s="372"/>
      <c r="D37" s="373"/>
      <c r="E37" s="372"/>
      <c r="F37" s="379">
        <v>25</v>
      </c>
      <c r="G37" s="380" t="s">
        <v>384</v>
      </c>
      <c r="H37" s="372"/>
      <c r="I37" s="373"/>
      <c r="K37" s="379">
        <v>25</v>
      </c>
      <c r="L37" s="380" t="s">
        <v>384</v>
      </c>
      <c r="M37" s="372"/>
      <c r="N37" s="373"/>
      <c r="P37" s="379">
        <v>25</v>
      </c>
      <c r="Q37" s="380" t="s">
        <v>384</v>
      </c>
      <c r="R37" s="372"/>
      <c r="S37" s="373"/>
      <c r="T37" s="392" t="e">
        <f t="shared" si="5"/>
        <v>#REF!</v>
      </c>
      <c r="U37" s="388">
        <v>1</v>
      </c>
      <c r="V37" s="388">
        <v>0</v>
      </c>
      <c r="W37" s="388">
        <v>0</v>
      </c>
      <c r="X37" s="388">
        <v>1</v>
      </c>
      <c r="Y37" s="394" t="e">
        <f>IF(AND($A$1&gt;0,$F$1=0,$K$1=0,$P$1&gt;0),#REF!&amp;$A$1&amp;$AA$29&amp;$U$3&amp;$P$1&amp;$AA$30, "")</f>
        <v>#REF!</v>
      </c>
    </row>
    <row r="38" spans="1:25">
      <c r="A38" s="379">
        <v>26</v>
      </c>
      <c r="B38" s="380" t="s">
        <v>385</v>
      </c>
      <c r="C38" s="372"/>
      <c r="D38" s="373"/>
      <c r="E38" s="372"/>
      <c r="F38" s="379">
        <v>26</v>
      </c>
      <c r="G38" s="380" t="s">
        <v>385</v>
      </c>
      <c r="H38" s="372"/>
      <c r="I38" s="373"/>
      <c r="K38" s="379">
        <v>26</v>
      </c>
      <c r="L38" s="380" t="s">
        <v>385</v>
      </c>
      <c r="M38" s="372"/>
      <c r="N38" s="373"/>
      <c r="P38" s="379">
        <v>26</v>
      </c>
      <c r="Q38" s="380" t="s">
        <v>385</v>
      </c>
      <c r="R38" s="372"/>
      <c r="S38" s="373"/>
      <c r="T38" s="392" t="e">
        <f t="shared" si="5"/>
        <v>#REF!</v>
      </c>
      <c r="U38" s="388">
        <v>1</v>
      </c>
      <c r="V38" s="388">
        <v>0</v>
      </c>
      <c r="W38" s="388">
        <v>1</v>
      </c>
      <c r="X38" s="388">
        <v>0</v>
      </c>
      <c r="Y38" s="394" t="e">
        <f>IF(AND($A$1&gt;0,$F$1=0,$K$1&gt;0,$P$1=0),#REF!&amp;$A$1&amp;$AA$29&amp;$U$2&amp;$K$1, "")</f>
        <v>#REF!</v>
      </c>
    </row>
    <row r="39" spans="1:25">
      <c r="A39" s="379">
        <v>27</v>
      </c>
      <c r="B39" s="380" t="s">
        <v>386</v>
      </c>
      <c r="C39" s="372"/>
      <c r="D39" s="373"/>
      <c r="E39" s="372"/>
      <c r="F39" s="379">
        <v>27</v>
      </c>
      <c r="G39" s="380" t="s">
        <v>386</v>
      </c>
      <c r="H39" s="372"/>
      <c r="I39" s="373"/>
      <c r="K39" s="379">
        <v>27</v>
      </c>
      <c r="L39" s="380" t="s">
        <v>386</v>
      </c>
      <c r="M39" s="372"/>
      <c r="N39" s="373"/>
      <c r="P39" s="379">
        <v>27</v>
      </c>
      <c r="Q39" s="380" t="s">
        <v>386</v>
      </c>
      <c r="R39" s="372"/>
      <c r="S39" s="373"/>
      <c r="T39" s="392" t="e">
        <f t="shared" si="5"/>
        <v>#REF!</v>
      </c>
      <c r="U39" s="388">
        <v>1</v>
      </c>
      <c r="V39" s="388">
        <v>0</v>
      </c>
      <c r="W39" s="388">
        <v>1</v>
      </c>
      <c r="X39" s="388">
        <v>1</v>
      </c>
      <c r="Y39" s="394" t="e">
        <f>IF(AND($A$1&gt;0,$F$1=0,$K$1&gt;0,$P$1&gt;0),#REF!&amp;$A$1&amp;$AA$29&amp;$U$2&amp;$K$1&amp;$AA$29&amp;$U$3&amp;$P$1&amp;$AA$30, "")</f>
        <v>#REF!</v>
      </c>
    </row>
    <row r="40" spans="1:25">
      <c r="A40" s="379">
        <v>28</v>
      </c>
      <c r="B40" s="380" t="s">
        <v>387</v>
      </c>
      <c r="C40" s="372"/>
      <c r="D40" s="373"/>
      <c r="E40" s="372"/>
      <c r="F40" s="379">
        <v>28</v>
      </c>
      <c r="G40" s="380" t="s">
        <v>387</v>
      </c>
      <c r="H40" s="372"/>
      <c r="I40" s="373"/>
      <c r="K40" s="379">
        <v>28</v>
      </c>
      <c r="L40" s="380" t="s">
        <v>387</v>
      </c>
      <c r="M40" s="372"/>
      <c r="N40" s="373"/>
      <c r="P40" s="379">
        <v>28</v>
      </c>
      <c r="Q40" s="380" t="s">
        <v>387</v>
      </c>
      <c r="R40" s="372"/>
      <c r="S40" s="373"/>
      <c r="T40" s="392" t="e">
        <f t="shared" si="5"/>
        <v>#REF!</v>
      </c>
      <c r="U40" s="388">
        <v>1</v>
      </c>
      <c r="V40" s="388">
        <v>1</v>
      </c>
      <c r="W40" s="388">
        <v>0</v>
      </c>
      <c r="X40" s="388">
        <v>0</v>
      </c>
      <c r="Y40" s="394" t="e">
        <f>IF(AND($A$1&gt;0,$F$1&gt;0,$K$1=0,$P$1=0),#REF!&amp;$A$1&amp;$AA$29&amp;$U$1&amp;$F$1, "")</f>
        <v>#REF!</v>
      </c>
    </row>
    <row r="41" spans="1:25">
      <c r="A41" s="379">
        <v>29</v>
      </c>
      <c r="B41" s="380" t="s">
        <v>388</v>
      </c>
      <c r="C41" s="372"/>
      <c r="D41" s="373"/>
      <c r="E41" s="372"/>
      <c r="F41" s="379">
        <v>29</v>
      </c>
      <c r="G41" s="380" t="s">
        <v>388</v>
      </c>
      <c r="H41" s="372"/>
      <c r="I41" s="373"/>
      <c r="K41" s="379">
        <v>29</v>
      </c>
      <c r="L41" s="380" t="s">
        <v>388</v>
      </c>
      <c r="M41" s="372"/>
      <c r="N41" s="373"/>
      <c r="P41" s="379">
        <v>29</v>
      </c>
      <c r="Q41" s="380" t="s">
        <v>388</v>
      </c>
      <c r="R41" s="372"/>
      <c r="S41" s="373"/>
      <c r="T41" s="392" t="e">
        <f t="shared" si="5"/>
        <v>#REF!</v>
      </c>
      <c r="U41" s="388">
        <v>1</v>
      </c>
      <c r="V41" s="388">
        <v>1</v>
      </c>
      <c r="W41" s="388">
        <v>0</v>
      </c>
      <c r="X41" s="388">
        <v>1</v>
      </c>
      <c r="Y41" s="394" t="e">
        <f>IF(AND($A$1&gt;0,$F$1&gt;0,$K$1=0,$P$1&gt;0),#REF!&amp;$A$1&amp;$AA$29&amp;$U$1&amp;$F$1&amp;$AA$29&amp;$U$3&amp;$P$1&amp;$AA$30, "")</f>
        <v>#REF!</v>
      </c>
    </row>
    <row r="42" spans="1:25">
      <c r="A42" s="379">
        <v>30</v>
      </c>
      <c r="B42" s="380" t="s">
        <v>389</v>
      </c>
      <c r="C42" s="372"/>
      <c r="D42" s="373"/>
      <c r="E42" s="372"/>
      <c r="F42" s="379">
        <v>30</v>
      </c>
      <c r="G42" s="380" t="s">
        <v>389</v>
      </c>
      <c r="H42" s="372"/>
      <c r="I42" s="373"/>
      <c r="K42" s="379">
        <v>30</v>
      </c>
      <c r="L42" s="380" t="s">
        <v>389</v>
      </c>
      <c r="M42" s="372"/>
      <c r="N42" s="373"/>
      <c r="P42" s="379">
        <v>30</v>
      </c>
      <c r="Q42" s="380" t="s">
        <v>389</v>
      </c>
      <c r="R42" s="372"/>
      <c r="S42" s="373"/>
      <c r="T42" s="392" t="e">
        <f t="shared" si="5"/>
        <v>#REF!</v>
      </c>
      <c r="U42" s="388">
        <v>1</v>
      </c>
      <c r="V42" s="388">
        <v>1</v>
      </c>
      <c r="W42" s="388">
        <v>1</v>
      </c>
      <c r="X42" s="388">
        <v>0</v>
      </c>
      <c r="Y42" s="394" t="e">
        <f>IF(AND($A$1&gt;0,$F$1&gt;0,$K$1&gt;0,$P$1=0),#REF!&amp;$A$1&amp;$AA$29&amp;$U$1&amp;$F$1&amp;$AA$29&amp;$U$2&amp;$K$1, "")</f>
        <v>#REF!</v>
      </c>
    </row>
    <row r="43" spans="1:25">
      <c r="A43" s="379">
        <v>31</v>
      </c>
      <c r="B43" s="380" t="s">
        <v>390</v>
      </c>
      <c r="C43" s="372"/>
      <c r="D43" s="373"/>
      <c r="E43" s="372"/>
      <c r="F43" s="379">
        <v>31</v>
      </c>
      <c r="G43" s="380" t="s">
        <v>390</v>
      </c>
      <c r="H43" s="372"/>
      <c r="I43" s="373"/>
      <c r="K43" s="379">
        <v>31</v>
      </c>
      <c r="L43" s="380" t="s">
        <v>390</v>
      </c>
      <c r="M43" s="372"/>
      <c r="N43" s="373"/>
      <c r="P43" s="379">
        <v>31</v>
      </c>
      <c r="Q43" s="380" t="s">
        <v>390</v>
      </c>
      <c r="R43" s="372"/>
      <c r="S43" s="373"/>
      <c r="T43" s="392" t="e">
        <f t="shared" si="5"/>
        <v>#REF!</v>
      </c>
      <c r="U43" s="388">
        <v>1</v>
      </c>
      <c r="V43" s="388">
        <v>1</v>
      </c>
      <c r="W43" s="388">
        <v>1</v>
      </c>
      <c r="X43" s="388">
        <v>1</v>
      </c>
      <c r="Y43" s="395" t="e">
        <f>IF(AND($A$1&gt;0,$F$1&gt;0,$K$1&gt;0,$P$1&gt;0),#REF!&amp;$A$1&amp;$AA$29&amp;$U$1&amp;$F$1&amp;$AA$29&amp;$U$2&amp;$K$1&amp;$AA$29&amp;$U$3&amp;$P$1&amp;$AA$30, "")</f>
        <v>#REF!</v>
      </c>
    </row>
    <row r="44" spans="1:25">
      <c r="A44" s="379">
        <v>32</v>
      </c>
      <c r="B44" s="380" t="s">
        <v>391</v>
      </c>
      <c r="C44" s="372"/>
      <c r="D44" s="373"/>
      <c r="E44" s="372"/>
      <c r="F44" s="379">
        <v>32</v>
      </c>
      <c r="G44" s="380" t="s">
        <v>391</v>
      </c>
      <c r="H44" s="372"/>
      <c r="I44" s="373"/>
      <c r="K44" s="379">
        <v>32</v>
      </c>
      <c r="L44" s="380" t="s">
        <v>391</v>
      </c>
      <c r="M44" s="372"/>
      <c r="N44" s="373"/>
      <c r="P44" s="379">
        <v>32</v>
      </c>
      <c r="Q44" s="380" t="s">
        <v>391</v>
      </c>
      <c r="R44" s="372"/>
      <c r="S44" s="373"/>
    </row>
    <row r="45" spans="1:25">
      <c r="A45" s="379">
        <v>33</v>
      </c>
      <c r="B45" s="380" t="s">
        <v>392</v>
      </c>
      <c r="C45" s="372"/>
      <c r="D45" s="373"/>
      <c r="E45" s="372"/>
      <c r="F45" s="379">
        <v>33</v>
      </c>
      <c r="G45" s="380" t="s">
        <v>392</v>
      </c>
      <c r="H45" s="372"/>
      <c r="I45" s="373"/>
      <c r="K45" s="379">
        <v>33</v>
      </c>
      <c r="L45" s="380" t="s">
        <v>392</v>
      </c>
      <c r="M45" s="372"/>
      <c r="N45" s="373"/>
      <c r="P45" s="379">
        <v>33</v>
      </c>
      <c r="Q45" s="380" t="s">
        <v>392</v>
      </c>
      <c r="R45" s="372"/>
      <c r="S45" s="373"/>
    </row>
    <row r="46" spans="1:25">
      <c r="A46" s="379">
        <v>34</v>
      </c>
      <c r="B46" s="380" t="s">
        <v>393</v>
      </c>
      <c r="C46" s="372"/>
      <c r="D46" s="373"/>
      <c r="E46" s="372"/>
      <c r="F46" s="379">
        <v>34</v>
      </c>
      <c r="G46" s="380" t="s">
        <v>393</v>
      </c>
      <c r="H46" s="372"/>
      <c r="I46" s="373"/>
      <c r="K46" s="379">
        <v>34</v>
      </c>
      <c r="L46" s="380" t="s">
        <v>393</v>
      </c>
      <c r="M46" s="372"/>
      <c r="N46" s="373"/>
      <c r="P46" s="379">
        <v>34</v>
      </c>
      <c r="Q46" s="380" t="s">
        <v>393</v>
      </c>
      <c r="R46" s="372"/>
      <c r="S46" s="373"/>
    </row>
    <row r="47" spans="1:25">
      <c r="A47" s="379">
        <v>35</v>
      </c>
      <c r="B47" s="380" t="s">
        <v>394</v>
      </c>
      <c r="C47" s="372"/>
      <c r="D47" s="373"/>
      <c r="E47" s="372"/>
      <c r="F47" s="379">
        <v>35</v>
      </c>
      <c r="G47" s="380" t="s">
        <v>394</v>
      </c>
      <c r="H47" s="372"/>
      <c r="I47" s="373"/>
      <c r="K47" s="379">
        <v>35</v>
      </c>
      <c r="L47" s="380" t="s">
        <v>394</v>
      </c>
      <c r="M47" s="372"/>
      <c r="N47" s="373"/>
      <c r="P47" s="379">
        <v>35</v>
      </c>
      <c r="Q47" s="380" t="s">
        <v>394</v>
      </c>
      <c r="R47" s="372"/>
      <c r="S47" s="373"/>
    </row>
    <row r="48" spans="1:25">
      <c r="A48" s="379">
        <v>36</v>
      </c>
      <c r="B48" s="380" t="s">
        <v>395</v>
      </c>
      <c r="C48" s="372"/>
      <c r="D48" s="373"/>
      <c r="E48" s="372"/>
      <c r="F48" s="379">
        <v>36</v>
      </c>
      <c r="G48" s="380" t="s">
        <v>395</v>
      </c>
      <c r="H48" s="372"/>
      <c r="I48" s="373"/>
      <c r="K48" s="379">
        <v>36</v>
      </c>
      <c r="L48" s="380" t="s">
        <v>395</v>
      </c>
      <c r="M48" s="372"/>
      <c r="N48" s="373"/>
      <c r="P48" s="379">
        <v>36</v>
      </c>
      <c r="Q48" s="380" t="s">
        <v>395</v>
      </c>
      <c r="R48" s="372"/>
      <c r="S48" s="373"/>
    </row>
    <row r="49" spans="1:19">
      <c r="A49" s="379">
        <v>37</v>
      </c>
      <c r="B49" s="380" t="s">
        <v>396</v>
      </c>
      <c r="C49" s="372"/>
      <c r="D49" s="373"/>
      <c r="E49" s="372"/>
      <c r="F49" s="379">
        <v>37</v>
      </c>
      <c r="G49" s="380" t="s">
        <v>396</v>
      </c>
      <c r="H49" s="372"/>
      <c r="I49" s="373"/>
      <c r="K49" s="379">
        <v>37</v>
      </c>
      <c r="L49" s="380" t="s">
        <v>396</v>
      </c>
      <c r="M49" s="372"/>
      <c r="N49" s="373"/>
      <c r="P49" s="379">
        <v>37</v>
      </c>
      <c r="Q49" s="380" t="s">
        <v>396</v>
      </c>
      <c r="R49" s="372"/>
      <c r="S49" s="373"/>
    </row>
    <row r="50" spans="1:19">
      <c r="A50" s="379">
        <v>38</v>
      </c>
      <c r="B50" s="380" t="s">
        <v>397</v>
      </c>
      <c r="C50" s="372"/>
      <c r="D50" s="373"/>
      <c r="E50" s="372"/>
      <c r="F50" s="379">
        <v>38</v>
      </c>
      <c r="G50" s="380" t="s">
        <v>397</v>
      </c>
      <c r="H50" s="372"/>
      <c r="I50" s="373"/>
      <c r="K50" s="379">
        <v>38</v>
      </c>
      <c r="L50" s="380" t="s">
        <v>397</v>
      </c>
      <c r="M50" s="372"/>
      <c r="N50" s="373"/>
      <c r="P50" s="379">
        <v>38</v>
      </c>
      <c r="Q50" s="380" t="s">
        <v>397</v>
      </c>
      <c r="R50" s="372"/>
      <c r="S50" s="373"/>
    </row>
    <row r="51" spans="1:19">
      <c r="A51" s="379">
        <v>39</v>
      </c>
      <c r="B51" s="380" t="s">
        <v>398</v>
      </c>
      <c r="C51" s="372"/>
      <c r="D51" s="373"/>
      <c r="E51" s="372"/>
      <c r="F51" s="379">
        <v>39</v>
      </c>
      <c r="G51" s="380" t="s">
        <v>398</v>
      </c>
      <c r="H51" s="372"/>
      <c r="I51" s="373"/>
      <c r="K51" s="379">
        <v>39</v>
      </c>
      <c r="L51" s="380" t="s">
        <v>398</v>
      </c>
      <c r="M51" s="372"/>
      <c r="N51" s="373"/>
      <c r="P51" s="379">
        <v>39</v>
      </c>
      <c r="Q51" s="380" t="s">
        <v>398</v>
      </c>
      <c r="R51" s="372"/>
      <c r="S51" s="373"/>
    </row>
    <row r="52" spans="1:19">
      <c r="A52" s="379">
        <v>40</v>
      </c>
      <c r="B52" s="380" t="s">
        <v>399</v>
      </c>
      <c r="C52" s="372"/>
      <c r="D52" s="373"/>
      <c r="E52" s="372"/>
      <c r="F52" s="379">
        <v>40</v>
      </c>
      <c r="G52" s="380" t="s">
        <v>399</v>
      </c>
      <c r="H52" s="372"/>
      <c r="I52" s="373"/>
      <c r="K52" s="379">
        <v>40</v>
      </c>
      <c r="L52" s="380" t="s">
        <v>399</v>
      </c>
      <c r="M52" s="372"/>
      <c r="N52" s="373"/>
      <c r="P52" s="379">
        <v>40</v>
      </c>
      <c r="Q52" s="380" t="s">
        <v>399</v>
      </c>
      <c r="R52" s="372"/>
      <c r="S52" s="373"/>
    </row>
    <row r="53" spans="1:19">
      <c r="A53" s="379">
        <v>41</v>
      </c>
      <c r="B53" s="380" t="s">
        <v>400</v>
      </c>
      <c r="C53" s="372"/>
      <c r="D53" s="373"/>
      <c r="E53" s="372"/>
      <c r="F53" s="379">
        <v>41</v>
      </c>
      <c r="G53" s="380" t="s">
        <v>400</v>
      </c>
      <c r="H53" s="372"/>
      <c r="I53" s="373"/>
      <c r="K53" s="379">
        <v>41</v>
      </c>
      <c r="L53" s="380" t="s">
        <v>400</v>
      </c>
      <c r="M53" s="372"/>
      <c r="N53" s="373"/>
      <c r="P53" s="379">
        <v>41</v>
      </c>
      <c r="Q53" s="380" t="s">
        <v>400</v>
      </c>
      <c r="R53" s="372"/>
      <c r="S53" s="373"/>
    </row>
    <row r="54" spans="1:19">
      <c r="A54" s="379">
        <v>42</v>
      </c>
      <c r="B54" s="380" t="s">
        <v>401</v>
      </c>
      <c r="C54" s="372"/>
      <c r="D54" s="373"/>
      <c r="E54" s="372"/>
      <c r="F54" s="379">
        <v>42</v>
      </c>
      <c r="G54" s="380" t="s">
        <v>401</v>
      </c>
      <c r="H54" s="372"/>
      <c r="I54" s="373"/>
      <c r="K54" s="379">
        <v>42</v>
      </c>
      <c r="L54" s="380" t="s">
        <v>401</v>
      </c>
      <c r="M54" s="372"/>
      <c r="N54" s="373"/>
      <c r="P54" s="379">
        <v>42</v>
      </c>
      <c r="Q54" s="380" t="s">
        <v>401</v>
      </c>
      <c r="R54" s="372"/>
      <c r="S54" s="373"/>
    </row>
    <row r="55" spans="1:19">
      <c r="A55" s="379">
        <v>43</v>
      </c>
      <c r="B55" s="380" t="s">
        <v>402</v>
      </c>
      <c r="C55" s="372"/>
      <c r="D55" s="373"/>
      <c r="E55" s="372"/>
      <c r="F55" s="379">
        <v>43</v>
      </c>
      <c r="G55" s="380" t="s">
        <v>402</v>
      </c>
      <c r="H55" s="372"/>
      <c r="I55" s="373"/>
      <c r="K55" s="379">
        <v>43</v>
      </c>
      <c r="L55" s="380" t="s">
        <v>402</v>
      </c>
      <c r="M55" s="372"/>
      <c r="N55" s="373"/>
      <c r="P55" s="379">
        <v>43</v>
      </c>
      <c r="Q55" s="380" t="s">
        <v>402</v>
      </c>
      <c r="R55" s="372"/>
      <c r="S55" s="373"/>
    </row>
    <row r="56" spans="1:19">
      <c r="A56" s="379">
        <v>44</v>
      </c>
      <c r="B56" s="380" t="s">
        <v>403</v>
      </c>
      <c r="C56" s="372"/>
      <c r="D56" s="373"/>
      <c r="E56" s="372"/>
      <c r="F56" s="379">
        <v>44</v>
      </c>
      <c r="G56" s="380" t="s">
        <v>403</v>
      </c>
      <c r="H56" s="372"/>
      <c r="I56" s="373"/>
      <c r="K56" s="379">
        <v>44</v>
      </c>
      <c r="L56" s="380" t="s">
        <v>403</v>
      </c>
      <c r="M56" s="372"/>
      <c r="N56" s="373"/>
      <c r="P56" s="379">
        <v>44</v>
      </c>
      <c r="Q56" s="380" t="s">
        <v>403</v>
      </c>
      <c r="R56" s="372"/>
      <c r="S56" s="373"/>
    </row>
    <row r="57" spans="1:19">
      <c r="A57" s="379">
        <v>45</v>
      </c>
      <c r="B57" s="380" t="s">
        <v>404</v>
      </c>
      <c r="C57" s="372"/>
      <c r="D57" s="373"/>
      <c r="E57" s="372"/>
      <c r="F57" s="379">
        <v>45</v>
      </c>
      <c r="G57" s="380" t="s">
        <v>404</v>
      </c>
      <c r="H57" s="372"/>
      <c r="I57" s="373"/>
      <c r="K57" s="379">
        <v>45</v>
      </c>
      <c r="L57" s="380" t="s">
        <v>404</v>
      </c>
      <c r="M57" s="372"/>
      <c r="N57" s="373"/>
      <c r="P57" s="379">
        <v>45</v>
      </c>
      <c r="Q57" s="380" t="s">
        <v>404</v>
      </c>
      <c r="R57" s="372"/>
      <c r="S57" s="373"/>
    </row>
    <row r="58" spans="1:19">
      <c r="A58" s="379">
        <v>46</v>
      </c>
      <c r="B58" s="380" t="s">
        <v>405</v>
      </c>
      <c r="C58" s="372"/>
      <c r="D58" s="373"/>
      <c r="E58" s="372"/>
      <c r="F58" s="379">
        <v>46</v>
      </c>
      <c r="G58" s="380" t="s">
        <v>405</v>
      </c>
      <c r="H58" s="372"/>
      <c r="I58" s="373"/>
      <c r="K58" s="379">
        <v>46</v>
      </c>
      <c r="L58" s="380" t="s">
        <v>405</v>
      </c>
      <c r="M58" s="372"/>
      <c r="N58" s="373"/>
      <c r="P58" s="379">
        <v>46</v>
      </c>
      <c r="Q58" s="380" t="s">
        <v>405</v>
      </c>
      <c r="R58" s="372"/>
      <c r="S58" s="373"/>
    </row>
    <row r="59" spans="1:19">
      <c r="A59" s="379">
        <v>47</v>
      </c>
      <c r="B59" s="380" t="s">
        <v>406</v>
      </c>
      <c r="C59" s="372"/>
      <c r="D59" s="373"/>
      <c r="E59" s="372"/>
      <c r="F59" s="379">
        <v>47</v>
      </c>
      <c r="G59" s="380" t="s">
        <v>406</v>
      </c>
      <c r="H59" s="372"/>
      <c r="I59" s="373"/>
      <c r="K59" s="379">
        <v>47</v>
      </c>
      <c r="L59" s="380" t="s">
        <v>406</v>
      </c>
      <c r="M59" s="372"/>
      <c r="N59" s="373"/>
      <c r="P59" s="379">
        <v>47</v>
      </c>
      <c r="Q59" s="380" t="s">
        <v>406</v>
      </c>
      <c r="R59" s="372"/>
      <c r="S59" s="373"/>
    </row>
    <row r="60" spans="1:19">
      <c r="A60" s="379">
        <v>48</v>
      </c>
      <c r="B60" s="380" t="s">
        <v>407</v>
      </c>
      <c r="C60" s="372"/>
      <c r="D60" s="373"/>
      <c r="E60" s="372"/>
      <c r="F60" s="379">
        <v>48</v>
      </c>
      <c r="G60" s="380" t="s">
        <v>407</v>
      </c>
      <c r="H60" s="372"/>
      <c r="I60" s="373"/>
      <c r="K60" s="379">
        <v>48</v>
      </c>
      <c r="L60" s="380" t="s">
        <v>407</v>
      </c>
      <c r="M60" s="372"/>
      <c r="N60" s="373"/>
      <c r="P60" s="379">
        <v>48</v>
      </c>
      <c r="Q60" s="380" t="s">
        <v>407</v>
      </c>
      <c r="R60" s="372"/>
      <c r="S60" s="373"/>
    </row>
    <row r="61" spans="1:19">
      <c r="A61" s="379">
        <v>49</v>
      </c>
      <c r="B61" s="380" t="s">
        <v>408</v>
      </c>
      <c r="C61" s="372"/>
      <c r="D61" s="373"/>
      <c r="E61" s="372"/>
      <c r="F61" s="379">
        <v>49</v>
      </c>
      <c r="G61" s="380" t="s">
        <v>408</v>
      </c>
      <c r="H61" s="372"/>
      <c r="I61" s="373"/>
      <c r="K61" s="379">
        <v>49</v>
      </c>
      <c r="L61" s="380" t="s">
        <v>408</v>
      </c>
      <c r="M61" s="372"/>
      <c r="N61" s="373"/>
      <c r="P61" s="379">
        <v>49</v>
      </c>
      <c r="Q61" s="380" t="s">
        <v>408</v>
      </c>
      <c r="R61" s="372"/>
      <c r="S61" s="373"/>
    </row>
    <row r="62" spans="1:19">
      <c r="A62" s="379">
        <v>50</v>
      </c>
      <c r="B62" s="380" t="s">
        <v>409</v>
      </c>
      <c r="C62" s="372"/>
      <c r="D62" s="373"/>
      <c r="E62" s="372"/>
      <c r="F62" s="379">
        <v>50</v>
      </c>
      <c r="G62" s="380" t="s">
        <v>409</v>
      </c>
      <c r="H62" s="372"/>
      <c r="I62" s="373"/>
      <c r="K62" s="379">
        <v>50</v>
      </c>
      <c r="L62" s="380" t="s">
        <v>409</v>
      </c>
      <c r="M62" s="372"/>
      <c r="N62" s="373"/>
      <c r="P62" s="379">
        <v>50</v>
      </c>
      <c r="Q62" s="380" t="s">
        <v>409</v>
      </c>
      <c r="R62" s="372"/>
      <c r="S62" s="373"/>
    </row>
    <row r="63" spans="1:19">
      <c r="A63" s="379">
        <v>51</v>
      </c>
      <c r="B63" s="380" t="s">
        <v>410</v>
      </c>
      <c r="C63" s="372"/>
      <c r="D63" s="373"/>
      <c r="E63" s="372"/>
      <c r="F63" s="379">
        <v>51</v>
      </c>
      <c r="G63" s="380" t="s">
        <v>410</v>
      </c>
      <c r="H63" s="372"/>
      <c r="I63" s="373"/>
      <c r="K63" s="379">
        <v>51</v>
      </c>
      <c r="L63" s="380" t="s">
        <v>410</v>
      </c>
      <c r="M63" s="372"/>
      <c r="N63" s="373"/>
      <c r="P63" s="379">
        <v>51</v>
      </c>
      <c r="Q63" s="380" t="s">
        <v>410</v>
      </c>
      <c r="R63" s="372"/>
      <c r="S63" s="373"/>
    </row>
    <row r="64" spans="1:19">
      <c r="A64" s="379">
        <v>52</v>
      </c>
      <c r="B64" s="380" t="s">
        <v>411</v>
      </c>
      <c r="C64" s="372"/>
      <c r="D64" s="373"/>
      <c r="E64" s="372"/>
      <c r="F64" s="379">
        <v>52</v>
      </c>
      <c r="G64" s="380" t="s">
        <v>411</v>
      </c>
      <c r="H64" s="372"/>
      <c r="I64" s="373"/>
      <c r="K64" s="379">
        <v>52</v>
      </c>
      <c r="L64" s="380" t="s">
        <v>411</v>
      </c>
      <c r="M64" s="372"/>
      <c r="N64" s="373"/>
      <c r="P64" s="379">
        <v>52</v>
      </c>
      <c r="Q64" s="380" t="s">
        <v>411</v>
      </c>
      <c r="R64" s="372"/>
      <c r="S64" s="373"/>
    </row>
    <row r="65" spans="1:19">
      <c r="A65" s="379">
        <v>53</v>
      </c>
      <c r="B65" s="380" t="s">
        <v>412</v>
      </c>
      <c r="C65" s="372"/>
      <c r="D65" s="373"/>
      <c r="E65" s="372"/>
      <c r="F65" s="379">
        <v>53</v>
      </c>
      <c r="G65" s="380" t="s">
        <v>412</v>
      </c>
      <c r="H65" s="372"/>
      <c r="I65" s="373"/>
      <c r="K65" s="379">
        <v>53</v>
      </c>
      <c r="L65" s="380" t="s">
        <v>412</v>
      </c>
      <c r="M65" s="372"/>
      <c r="N65" s="373"/>
      <c r="P65" s="379">
        <v>53</v>
      </c>
      <c r="Q65" s="380" t="s">
        <v>412</v>
      </c>
      <c r="R65" s="372"/>
      <c r="S65" s="373"/>
    </row>
    <row r="66" spans="1:19">
      <c r="A66" s="379">
        <v>54</v>
      </c>
      <c r="B66" s="380" t="s">
        <v>413</v>
      </c>
      <c r="C66" s="372"/>
      <c r="D66" s="373"/>
      <c r="E66" s="372"/>
      <c r="F66" s="379">
        <v>54</v>
      </c>
      <c r="G66" s="380" t="s">
        <v>413</v>
      </c>
      <c r="H66" s="372"/>
      <c r="I66" s="373"/>
      <c r="K66" s="379">
        <v>54</v>
      </c>
      <c r="L66" s="380" t="s">
        <v>413</v>
      </c>
      <c r="M66" s="372"/>
      <c r="N66" s="373"/>
      <c r="P66" s="379">
        <v>54</v>
      </c>
      <c r="Q66" s="380" t="s">
        <v>413</v>
      </c>
      <c r="R66" s="372"/>
      <c r="S66" s="373"/>
    </row>
    <row r="67" spans="1:19">
      <c r="A67" s="379">
        <v>55</v>
      </c>
      <c r="B67" s="380" t="s">
        <v>414</v>
      </c>
      <c r="C67" s="372"/>
      <c r="D67" s="373"/>
      <c r="E67" s="372"/>
      <c r="F67" s="379">
        <v>55</v>
      </c>
      <c r="G67" s="380" t="s">
        <v>414</v>
      </c>
      <c r="H67" s="372"/>
      <c r="I67" s="373"/>
      <c r="K67" s="379">
        <v>55</v>
      </c>
      <c r="L67" s="380" t="s">
        <v>414</v>
      </c>
      <c r="M67" s="372"/>
      <c r="N67" s="373"/>
      <c r="P67" s="379">
        <v>55</v>
      </c>
      <c r="Q67" s="380" t="s">
        <v>414</v>
      </c>
      <c r="R67" s="372"/>
      <c r="S67" s="373"/>
    </row>
    <row r="68" spans="1:19">
      <c r="A68" s="379">
        <v>56</v>
      </c>
      <c r="B68" s="380" t="s">
        <v>415</v>
      </c>
      <c r="C68" s="372"/>
      <c r="D68" s="373"/>
      <c r="E68" s="372"/>
      <c r="F68" s="379">
        <v>56</v>
      </c>
      <c r="G68" s="380" t="s">
        <v>415</v>
      </c>
      <c r="H68" s="372"/>
      <c r="I68" s="373"/>
      <c r="K68" s="379">
        <v>56</v>
      </c>
      <c r="L68" s="380" t="s">
        <v>415</v>
      </c>
      <c r="M68" s="372"/>
      <c r="N68" s="373"/>
      <c r="P68" s="379">
        <v>56</v>
      </c>
      <c r="Q68" s="380" t="s">
        <v>415</v>
      </c>
      <c r="R68" s="372"/>
      <c r="S68" s="373"/>
    </row>
    <row r="69" spans="1:19">
      <c r="A69" s="379">
        <v>57</v>
      </c>
      <c r="B69" s="380" t="s">
        <v>416</v>
      </c>
      <c r="C69" s="372"/>
      <c r="D69" s="373"/>
      <c r="E69" s="372"/>
      <c r="F69" s="379">
        <v>57</v>
      </c>
      <c r="G69" s="380" t="s">
        <v>416</v>
      </c>
      <c r="H69" s="372"/>
      <c r="I69" s="373"/>
      <c r="K69" s="379">
        <v>57</v>
      </c>
      <c r="L69" s="380" t="s">
        <v>416</v>
      </c>
      <c r="M69" s="372"/>
      <c r="N69" s="373"/>
      <c r="P69" s="379">
        <v>57</v>
      </c>
      <c r="Q69" s="380" t="s">
        <v>416</v>
      </c>
      <c r="R69" s="372"/>
      <c r="S69" s="373"/>
    </row>
    <row r="70" spans="1:19">
      <c r="A70" s="379">
        <v>58</v>
      </c>
      <c r="B70" s="380" t="s">
        <v>417</v>
      </c>
      <c r="C70" s="372"/>
      <c r="D70" s="373"/>
      <c r="E70" s="372"/>
      <c r="F70" s="379">
        <v>58</v>
      </c>
      <c r="G70" s="380" t="s">
        <v>417</v>
      </c>
      <c r="H70" s="372"/>
      <c r="I70" s="373"/>
      <c r="K70" s="379">
        <v>58</v>
      </c>
      <c r="L70" s="380" t="s">
        <v>417</v>
      </c>
      <c r="M70" s="372"/>
      <c r="N70" s="373"/>
      <c r="P70" s="379">
        <v>58</v>
      </c>
      <c r="Q70" s="380" t="s">
        <v>417</v>
      </c>
      <c r="R70" s="372"/>
      <c r="S70" s="373"/>
    </row>
    <row r="71" spans="1:19">
      <c r="A71" s="379">
        <v>59</v>
      </c>
      <c r="B71" s="380" t="s">
        <v>418</v>
      </c>
      <c r="C71" s="372"/>
      <c r="D71" s="373"/>
      <c r="E71" s="372"/>
      <c r="F71" s="379">
        <v>59</v>
      </c>
      <c r="G71" s="380" t="s">
        <v>418</v>
      </c>
      <c r="H71" s="372"/>
      <c r="I71" s="373"/>
      <c r="K71" s="379">
        <v>59</v>
      </c>
      <c r="L71" s="380" t="s">
        <v>418</v>
      </c>
      <c r="M71" s="372"/>
      <c r="N71" s="373"/>
      <c r="P71" s="379">
        <v>59</v>
      </c>
      <c r="Q71" s="380" t="s">
        <v>418</v>
      </c>
      <c r="R71" s="372"/>
      <c r="S71" s="373"/>
    </row>
    <row r="72" spans="1:19">
      <c r="A72" s="379">
        <v>60</v>
      </c>
      <c r="B72" s="380" t="s">
        <v>419</v>
      </c>
      <c r="C72" s="372"/>
      <c r="D72" s="373"/>
      <c r="E72" s="372"/>
      <c r="F72" s="379">
        <v>60</v>
      </c>
      <c r="G72" s="380" t="s">
        <v>419</v>
      </c>
      <c r="H72" s="372"/>
      <c r="I72" s="373"/>
      <c r="K72" s="379">
        <v>60</v>
      </c>
      <c r="L72" s="380" t="s">
        <v>419</v>
      </c>
      <c r="M72" s="372"/>
      <c r="N72" s="373"/>
      <c r="P72" s="379">
        <v>60</v>
      </c>
      <c r="Q72" s="380" t="s">
        <v>419</v>
      </c>
      <c r="R72" s="372"/>
      <c r="S72" s="373"/>
    </row>
    <row r="73" spans="1:19">
      <c r="A73" s="379">
        <v>61</v>
      </c>
      <c r="B73" s="380" t="s">
        <v>420</v>
      </c>
      <c r="C73" s="372"/>
      <c r="D73" s="373"/>
      <c r="E73" s="372"/>
      <c r="F73" s="379">
        <v>61</v>
      </c>
      <c r="G73" s="380" t="s">
        <v>420</v>
      </c>
      <c r="H73" s="372"/>
      <c r="I73" s="373"/>
      <c r="K73" s="379">
        <v>61</v>
      </c>
      <c r="L73" s="380" t="s">
        <v>420</v>
      </c>
      <c r="M73" s="372"/>
      <c r="N73" s="373"/>
      <c r="P73" s="379">
        <v>61</v>
      </c>
      <c r="Q73" s="380" t="s">
        <v>420</v>
      </c>
      <c r="R73" s="372"/>
      <c r="S73" s="373"/>
    </row>
    <row r="74" spans="1:19">
      <c r="A74" s="379">
        <v>62</v>
      </c>
      <c r="B74" s="380" t="s">
        <v>421</v>
      </c>
      <c r="C74" s="372"/>
      <c r="D74" s="373"/>
      <c r="E74" s="372"/>
      <c r="F74" s="379">
        <v>62</v>
      </c>
      <c r="G74" s="380" t="s">
        <v>421</v>
      </c>
      <c r="H74" s="372"/>
      <c r="I74" s="373"/>
      <c r="K74" s="379">
        <v>62</v>
      </c>
      <c r="L74" s="380" t="s">
        <v>421</v>
      </c>
      <c r="M74" s="372"/>
      <c r="N74" s="373"/>
      <c r="P74" s="379">
        <v>62</v>
      </c>
      <c r="Q74" s="380" t="s">
        <v>421</v>
      </c>
      <c r="R74" s="372"/>
      <c r="S74" s="373"/>
    </row>
    <row r="75" spans="1:19">
      <c r="A75" s="379">
        <v>63</v>
      </c>
      <c r="B75" s="380" t="s">
        <v>422</v>
      </c>
      <c r="C75" s="372"/>
      <c r="D75" s="373"/>
      <c r="E75" s="372"/>
      <c r="F75" s="379">
        <v>63</v>
      </c>
      <c r="G75" s="380" t="s">
        <v>422</v>
      </c>
      <c r="H75" s="372"/>
      <c r="I75" s="373"/>
      <c r="K75" s="379">
        <v>63</v>
      </c>
      <c r="L75" s="380" t="s">
        <v>422</v>
      </c>
      <c r="M75" s="372"/>
      <c r="N75" s="373"/>
      <c r="P75" s="379">
        <v>63</v>
      </c>
      <c r="Q75" s="380" t="s">
        <v>422</v>
      </c>
      <c r="R75" s="372"/>
      <c r="S75" s="373"/>
    </row>
    <row r="76" spans="1:19">
      <c r="A76" s="379">
        <v>64</v>
      </c>
      <c r="B76" s="380" t="s">
        <v>423</v>
      </c>
      <c r="C76" s="372"/>
      <c r="D76" s="373"/>
      <c r="E76" s="372"/>
      <c r="F76" s="379">
        <v>64</v>
      </c>
      <c r="G76" s="380" t="s">
        <v>423</v>
      </c>
      <c r="H76" s="372"/>
      <c r="I76" s="373"/>
      <c r="K76" s="379">
        <v>64</v>
      </c>
      <c r="L76" s="380" t="s">
        <v>423</v>
      </c>
      <c r="M76" s="372"/>
      <c r="N76" s="373"/>
      <c r="P76" s="379">
        <v>64</v>
      </c>
      <c r="Q76" s="380" t="s">
        <v>423</v>
      </c>
      <c r="R76" s="372"/>
      <c r="S76" s="373"/>
    </row>
    <row r="77" spans="1:19">
      <c r="A77" s="379">
        <v>65</v>
      </c>
      <c r="B77" s="380" t="s">
        <v>424</v>
      </c>
      <c r="C77" s="372"/>
      <c r="D77" s="373"/>
      <c r="E77" s="372"/>
      <c r="F77" s="379">
        <v>65</v>
      </c>
      <c r="G77" s="380" t="s">
        <v>424</v>
      </c>
      <c r="H77" s="372"/>
      <c r="I77" s="373"/>
      <c r="K77" s="379">
        <v>65</v>
      </c>
      <c r="L77" s="380" t="s">
        <v>424</v>
      </c>
      <c r="M77" s="372"/>
      <c r="N77" s="373"/>
      <c r="P77" s="379">
        <v>65</v>
      </c>
      <c r="Q77" s="380" t="s">
        <v>424</v>
      </c>
      <c r="R77" s="372"/>
      <c r="S77" s="373"/>
    </row>
    <row r="78" spans="1:19">
      <c r="A78" s="379">
        <v>66</v>
      </c>
      <c r="B78" s="380" t="s">
        <v>425</v>
      </c>
      <c r="C78" s="372"/>
      <c r="D78" s="373"/>
      <c r="E78" s="372"/>
      <c r="F78" s="379">
        <v>66</v>
      </c>
      <c r="G78" s="380" t="s">
        <v>425</v>
      </c>
      <c r="H78" s="372"/>
      <c r="I78" s="373"/>
      <c r="K78" s="379">
        <v>66</v>
      </c>
      <c r="L78" s="380" t="s">
        <v>425</v>
      </c>
      <c r="M78" s="372"/>
      <c r="N78" s="373"/>
      <c r="P78" s="379">
        <v>66</v>
      </c>
      <c r="Q78" s="380" t="s">
        <v>425</v>
      </c>
      <c r="R78" s="372"/>
      <c r="S78" s="373"/>
    </row>
    <row r="79" spans="1:19">
      <c r="A79" s="379">
        <v>67</v>
      </c>
      <c r="B79" s="380" t="s">
        <v>426</v>
      </c>
      <c r="C79" s="372"/>
      <c r="D79" s="373"/>
      <c r="E79" s="372"/>
      <c r="F79" s="379">
        <v>67</v>
      </c>
      <c r="G79" s="380" t="s">
        <v>426</v>
      </c>
      <c r="H79" s="372"/>
      <c r="I79" s="373"/>
      <c r="K79" s="379">
        <v>67</v>
      </c>
      <c r="L79" s="380" t="s">
        <v>426</v>
      </c>
      <c r="M79" s="372"/>
      <c r="N79" s="373"/>
      <c r="P79" s="379">
        <v>67</v>
      </c>
      <c r="Q79" s="380" t="s">
        <v>426</v>
      </c>
      <c r="R79" s="372"/>
      <c r="S79" s="373"/>
    </row>
    <row r="80" spans="1:19">
      <c r="A80" s="379">
        <v>68</v>
      </c>
      <c r="B80" s="380" t="s">
        <v>427</v>
      </c>
      <c r="C80" s="372"/>
      <c r="D80" s="373"/>
      <c r="E80" s="372"/>
      <c r="F80" s="379">
        <v>68</v>
      </c>
      <c r="G80" s="380" t="s">
        <v>427</v>
      </c>
      <c r="H80" s="372"/>
      <c r="I80" s="373"/>
      <c r="K80" s="379">
        <v>68</v>
      </c>
      <c r="L80" s="380" t="s">
        <v>427</v>
      </c>
      <c r="M80" s="372"/>
      <c r="N80" s="373"/>
      <c r="P80" s="379">
        <v>68</v>
      </c>
      <c r="Q80" s="380" t="s">
        <v>427</v>
      </c>
      <c r="R80" s="372"/>
      <c r="S80" s="373"/>
    </row>
    <row r="81" spans="1:19">
      <c r="A81" s="379">
        <v>69</v>
      </c>
      <c r="B81" s="380" t="s">
        <v>428</v>
      </c>
      <c r="C81" s="372"/>
      <c r="D81" s="373"/>
      <c r="E81" s="372"/>
      <c r="F81" s="379">
        <v>69</v>
      </c>
      <c r="G81" s="380" t="s">
        <v>428</v>
      </c>
      <c r="H81" s="372"/>
      <c r="I81" s="373"/>
      <c r="K81" s="379">
        <v>69</v>
      </c>
      <c r="L81" s="380" t="s">
        <v>428</v>
      </c>
      <c r="M81" s="372"/>
      <c r="N81" s="373"/>
      <c r="P81" s="379">
        <v>69</v>
      </c>
      <c r="Q81" s="380" t="s">
        <v>428</v>
      </c>
      <c r="R81" s="372"/>
      <c r="S81" s="373"/>
    </row>
    <row r="82" spans="1:19">
      <c r="A82" s="379">
        <v>70</v>
      </c>
      <c r="B82" s="380" t="s">
        <v>429</v>
      </c>
      <c r="C82" s="372"/>
      <c r="D82" s="373"/>
      <c r="E82" s="372"/>
      <c r="F82" s="379">
        <v>70</v>
      </c>
      <c r="G82" s="380" t="s">
        <v>429</v>
      </c>
      <c r="H82" s="372"/>
      <c r="I82" s="373"/>
      <c r="K82" s="379">
        <v>70</v>
      </c>
      <c r="L82" s="380" t="s">
        <v>429</v>
      </c>
      <c r="M82" s="372"/>
      <c r="N82" s="373"/>
      <c r="P82" s="379">
        <v>70</v>
      </c>
      <c r="Q82" s="380" t="s">
        <v>429</v>
      </c>
      <c r="R82" s="372"/>
      <c r="S82" s="373"/>
    </row>
    <row r="83" spans="1:19">
      <c r="A83" s="379">
        <v>71</v>
      </c>
      <c r="B83" s="380" t="s">
        <v>430</v>
      </c>
      <c r="C83" s="372"/>
      <c r="D83" s="373"/>
      <c r="E83" s="372"/>
      <c r="F83" s="379">
        <v>71</v>
      </c>
      <c r="G83" s="380" t="s">
        <v>430</v>
      </c>
      <c r="H83" s="372"/>
      <c r="I83" s="373"/>
      <c r="K83" s="379">
        <v>71</v>
      </c>
      <c r="L83" s="380" t="s">
        <v>430</v>
      </c>
      <c r="M83" s="372"/>
      <c r="N83" s="373"/>
      <c r="P83" s="379">
        <v>71</v>
      </c>
      <c r="Q83" s="380" t="s">
        <v>430</v>
      </c>
      <c r="R83" s="372"/>
      <c r="S83" s="373"/>
    </row>
    <row r="84" spans="1:19">
      <c r="A84" s="379">
        <v>72</v>
      </c>
      <c r="B84" s="380" t="s">
        <v>431</v>
      </c>
      <c r="C84" s="372"/>
      <c r="D84" s="373"/>
      <c r="E84" s="372"/>
      <c r="F84" s="379">
        <v>72</v>
      </c>
      <c r="G84" s="380" t="s">
        <v>431</v>
      </c>
      <c r="H84" s="372"/>
      <c r="I84" s="373"/>
      <c r="K84" s="379">
        <v>72</v>
      </c>
      <c r="L84" s="380" t="s">
        <v>431</v>
      </c>
      <c r="M84" s="372"/>
      <c r="N84" s="373"/>
      <c r="P84" s="379">
        <v>72</v>
      </c>
      <c r="Q84" s="380" t="s">
        <v>431</v>
      </c>
      <c r="R84" s="372"/>
      <c r="S84" s="373"/>
    </row>
    <row r="85" spans="1:19">
      <c r="A85" s="379">
        <v>73</v>
      </c>
      <c r="B85" s="380" t="s">
        <v>432</v>
      </c>
      <c r="C85" s="372"/>
      <c r="D85" s="373"/>
      <c r="E85" s="372"/>
      <c r="F85" s="379">
        <v>73</v>
      </c>
      <c r="G85" s="380" t="s">
        <v>432</v>
      </c>
      <c r="H85" s="372"/>
      <c r="I85" s="373"/>
      <c r="K85" s="379">
        <v>73</v>
      </c>
      <c r="L85" s="380" t="s">
        <v>432</v>
      </c>
      <c r="M85" s="372"/>
      <c r="N85" s="373"/>
      <c r="P85" s="379">
        <v>73</v>
      </c>
      <c r="Q85" s="380" t="s">
        <v>432</v>
      </c>
      <c r="R85" s="372"/>
      <c r="S85" s="373"/>
    </row>
    <row r="86" spans="1:19">
      <c r="A86" s="379">
        <v>74</v>
      </c>
      <c r="B86" s="380" t="s">
        <v>433</v>
      </c>
      <c r="C86" s="372"/>
      <c r="D86" s="373"/>
      <c r="E86" s="372"/>
      <c r="F86" s="379">
        <v>74</v>
      </c>
      <c r="G86" s="380" t="s">
        <v>433</v>
      </c>
      <c r="H86" s="372"/>
      <c r="I86" s="373"/>
      <c r="K86" s="379">
        <v>74</v>
      </c>
      <c r="L86" s="380" t="s">
        <v>433</v>
      </c>
      <c r="M86" s="372"/>
      <c r="N86" s="373"/>
      <c r="P86" s="379">
        <v>74</v>
      </c>
      <c r="Q86" s="380" t="s">
        <v>433</v>
      </c>
      <c r="R86" s="372"/>
      <c r="S86" s="373"/>
    </row>
    <row r="87" spans="1:19">
      <c r="A87" s="379">
        <v>75</v>
      </c>
      <c r="B87" s="380" t="s">
        <v>434</v>
      </c>
      <c r="C87" s="372"/>
      <c r="D87" s="373"/>
      <c r="E87" s="372"/>
      <c r="F87" s="379">
        <v>75</v>
      </c>
      <c r="G87" s="380" t="s">
        <v>434</v>
      </c>
      <c r="H87" s="372"/>
      <c r="I87" s="373"/>
      <c r="K87" s="379">
        <v>75</v>
      </c>
      <c r="L87" s="380" t="s">
        <v>434</v>
      </c>
      <c r="M87" s="372"/>
      <c r="N87" s="373"/>
      <c r="P87" s="379">
        <v>75</v>
      </c>
      <c r="Q87" s="380" t="s">
        <v>434</v>
      </c>
      <c r="R87" s="372"/>
      <c r="S87" s="373"/>
    </row>
    <row r="88" spans="1:19">
      <c r="A88" s="379">
        <v>76</v>
      </c>
      <c r="B88" s="380" t="s">
        <v>435</v>
      </c>
      <c r="C88" s="372"/>
      <c r="D88" s="373"/>
      <c r="E88" s="372"/>
      <c r="F88" s="379">
        <v>76</v>
      </c>
      <c r="G88" s="380" t="s">
        <v>435</v>
      </c>
      <c r="H88" s="372"/>
      <c r="I88" s="373"/>
      <c r="K88" s="379">
        <v>76</v>
      </c>
      <c r="L88" s="380" t="s">
        <v>435</v>
      </c>
      <c r="M88" s="372"/>
      <c r="N88" s="373"/>
      <c r="P88" s="379">
        <v>76</v>
      </c>
      <c r="Q88" s="380" t="s">
        <v>435</v>
      </c>
      <c r="R88" s="372"/>
      <c r="S88" s="373"/>
    </row>
    <row r="89" spans="1:19">
      <c r="A89" s="379">
        <v>77</v>
      </c>
      <c r="B89" s="380" t="s">
        <v>436</v>
      </c>
      <c r="C89" s="372"/>
      <c r="D89" s="373"/>
      <c r="E89" s="372"/>
      <c r="F89" s="379">
        <v>77</v>
      </c>
      <c r="G89" s="380" t="s">
        <v>436</v>
      </c>
      <c r="H89" s="372"/>
      <c r="I89" s="373"/>
      <c r="K89" s="379">
        <v>77</v>
      </c>
      <c r="L89" s="380" t="s">
        <v>436</v>
      </c>
      <c r="M89" s="372"/>
      <c r="N89" s="373"/>
      <c r="P89" s="379">
        <v>77</v>
      </c>
      <c r="Q89" s="380" t="s">
        <v>436</v>
      </c>
      <c r="R89" s="372"/>
      <c r="S89" s="373"/>
    </row>
    <row r="90" spans="1:19">
      <c r="A90" s="379">
        <v>78</v>
      </c>
      <c r="B90" s="380" t="s">
        <v>437</v>
      </c>
      <c r="C90" s="372"/>
      <c r="D90" s="373"/>
      <c r="E90" s="372"/>
      <c r="F90" s="379">
        <v>78</v>
      </c>
      <c r="G90" s="380" t="s">
        <v>437</v>
      </c>
      <c r="H90" s="372"/>
      <c r="I90" s="373"/>
      <c r="K90" s="379">
        <v>78</v>
      </c>
      <c r="L90" s="380" t="s">
        <v>437</v>
      </c>
      <c r="M90" s="372"/>
      <c r="N90" s="373"/>
      <c r="P90" s="379">
        <v>78</v>
      </c>
      <c r="Q90" s="380" t="s">
        <v>437</v>
      </c>
      <c r="R90" s="372"/>
      <c r="S90" s="373"/>
    </row>
    <row r="91" spans="1:19">
      <c r="A91" s="379">
        <v>79</v>
      </c>
      <c r="B91" s="380" t="s">
        <v>438</v>
      </c>
      <c r="C91" s="372"/>
      <c r="D91" s="373"/>
      <c r="E91" s="372"/>
      <c r="F91" s="379">
        <v>79</v>
      </c>
      <c r="G91" s="380" t="s">
        <v>438</v>
      </c>
      <c r="H91" s="372"/>
      <c r="I91" s="373"/>
      <c r="K91" s="379">
        <v>79</v>
      </c>
      <c r="L91" s="380" t="s">
        <v>438</v>
      </c>
      <c r="M91" s="372"/>
      <c r="N91" s="373"/>
      <c r="P91" s="379">
        <v>79</v>
      </c>
      <c r="Q91" s="380" t="s">
        <v>438</v>
      </c>
      <c r="R91" s="372"/>
      <c r="S91" s="373"/>
    </row>
    <row r="92" spans="1:19">
      <c r="A92" s="379">
        <v>80</v>
      </c>
      <c r="B92" s="380" t="s">
        <v>439</v>
      </c>
      <c r="C92" s="372"/>
      <c r="D92" s="373"/>
      <c r="E92" s="372"/>
      <c r="F92" s="379">
        <v>80</v>
      </c>
      <c r="G92" s="380" t="s">
        <v>439</v>
      </c>
      <c r="H92" s="372"/>
      <c r="I92" s="373"/>
      <c r="K92" s="379">
        <v>80</v>
      </c>
      <c r="L92" s="380" t="s">
        <v>439</v>
      </c>
      <c r="M92" s="372"/>
      <c r="N92" s="373"/>
      <c r="P92" s="379">
        <v>80</v>
      </c>
      <c r="Q92" s="380" t="s">
        <v>439</v>
      </c>
      <c r="R92" s="372"/>
      <c r="S92" s="373"/>
    </row>
    <row r="93" spans="1:19">
      <c r="A93" s="379">
        <v>81</v>
      </c>
      <c r="B93" s="380" t="s">
        <v>440</v>
      </c>
      <c r="C93" s="372"/>
      <c r="D93" s="373"/>
      <c r="E93" s="372"/>
      <c r="F93" s="379">
        <v>81</v>
      </c>
      <c r="G93" s="380" t="s">
        <v>440</v>
      </c>
      <c r="H93" s="372"/>
      <c r="I93" s="373"/>
      <c r="K93" s="379">
        <v>81</v>
      </c>
      <c r="L93" s="380" t="s">
        <v>440</v>
      </c>
      <c r="M93" s="372"/>
      <c r="N93" s="373"/>
      <c r="P93" s="379">
        <v>81</v>
      </c>
      <c r="Q93" s="380" t="s">
        <v>440</v>
      </c>
      <c r="R93" s="372"/>
      <c r="S93" s="373"/>
    </row>
    <row r="94" spans="1:19">
      <c r="A94" s="379">
        <v>82</v>
      </c>
      <c r="B94" s="380" t="s">
        <v>441</v>
      </c>
      <c r="C94" s="372"/>
      <c r="D94" s="373"/>
      <c r="E94" s="372"/>
      <c r="F94" s="379">
        <v>82</v>
      </c>
      <c r="G94" s="380" t="s">
        <v>441</v>
      </c>
      <c r="H94" s="372"/>
      <c r="I94" s="373"/>
      <c r="K94" s="379">
        <v>82</v>
      </c>
      <c r="L94" s="380" t="s">
        <v>441</v>
      </c>
      <c r="M94" s="372"/>
      <c r="N94" s="373"/>
      <c r="P94" s="379">
        <v>82</v>
      </c>
      <c r="Q94" s="380" t="s">
        <v>441</v>
      </c>
      <c r="R94" s="372"/>
      <c r="S94" s="373"/>
    </row>
    <row r="95" spans="1:19">
      <c r="A95" s="379">
        <v>83</v>
      </c>
      <c r="B95" s="380" t="s">
        <v>442</v>
      </c>
      <c r="C95" s="372"/>
      <c r="D95" s="373"/>
      <c r="E95" s="372"/>
      <c r="F95" s="379">
        <v>83</v>
      </c>
      <c r="G95" s="380" t="s">
        <v>442</v>
      </c>
      <c r="H95" s="372"/>
      <c r="I95" s="373"/>
      <c r="K95" s="379">
        <v>83</v>
      </c>
      <c r="L95" s="380" t="s">
        <v>442</v>
      </c>
      <c r="M95" s="372"/>
      <c r="N95" s="373"/>
      <c r="P95" s="379">
        <v>83</v>
      </c>
      <c r="Q95" s="380" t="s">
        <v>442</v>
      </c>
      <c r="R95" s="372"/>
      <c r="S95" s="373"/>
    </row>
    <row r="96" spans="1:19">
      <c r="A96" s="379">
        <v>84</v>
      </c>
      <c r="B96" s="380" t="s">
        <v>443</v>
      </c>
      <c r="C96" s="372"/>
      <c r="D96" s="373"/>
      <c r="E96" s="372"/>
      <c r="F96" s="379">
        <v>84</v>
      </c>
      <c r="G96" s="380" t="s">
        <v>443</v>
      </c>
      <c r="H96" s="372"/>
      <c r="I96" s="373"/>
      <c r="K96" s="379">
        <v>84</v>
      </c>
      <c r="L96" s="380" t="s">
        <v>443</v>
      </c>
      <c r="M96" s="372"/>
      <c r="N96" s="373"/>
      <c r="P96" s="379">
        <v>84</v>
      </c>
      <c r="Q96" s="380" t="s">
        <v>443</v>
      </c>
      <c r="R96" s="372"/>
      <c r="S96" s="373"/>
    </row>
    <row r="97" spans="1:19">
      <c r="A97" s="379">
        <v>85</v>
      </c>
      <c r="B97" s="380" t="s">
        <v>444</v>
      </c>
      <c r="C97" s="372"/>
      <c r="D97" s="373"/>
      <c r="E97" s="372"/>
      <c r="F97" s="379">
        <v>85</v>
      </c>
      <c r="G97" s="380" t="s">
        <v>444</v>
      </c>
      <c r="H97" s="372"/>
      <c r="I97" s="373"/>
      <c r="K97" s="379">
        <v>85</v>
      </c>
      <c r="L97" s="380" t="s">
        <v>444</v>
      </c>
      <c r="M97" s="372"/>
      <c r="N97" s="373"/>
      <c r="P97" s="379">
        <v>85</v>
      </c>
      <c r="Q97" s="380" t="s">
        <v>444</v>
      </c>
      <c r="R97" s="372"/>
      <c r="S97" s="373"/>
    </row>
    <row r="98" spans="1:19">
      <c r="A98" s="379">
        <v>86</v>
      </c>
      <c r="B98" s="380" t="s">
        <v>445</v>
      </c>
      <c r="C98" s="372"/>
      <c r="D98" s="373"/>
      <c r="E98" s="372"/>
      <c r="F98" s="379">
        <v>86</v>
      </c>
      <c r="G98" s="380" t="s">
        <v>445</v>
      </c>
      <c r="H98" s="372"/>
      <c r="I98" s="373"/>
      <c r="K98" s="379">
        <v>86</v>
      </c>
      <c r="L98" s="380" t="s">
        <v>445</v>
      </c>
      <c r="M98" s="372"/>
      <c r="N98" s="373"/>
      <c r="P98" s="379">
        <v>86</v>
      </c>
      <c r="Q98" s="380" t="s">
        <v>445</v>
      </c>
      <c r="R98" s="372"/>
      <c r="S98" s="373"/>
    </row>
    <row r="99" spans="1:19">
      <c r="A99" s="379">
        <v>87</v>
      </c>
      <c r="B99" s="380" t="s">
        <v>446</v>
      </c>
      <c r="C99" s="372"/>
      <c r="D99" s="373"/>
      <c r="E99" s="372"/>
      <c r="F99" s="379">
        <v>87</v>
      </c>
      <c r="G99" s="380" t="s">
        <v>446</v>
      </c>
      <c r="H99" s="372"/>
      <c r="I99" s="373"/>
      <c r="K99" s="379">
        <v>87</v>
      </c>
      <c r="L99" s="380" t="s">
        <v>446</v>
      </c>
      <c r="M99" s="372"/>
      <c r="N99" s="373"/>
      <c r="P99" s="379">
        <v>87</v>
      </c>
      <c r="Q99" s="380" t="s">
        <v>446</v>
      </c>
      <c r="R99" s="372"/>
      <c r="S99" s="373"/>
    </row>
    <row r="100" spans="1:19">
      <c r="A100" s="379">
        <v>88</v>
      </c>
      <c r="B100" s="380" t="s">
        <v>447</v>
      </c>
      <c r="C100" s="372"/>
      <c r="D100" s="373"/>
      <c r="E100" s="372"/>
      <c r="F100" s="379">
        <v>88</v>
      </c>
      <c r="G100" s="380" t="s">
        <v>447</v>
      </c>
      <c r="H100" s="372"/>
      <c r="I100" s="373"/>
      <c r="K100" s="379">
        <v>88</v>
      </c>
      <c r="L100" s="380" t="s">
        <v>447</v>
      </c>
      <c r="M100" s="372"/>
      <c r="N100" s="373"/>
      <c r="P100" s="379">
        <v>88</v>
      </c>
      <c r="Q100" s="380" t="s">
        <v>447</v>
      </c>
      <c r="R100" s="372"/>
      <c r="S100" s="373"/>
    </row>
    <row r="101" spans="1:19">
      <c r="A101" s="379">
        <v>89</v>
      </c>
      <c r="B101" s="380" t="s">
        <v>448</v>
      </c>
      <c r="C101" s="372"/>
      <c r="D101" s="373"/>
      <c r="E101" s="372"/>
      <c r="F101" s="379">
        <v>89</v>
      </c>
      <c r="G101" s="380" t="s">
        <v>448</v>
      </c>
      <c r="H101" s="372"/>
      <c r="I101" s="373"/>
      <c r="K101" s="379">
        <v>89</v>
      </c>
      <c r="L101" s="380" t="s">
        <v>448</v>
      </c>
      <c r="M101" s="372"/>
      <c r="N101" s="373"/>
      <c r="P101" s="379">
        <v>89</v>
      </c>
      <c r="Q101" s="380" t="s">
        <v>448</v>
      </c>
      <c r="R101" s="372"/>
      <c r="S101" s="373"/>
    </row>
    <row r="102" spans="1:19">
      <c r="A102" s="379">
        <v>90</v>
      </c>
      <c r="B102" s="380" t="s">
        <v>449</v>
      </c>
      <c r="C102" s="372"/>
      <c r="D102" s="373"/>
      <c r="E102" s="372"/>
      <c r="F102" s="379">
        <v>90</v>
      </c>
      <c r="G102" s="380" t="s">
        <v>449</v>
      </c>
      <c r="H102" s="372"/>
      <c r="I102" s="373"/>
      <c r="K102" s="379">
        <v>90</v>
      </c>
      <c r="L102" s="380" t="s">
        <v>449</v>
      </c>
      <c r="M102" s="372"/>
      <c r="N102" s="373"/>
      <c r="P102" s="379">
        <v>90</v>
      </c>
      <c r="Q102" s="380" t="s">
        <v>449</v>
      </c>
      <c r="R102" s="372"/>
      <c r="S102" s="373"/>
    </row>
    <row r="103" spans="1:19">
      <c r="A103" s="379">
        <v>91</v>
      </c>
      <c r="B103" s="380" t="s">
        <v>450</v>
      </c>
      <c r="C103" s="372"/>
      <c r="D103" s="373"/>
      <c r="E103" s="372"/>
      <c r="F103" s="379">
        <v>91</v>
      </c>
      <c r="G103" s="380" t="s">
        <v>450</v>
      </c>
      <c r="H103" s="372"/>
      <c r="I103" s="373"/>
      <c r="K103" s="379">
        <v>91</v>
      </c>
      <c r="L103" s="380" t="s">
        <v>450</v>
      </c>
      <c r="M103" s="372"/>
      <c r="N103" s="373"/>
      <c r="P103" s="379">
        <v>91</v>
      </c>
      <c r="Q103" s="380" t="s">
        <v>450</v>
      </c>
      <c r="R103" s="372"/>
      <c r="S103" s="373"/>
    </row>
    <row r="104" spans="1:19">
      <c r="A104" s="379">
        <v>92</v>
      </c>
      <c r="B104" s="380" t="s">
        <v>451</v>
      </c>
      <c r="C104" s="372"/>
      <c r="D104" s="373"/>
      <c r="E104" s="372"/>
      <c r="F104" s="379">
        <v>92</v>
      </c>
      <c r="G104" s="380" t="s">
        <v>451</v>
      </c>
      <c r="H104" s="372"/>
      <c r="I104" s="373"/>
      <c r="K104" s="379">
        <v>92</v>
      </c>
      <c r="L104" s="380" t="s">
        <v>451</v>
      </c>
      <c r="M104" s="372"/>
      <c r="N104" s="373"/>
      <c r="P104" s="379">
        <v>92</v>
      </c>
      <c r="Q104" s="380" t="s">
        <v>451</v>
      </c>
      <c r="R104" s="372"/>
      <c r="S104" s="373"/>
    </row>
    <row r="105" spans="1:19">
      <c r="A105" s="379">
        <v>93</v>
      </c>
      <c r="B105" s="380" t="s">
        <v>452</v>
      </c>
      <c r="C105" s="372"/>
      <c r="D105" s="373"/>
      <c r="E105" s="372"/>
      <c r="F105" s="379">
        <v>93</v>
      </c>
      <c r="G105" s="380" t="s">
        <v>452</v>
      </c>
      <c r="H105" s="372"/>
      <c r="I105" s="373"/>
      <c r="K105" s="379">
        <v>93</v>
      </c>
      <c r="L105" s="380" t="s">
        <v>452</v>
      </c>
      <c r="M105" s="372"/>
      <c r="N105" s="373"/>
      <c r="P105" s="379">
        <v>93</v>
      </c>
      <c r="Q105" s="380" t="s">
        <v>452</v>
      </c>
      <c r="R105" s="372"/>
      <c r="S105" s="373"/>
    </row>
    <row r="106" spans="1:19">
      <c r="A106" s="379">
        <v>94</v>
      </c>
      <c r="B106" s="380" t="s">
        <v>453</v>
      </c>
      <c r="C106" s="372"/>
      <c r="D106" s="373"/>
      <c r="E106" s="372"/>
      <c r="F106" s="379">
        <v>94</v>
      </c>
      <c r="G106" s="380" t="s">
        <v>453</v>
      </c>
      <c r="H106" s="372"/>
      <c r="I106" s="373"/>
      <c r="K106" s="379">
        <v>94</v>
      </c>
      <c r="L106" s="380" t="s">
        <v>453</v>
      </c>
      <c r="M106" s="372"/>
      <c r="N106" s="373"/>
      <c r="P106" s="379">
        <v>94</v>
      </c>
      <c r="Q106" s="380" t="s">
        <v>453</v>
      </c>
      <c r="R106" s="372"/>
      <c r="S106" s="373"/>
    </row>
    <row r="107" spans="1:19">
      <c r="A107" s="379">
        <v>95</v>
      </c>
      <c r="B107" s="380" t="s">
        <v>454</v>
      </c>
      <c r="C107" s="372"/>
      <c r="D107" s="373"/>
      <c r="E107" s="372"/>
      <c r="F107" s="379">
        <v>95</v>
      </c>
      <c r="G107" s="380" t="s">
        <v>454</v>
      </c>
      <c r="H107" s="372"/>
      <c r="I107" s="373"/>
      <c r="K107" s="379">
        <v>95</v>
      </c>
      <c r="L107" s="380" t="s">
        <v>454</v>
      </c>
      <c r="M107" s="372"/>
      <c r="N107" s="373"/>
      <c r="P107" s="379">
        <v>95</v>
      </c>
      <c r="Q107" s="380" t="s">
        <v>454</v>
      </c>
      <c r="R107" s="372"/>
      <c r="S107" s="373"/>
    </row>
    <row r="108" spans="1:19">
      <c r="A108" s="379">
        <v>96</v>
      </c>
      <c r="B108" s="380" t="s">
        <v>455</v>
      </c>
      <c r="C108" s="372"/>
      <c r="D108" s="373"/>
      <c r="E108" s="372"/>
      <c r="F108" s="379">
        <v>96</v>
      </c>
      <c r="G108" s="380" t="s">
        <v>455</v>
      </c>
      <c r="H108" s="372"/>
      <c r="I108" s="373"/>
      <c r="K108" s="379">
        <v>96</v>
      </c>
      <c r="L108" s="380" t="s">
        <v>455</v>
      </c>
      <c r="M108" s="372"/>
      <c r="N108" s="373"/>
      <c r="P108" s="379">
        <v>96</v>
      </c>
      <c r="Q108" s="380" t="s">
        <v>455</v>
      </c>
      <c r="R108" s="372"/>
      <c r="S108" s="373"/>
    </row>
    <row r="109" spans="1:19">
      <c r="A109" s="379">
        <v>97</v>
      </c>
      <c r="B109" s="380" t="s">
        <v>456</v>
      </c>
      <c r="C109" s="372"/>
      <c r="D109" s="373"/>
      <c r="E109" s="372"/>
      <c r="F109" s="379">
        <v>97</v>
      </c>
      <c r="G109" s="380" t="s">
        <v>456</v>
      </c>
      <c r="H109" s="372"/>
      <c r="I109" s="373"/>
      <c r="K109" s="379">
        <v>97</v>
      </c>
      <c r="L109" s="380" t="s">
        <v>456</v>
      </c>
      <c r="M109" s="372"/>
      <c r="N109" s="373"/>
      <c r="P109" s="379">
        <v>97</v>
      </c>
      <c r="Q109" s="380" t="s">
        <v>456</v>
      </c>
      <c r="R109" s="372"/>
      <c r="S109" s="373"/>
    </row>
    <row r="110" spans="1:19">
      <c r="A110" s="379">
        <v>98</v>
      </c>
      <c r="B110" s="380" t="s">
        <v>457</v>
      </c>
      <c r="C110" s="372"/>
      <c r="D110" s="373"/>
      <c r="E110" s="372"/>
      <c r="F110" s="379">
        <v>98</v>
      </c>
      <c r="G110" s="380" t="s">
        <v>457</v>
      </c>
      <c r="H110" s="372"/>
      <c r="I110" s="373"/>
      <c r="K110" s="379">
        <v>98</v>
      </c>
      <c r="L110" s="380" t="s">
        <v>457</v>
      </c>
      <c r="M110" s="372"/>
      <c r="N110" s="373"/>
      <c r="P110" s="379">
        <v>98</v>
      </c>
      <c r="Q110" s="380" t="s">
        <v>457</v>
      </c>
      <c r="R110" s="372"/>
      <c r="S110" s="373"/>
    </row>
    <row r="111" spans="1:19">
      <c r="A111" s="379">
        <v>99</v>
      </c>
      <c r="B111" s="380" t="s">
        <v>458</v>
      </c>
      <c r="C111" s="372"/>
      <c r="D111" s="373"/>
      <c r="E111" s="372"/>
      <c r="F111" s="379">
        <v>99</v>
      </c>
      <c r="G111" s="380" t="s">
        <v>458</v>
      </c>
      <c r="H111" s="372"/>
      <c r="I111" s="373"/>
      <c r="K111" s="379">
        <v>99</v>
      </c>
      <c r="L111" s="380" t="s">
        <v>458</v>
      </c>
      <c r="M111" s="372"/>
      <c r="N111" s="373"/>
      <c r="P111" s="379">
        <v>99</v>
      </c>
      <c r="Q111" s="380" t="s">
        <v>458</v>
      </c>
      <c r="R111" s="372"/>
      <c r="S111" s="373"/>
    </row>
    <row r="112" spans="1:19" ht="13.5" thickBot="1">
      <c r="A112" s="381">
        <v>100</v>
      </c>
      <c r="B112" s="382" t="s">
        <v>459</v>
      </c>
      <c r="C112" s="383"/>
      <c r="D112" s="384"/>
      <c r="E112" s="372"/>
      <c r="F112" s="381">
        <v>100</v>
      </c>
      <c r="G112" s="382" t="s">
        <v>459</v>
      </c>
      <c r="H112" s="383"/>
      <c r="I112" s="384"/>
      <c r="K112" s="381">
        <v>100</v>
      </c>
      <c r="L112" s="382" t="s">
        <v>459</v>
      </c>
      <c r="M112" s="383"/>
      <c r="N112" s="384"/>
      <c r="P112" s="381">
        <v>100</v>
      </c>
      <c r="Q112" s="382" t="s">
        <v>459</v>
      </c>
      <c r="R112" s="383"/>
      <c r="S112" s="384"/>
    </row>
    <row r="118" spans="1:4">
      <c r="A118" s="396" t="s">
        <v>465</v>
      </c>
    </row>
    <row r="119" spans="1:4" ht="13.5" thickBot="1"/>
    <row r="120" spans="1:4" ht="13.5" thickBot="1">
      <c r="A120" s="385"/>
      <c r="B120" s="386"/>
      <c r="C120" s="386"/>
      <c r="D120" s="387"/>
    </row>
    <row r="121" spans="1:4" ht="13.5" thickBot="1">
      <c r="A121" s="389"/>
      <c r="D121" s="390"/>
    </row>
    <row r="122" spans="1:4" ht="15.75" thickBot="1">
      <c r="A122" s="1126" t="e">
        <v>#REF!</v>
      </c>
      <c r="B122" s="1127"/>
      <c r="C122" s="369"/>
      <c r="D122" s="370"/>
    </row>
    <row r="123" spans="1:4">
      <c r="A123" s="1128"/>
      <c r="B123" s="1129"/>
      <c r="C123" s="369"/>
      <c r="D123" s="370"/>
    </row>
    <row r="124" spans="1:4">
      <c r="A124" s="371"/>
      <c r="B124" s="372"/>
      <c r="C124" s="372"/>
      <c r="D124" s="373"/>
    </row>
    <row r="125" spans="1:4">
      <c r="A125" s="1130" t="e">
        <f>IF(OR((A122&gt;9999999999),(A122&lt;0)),"Invalid Entry - More than 1000 crore OR -ve value",IF(A122=0, "",+CONCATENATE(U121,B132,D132,B131,D131,B130,D130,B129,D129,B128,D128,B127," Only")))</f>
        <v>#REF!</v>
      </c>
      <c r="B125" s="1131"/>
      <c r="C125" s="1131"/>
      <c r="D125" s="1132"/>
    </row>
    <row r="126" spans="1:4">
      <c r="A126" s="371"/>
      <c r="B126" s="372"/>
      <c r="C126" s="372"/>
      <c r="D126" s="373"/>
    </row>
    <row r="127" spans="1:4">
      <c r="A127" s="374" t="e">
        <f>-INT(A122/100)*100+ROUND(A122,0)</f>
        <v>#REF!</v>
      </c>
      <c r="B127" s="372" t="e">
        <f t="shared" ref="B127:B132" si="6">IF(A127=0,"",LOOKUP(A127,$A$13:$A$112,$B$13:$B$112))</f>
        <v>#REF!</v>
      </c>
      <c r="C127" s="372"/>
      <c r="D127" s="375"/>
    </row>
    <row r="128" spans="1:4">
      <c r="A128" s="374" t="e">
        <f>-INT(A122/1000)*10+INT(A122/100)</f>
        <v>#REF!</v>
      </c>
      <c r="B128" s="372" t="e">
        <f t="shared" si="6"/>
        <v>#REF!</v>
      </c>
      <c r="C128" s="372"/>
      <c r="D128" s="375" t="e">
        <f>+IF(B128="",""," Hundred ")</f>
        <v>#REF!</v>
      </c>
    </row>
    <row r="129" spans="1:4">
      <c r="A129" s="374" t="e">
        <f>-INT(A122/100000)*100+INT(A122/1000)</f>
        <v>#REF!</v>
      </c>
      <c r="B129" s="372" t="e">
        <f t="shared" si="6"/>
        <v>#REF!</v>
      </c>
      <c r="C129" s="372"/>
      <c r="D129" s="375" t="e">
        <f>IF((B129=""),IF(C129="",""," Thousand ")," Thousand ")</f>
        <v>#REF!</v>
      </c>
    </row>
    <row r="130" spans="1:4">
      <c r="A130" s="374" t="e">
        <f>-INT(A122/10000000)*100+INT(A122/100000)</f>
        <v>#REF!</v>
      </c>
      <c r="B130" s="372" t="e">
        <f t="shared" si="6"/>
        <v>#REF!</v>
      </c>
      <c r="C130" s="372"/>
      <c r="D130" s="375" t="e">
        <f>IF((B130=""),IF(C130="",""," Lac ")," Lac ")</f>
        <v>#REF!</v>
      </c>
    </row>
    <row r="131" spans="1:4">
      <c r="A131" s="374" t="e">
        <f>-INT(A122/1000000000)*100+INT(A122/10000000)</f>
        <v>#REF!</v>
      </c>
      <c r="B131" s="376" t="e">
        <f t="shared" si="6"/>
        <v>#REF!</v>
      </c>
      <c r="C131" s="372"/>
      <c r="D131" s="375" t="e">
        <f>IF((B131=""),IF(C131="",""," Crore ")," Crore ")</f>
        <v>#REF!</v>
      </c>
    </row>
    <row r="132" spans="1:4">
      <c r="A132" s="377" t="e">
        <f>-INT(A122/10000000000)*1000+INT(A122/1000000000)</f>
        <v>#REF!</v>
      </c>
      <c r="B132" s="376" t="e">
        <f t="shared" si="6"/>
        <v>#REF!</v>
      </c>
      <c r="C132" s="372"/>
      <c r="D132" s="375" t="e">
        <f>IF((B132=""),IF(C132="",""," Hundred ")," Hundred ")</f>
        <v>#REF!</v>
      </c>
    </row>
    <row r="133" spans="1:4">
      <c r="A133" s="378"/>
      <c r="B133" s="372"/>
      <c r="C133" s="372"/>
      <c r="D133" s="373"/>
    </row>
    <row r="134" spans="1:4">
      <c r="A134" s="379">
        <v>1</v>
      </c>
      <c r="B134" s="380" t="s">
        <v>360</v>
      </c>
      <c r="C134" s="372"/>
      <c r="D134" s="373"/>
    </row>
    <row r="135" spans="1:4">
      <c r="A135" s="379">
        <v>2</v>
      </c>
      <c r="B135" s="380" t="s">
        <v>361</v>
      </c>
      <c r="C135" s="372"/>
      <c r="D135" s="373"/>
    </row>
    <row r="136" spans="1:4">
      <c r="A136" s="379">
        <v>3</v>
      </c>
      <c r="B136" s="380" t="s">
        <v>362</v>
      </c>
      <c r="C136" s="372"/>
      <c r="D136" s="373"/>
    </row>
    <row r="137" spans="1:4">
      <c r="A137" s="379">
        <v>4</v>
      </c>
      <c r="B137" s="380" t="s">
        <v>363</v>
      </c>
      <c r="C137" s="372"/>
      <c r="D137" s="373"/>
    </row>
    <row r="138" spans="1:4">
      <c r="A138" s="379">
        <v>5</v>
      </c>
      <c r="B138" s="380" t="s">
        <v>364</v>
      </c>
      <c r="C138" s="372"/>
      <c r="D138" s="373"/>
    </row>
    <row r="139" spans="1:4">
      <c r="A139" s="379">
        <v>6</v>
      </c>
      <c r="B139" s="380" t="s">
        <v>365</v>
      </c>
      <c r="C139" s="372"/>
      <c r="D139" s="373"/>
    </row>
    <row r="140" spans="1:4">
      <c r="A140" s="379">
        <v>7</v>
      </c>
      <c r="B140" s="380" t="s">
        <v>366</v>
      </c>
      <c r="C140" s="372"/>
      <c r="D140" s="373"/>
    </row>
    <row r="141" spans="1:4">
      <c r="A141" s="379">
        <v>8</v>
      </c>
      <c r="B141" s="380" t="s">
        <v>367</v>
      </c>
      <c r="C141" s="372"/>
      <c r="D141" s="373"/>
    </row>
    <row r="142" spans="1:4">
      <c r="A142" s="379">
        <v>9</v>
      </c>
      <c r="B142" s="380" t="s">
        <v>368</v>
      </c>
      <c r="C142" s="372"/>
      <c r="D142" s="373"/>
    </row>
    <row r="143" spans="1:4">
      <c r="A143" s="379">
        <v>10</v>
      </c>
      <c r="B143" s="380" t="s">
        <v>369</v>
      </c>
      <c r="C143" s="372"/>
      <c r="D143" s="373"/>
    </row>
    <row r="144" spans="1:4">
      <c r="A144" s="379">
        <v>11</v>
      </c>
      <c r="B144" s="380" t="s">
        <v>370</v>
      </c>
      <c r="C144" s="372"/>
      <c r="D144" s="373"/>
    </row>
    <row r="145" spans="1:4">
      <c r="A145" s="379">
        <v>12</v>
      </c>
      <c r="B145" s="380" t="s">
        <v>371</v>
      </c>
      <c r="C145" s="372"/>
      <c r="D145" s="373"/>
    </row>
    <row r="146" spans="1:4">
      <c r="A146" s="379">
        <v>13</v>
      </c>
      <c r="B146" s="380" t="s">
        <v>372</v>
      </c>
      <c r="C146" s="372"/>
      <c r="D146" s="373"/>
    </row>
    <row r="147" spans="1:4">
      <c r="A147" s="379">
        <v>14</v>
      </c>
      <c r="B147" s="380" t="s">
        <v>373</v>
      </c>
      <c r="C147" s="372"/>
      <c r="D147" s="373"/>
    </row>
    <row r="148" spans="1:4">
      <c r="A148" s="379">
        <v>15</v>
      </c>
      <c r="B148" s="380" t="s">
        <v>374</v>
      </c>
      <c r="C148" s="372"/>
      <c r="D148" s="373"/>
    </row>
    <row r="149" spans="1:4">
      <c r="A149" s="379">
        <v>16</v>
      </c>
      <c r="B149" s="380" t="s">
        <v>375</v>
      </c>
      <c r="C149" s="372"/>
      <c r="D149" s="373"/>
    </row>
    <row r="150" spans="1:4">
      <c r="A150" s="379">
        <v>17</v>
      </c>
      <c r="B150" s="380" t="s">
        <v>376</v>
      </c>
      <c r="C150" s="372"/>
      <c r="D150" s="373"/>
    </row>
    <row r="151" spans="1:4">
      <c r="A151" s="379">
        <v>18</v>
      </c>
      <c r="B151" s="380" t="s">
        <v>377</v>
      </c>
      <c r="C151" s="372"/>
      <c r="D151" s="373"/>
    </row>
    <row r="152" spans="1:4">
      <c r="A152" s="379">
        <v>19</v>
      </c>
      <c r="B152" s="380" t="s">
        <v>378</v>
      </c>
      <c r="C152" s="372"/>
      <c r="D152" s="373"/>
    </row>
    <row r="153" spans="1:4">
      <c r="A153" s="379">
        <v>20</v>
      </c>
      <c r="B153" s="380" t="s">
        <v>379</v>
      </c>
      <c r="C153" s="372"/>
      <c r="D153" s="373"/>
    </row>
    <row r="154" spans="1:4">
      <c r="A154" s="379">
        <v>21</v>
      </c>
      <c r="B154" s="380" t="s">
        <v>380</v>
      </c>
      <c r="C154" s="372"/>
      <c r="D154" s="373"/>
    </row>
    <row r="155" spans="1:4">
      <c r="A155" s="379">
        <v>22</v>
      </c>
      <c r="B155" s="380" t="s">
        <v>381</v>
      </c>
      <c r="C155" s="372"/>
      <c r="D155" s="373"/>
    </row>
    <row r="156" spans="1:4">
      <c r="A156" s="379">
        <v>23</v>
      </c>
      <c r="B156" s="380" t="s">
        <v>382</v>
      </c>
      <c r="C156" s="372"/>
      <c r="D156" s="373"/>
    </row>
    <row r="157" spans="1:4">
      <c r="A157" s="379">
        <v>24</v>
      </c>
      <c r="B157" s="380" t="s">
        <v>383</v>
      </c>
      <c r="C157" s="372"/>
      <c r="D157" s="373"/>
    </row>
    <row r="158" spans="1:4">
      <c r="A158" s="379">
        <v>25</v>
      </c>
      <c r="B158" s="380" t="s">
        <v>384</v>
      </c>
      <c r="C158" s="372"/>
      <c r="D158" s="373"/>
    </row>
    <row r="159" spans="1:4">
      <c r="A159" s="379">
        <v>26</v>
      </c>
      <c r="B159" s="380" t="s">
        <v>385</v>
      </c>
      <c r="C159" s="372"/>
      <c r="D159" s="373"/>
    </row>
    <row r="160" spans="1:4">
      <c r="A160" s="379">
        <v>27</v>
      </c>
      <c r="B160" s="380" t="s">
        <v>386</v>
      </c>
      <c r="C160" s="372"/>
      <c r="D160" s="373"/>
    </row>
    <row r="161" spans="1:4">
      <c r="A161" s="379">
        <v>28</v>
      </c>
      <c r="B161" s="380" t="s">
        <v>387</v>
      </c>
      <c r="C161" s="372"/>
      <c r="D161" s="373"/>
    </row>
    <row r="162" spans="1:4">
      <c r="A162" s="379">
        <v>29</v>
      </c>
      <c r="B162" s="380" t="s">
        <v>388</v>
      </c>
      <c r="C162" s="372"/>
      <c r="D162" s="373"/>
    </row>
    <row r="163" spans="1:4">
      <c r="A163" s="379">
        <v>30</v>
      </c>
      <c r="B163" s="380" t="s">
        <v>389</v>
      </c>
      <c r="C163" s="372"/>
      <c r="D163" s="373"/>
    </row>
    <row r="164" spans="1:4">
      <c r="A164" s="379">
        <v>31</v>
      </c>
      <c r="B164" s="380" t="s">
        <v>390</v>
      </c>
      <c r="C164" s="372"/>
      <c r="D164" s="373"/>
    </row>
    <row r="165" spans="1:4">
      <c r="A165" s="379">
        <v>32</v>
      </c>
      <c r="B165" s="380" t="s">
        <v>391</v>
      </c>
      <c r="C165" s="372"/>
      <c r="D165" s="373"/>
    </row>
    <row r="166" spans="1:4">
      <c r="A166" s="379">
        <v>33</v>
      </c>
      <c r="B166" s="380" t="s">
        <v>392</v>
      </c>
      <c r="C166" s="372"/>
      <c r="D166" s="373"/>
    </row>
    <row r="167" spans="1:4">
      <c r="A167" s="379">
        <v>34</v>
      </c>
      <c r="B167" s="380" t="s">
        <v>393</v>
      </c>
      <c r="C167" s="372"/>
      <c r="D167" s="373"/>
    </row>
    <row r="168" spans="1:4">
      <c r="A168" s="379">
        <v>35</v>
      </c>
      <c r="B168" s="380" t="s">
        <v>394</v>
      </c>
      <c r="C168" s="372"/>
      <c r="D168" s="373"/>
    </row>
    <row r="169" spans="1:4">
      <c r="A169" s="379">
        <v>36</v>
      </c>
      <c r="B169" s="380" t="s">
        <v>395</v>
      </c>
      <c r="C169" s="372"/>
      <c r="D169" s="373"/>
    </row>
    <row r="170" spans="1:4">
      <c r="A170" s="379">
        <v>37</v>
      </c>
      <c r="B170" s="380" t="s">
        <v>396</v>
      </c>
      <c r="C170" s="372"/>
      <c r="D170" s="373"/>
    </row>
    <row r="171" spans="1:4">
      <c r="A171" s="379">
        <v>38</v>
      </c>
      <c r="B171" s="380" t="s">
        <v>397</v>
      </c>
      <c r="C171" s="372"/>
      <c r="D171" s="373"/>
    </row>
    <row r="172" spans="1:4">
      <c r="A172" s="379">
        <v>39</v>
      </c>
      <c r="B172" s="380" t="s">
        <v>398</v>
      </c>
      <c r="C172" s="372"/>
      <c r="D172" s="373"/>
    </row>
    <row r="173" spans="1:4">
      <c r="A173" s="379">
        <v>40</v>
      </c>
      <c r="B173" s="380" t="s">
        <v>399</v>
      </c>
      <c r="C173" s="372"/>
      <c r="D173" s="373"/>
    </row>
    <row r="174" spans="1:4">
      <c r="A174" s="379">
        <v>41</v>
      </c>
      <c r="B174" s="380" t="s">
        <v>400</v>
      </c>
      <c r="C174" s="372"/>
      <c r="D174" s="373"/>
    </row>
    <row r="175" spans="1:4">
      <c r="A175" s="379">
        <v>42</v>
      </c>
      <c r="B175" s="380" t="s">
        <v>401</v>
      </c>
      <c r="C175" s="372"/>
      <c r="D175" s="373"/>
    </row>
    <row r="176" spans="1:4">
      <c r="A176" s="379">
        <v>43</v>
      </c>
      <c r="B176" s="380" t="s">
        <v>402</v>
      </c>
      <c r="C176" s="372"/>
      <c r="D176" s="373"/>
    </row>
    <row r="177" spans="1:4">
      <c r="A177" s="379">
        <v>44</v>
      </c>
      <c r="B177" s="380" t="s">
        <v>403</v>
      </c>
      <c r="C177" s="372"/>
      <c r="D177" s="373"/>
    </row>
    <row r="178" spans="1:4">
      <c r="A178" s="379">
        <v>45</v>
      </c>
      <c r="B178" s="380" t="s">
        <v>404</v>
      </c>
      <c r="C178" s="372"/>
      <c r="D178" s="373"/>
    </row>
    <row r="179" spans="1:4">
      <c r="A179" s="379">
        <v>46</v>
      </c>
      <c r="B179" s="380" t="s">
        <v>405</v>
      </c>
      <c r="C179" s="372"/>
      <c r="D179" s="373"/>
    </row>
    <row r="180" spans="1:4">
      <c r="A180" s="379">
        <v>47</v>
      </c>
      <c r="B180" s="380" t="s">
        <v>406</v>
      </c>
      <c r="C180" s="372"/>
      <c r="D180" s="373"/>
    </row>
    <row r="181" spans="1:4">
      <c r="A181" s="379">
        <v>48</v>
      </c>
      <c r="B181" s="380" t="s">
        <v>407</v>
      </c>
      <c r="C181" s="372"/>
      <c r="D181" s="373"/>
    </row>
    <row r="182" spans="1:4">
      <c r="A182" s="379">
        <v>49</v>
      </c>
      <c r="B182" s="380" t="s">
        <v>408</v>
      </c>
      <c r="C182" s="372"/>
      <c r="D182" s="373"/>
    </row>
    <row r="183" spans="1:4">
      <c r="A183" s="379">
        <v>50</v>
      </c>
      <c r="B183" s="380" t="s">
        <v>409</v>
      </c>
      <c r="C183" s="372"/>
      <c r="D183" s="373"/>
    </row>
    <row r="184" spans="1:4">
      <c r="A184" s="379">
        <v>51</v>
      </c>
      <c r="B184" s="380" t="s">
        <v>410</v>
      </c>
      <c r="C184" s="372"/>
      <c r="D184" s="373"/>
    </row>
    <row r="185" spans="1:4">
      <c r="A185" s="379">
        <v>52</v>
      </c>
      <c r="B185" s="380" t="s">
        <v>411</v>
      </c>
      <c r="C185" s="372"/>
      <c r="D185" s="373"/>
    </row>
    <row r="186" spans="1:4">
      <c r="A186" s="379">
        <v>53</v>
      </c>
      <c r="B186" s="380" t="s">
        <v>412</v>
      </c>
      <c r="C186" s="372"/>
      <c r="D186" s="373"/>
    </row>
    <row r="187" spans="1:4">
      <c r="A187" s="379">
        <v>54</v>
      </c>
      <c r="B187" s="380" t="s">
        <v>413</v>
      </c>
      <c r="C187" s="372"/>
      <c r="D187" s="373"/>
    </row>
    <row r="188" spans="1:4">
      <c r="A188" s="379">
        <v>55</v>
      </c>
      <c r="B188" s="380" t="s">
        <v>414</v>
      </c>
      <c r="C188" s="372"/>
      <c r="D188" s="373"/>
    </row>
    <row r="189" spans="1:4">
      <c r="A189" s="379">
        <v>56</v>
      </c>
      <c r="B189" s="380" t="s">
        <v>415</v>
      </c>
      <c r="C189" s="372"/>
      <c r="D189" s="373"/>
    </row>
    <row r="190" spans="1:4">
      <c r="A190" s="379">
        <v>57</v>
      </c>
      <c r="B190" s="380" t="s">
        <v>416</v>
      </c>
      <c r="C190" s="372"/>
      <c r="D190" s="373"/>
    </row>
    <row r="191" spans="1:4">
      <c r="A191" s="379">
        <v>58</v>
      </c>
      <c r="B191" s="380" t="s">
        <v>417</v>
      </c>
      <c r="C191" s="372"/>
      <c r="D191" s="373"/>
    </row>
    <row r="192" spans="1:4">
      <c r="A192" s="379">
        <v>59</v>
      </c>
      <c r="B192" s="380" t="s">
        <v>418</v>
      </c>
      <c r="C192" s="372"/>
      <c r="D192" s="373"/>
    </row>
    <row r="193" spans="1:4">
      <c r="A193" s="379">
        <v>60</v>
      </c>
      <c r="B193" s="380" t="s">
        <v>419</v>
      </c>
      <c r="C193" s="372"/>
      <c r="D193" s="373"/>
    </row>
    <row r="194" spans="1:4">
      <c r="A194" s="379">
        <v>61</v>
      </c>
      <c r="B194" s="380" t="s">
        <v>420</v>
      </c>
      <c r="C194" s="372"/>
      <c r="D194" s="373"/>
    </row>
    <row r="195" spans="1:4">
      <c r="A195" s="379">
        <v>62</v>
      </c>
      <c r="B195" s="380" t="s">
        <v>421</v>
      </c>
      <c r="C195" s="372"/>
      <c r="D195" s="373"/>
    </row>
    <row r="196" spans="1:4">
      <c r="A196" s="379">
        <v>63</v>
      </c>
      <c r="B196" s="380" t="s">
        <v>422</v>
      </c>
      <c r="C196" s="372"/>
      <c r="D196" s="373"/>
    </row>
    <row r="197" spans="1:4">
      <c r="A197" s="379">
        <v>64</v>
      </c>
      <c r="B197" s="380" t="s">
        <v>423</v>
      </c>
      <c r="C197" s="372"/>
      <c r="D197" s="373"/>
    </row>
    <row r="198" spans="1:4">
      <c r="A198" s="379">
        <v>65</v>
      </c>
      <c r="B198" s="380" t="s">
        <v>424</v>
      </c>
      <c r="C198" s="372"/>
      <c r="D198" s="373"/>
    </row>
    <row r="199" spans="1:4">
      <c r="A199" s="379">
        <v>66</v>
      </c>
      <c r="B199" s="380" t="s">
        <v>425</v>
      </c>
      <c r="C199" s="372"/>
      <c r="D199" s="373"/>
    </row>
    <row r="200" spans="1:4">
      <c r="A200" s="379">
        <v>67</v>
      </c>
      <c r="B200" s="380" t="s">
        <v>426</v>
      </c>
      <c r="C200" s="372"/>
      <c r="D200" s="373"/>
    </row>
    <row r="201" spans="1:4">
      <c r="A201" s="379">
        <v>68</v>
      </c>
      <c r="B201" s="380" t="s">
        <v>427</v>
      </c>
      <c r="C201" s="372"/>
      <c r="D201" s="373"/>
    </row>
    <row r="202" spans="1:4">
      <c r="A202" s="379">
        <v>69</v>
      </c>
      <c r="B202" s="380" t="s">
        <v>428</v>
      </c>
      <c r="C202" s="372"/>
      <c r="D202" s="373"/>
    </row>
    <row r="203" spans="1:4">
      <c r="A203" s="379">
        <v>70</v>
      </c>
      <c r="B203" s="380" t="s">
        <v>429</v>
      </c>
      <c r="C203" s="372"/>
      <c r="D203" s="373"/>
    </row>
    <row r="204" spans="1:4">
      <c r="A204" s="379">
        <v>71</v>
      </c>
      <c r="B204" s="380" t="s">
        <v>430</v>
      </c>
      <c r="C204" s="372"/>
      <c r="D204" s="373"/>
    </row>
    <row r="205" spans="1:4">
      <c r="A205" s="379">
        <v>72</v>
      </c>
      <c r="B205" s="380" t="s">
        <v>431</v>
      </c>
      <c r="C205" s="372"/>
      <c r="D205" s="373"/>
    </row>
    <row r="206" spans="1:4">
      <c r="A206" s="379">
        <v>73</v>
      </c>
      <c r="B206" s="380" t="s">
        <v>432</v>
      </c>
      <c r="C206" s="372"/>
      <c r="D206" s="373"/>
    </row>
    <row r="207" spans="1:4">
      <c r="A207" s="379">
        <v>74</v>
      </c>
      <c r="B207" s="380" t="s">
        <v>433</v>
      </c>
      <c r="C207" s="372"/>
      <c r="D207" s="373"/>
    </row>
    <row r="208" spans="1:4">
      <c r="A208" s="379">
        <v>75</v>
      </c>
      <c r="B208" s="380" t="s">
        <v>434</v>
      </c>
      <c r="C208" s="372"/>
      <c r="D208" s="373"/>
    </row>
    <row r="209" spans="1:4">
      <c r="A209" s="379">
        <v>76</v>
      </c>
      <c r="B209" s="380" t="s">
        <v>435</v>
      </c>
      <c r="C209" s="372"/>
      <c r="D209" s="373"/>
    </row>
    <row r="210" spans="1:4">
      <c r="A210" s="379">
        <v>77</v>
      </c>
      <c r="B210" s="380" t="s">
        <v>436</v>
      </c>
      <c r="C210" s="372"/>
      <c r="D210" s="373"/>
    </row>
    <row r="211" spans="1:4">
      <c r="A211" s="379">
        <v>78</v>
      </c>
      <c r="B211" s="380" t="s">
        <v>437</v>
      </c>
      <c r="C211" s="372"/>
      <c r="D211" s="373"/>
    </row>
    <row r="212" spans="1:4">
      <c r="A212" s="379">
        <v>79</v>
      </c>
      <c r="B212" s="380" t="s">
        <v>438</v>
      </c>
      <c r="C212" s="372"/>
      <c r="D212" s="373"/>
    </row>
    <row r="213" spans="1:4">
      <c r="A213" s="379">
        <v>80</v>
      </c>
      <c r="B213" s="380" t="s">
        <v>439</v>
      </c>
      <c r="C213" s="372"/>
      <c r="D213" s="373"/>
    </row>
    <row r="214" spans="1:4">
      <c r="A214" s="379">
        <v>81</v>
      </c>
      <c r="B214" s="380" t="s">
        <v>440</v>
      </c>
      <c r="C214" s="372"/>
      <c r="D214" s="373"/>
    </row>
    <row r="215" spans="1:4">
      <c r="A215" s="379">
        <v>82</v>
      </c>
      <c r="B215" s="380" t="s">
        <v>441</v>
      </c>
      <c r="C215" s="372"/>
      <c r="D215" s="373"/>
    </row>
    <row r="216" spans="1:4">
      <c r="A216" s="379">
        <v>83</v>
      </c>
      <c r="B216" s="380" t="s">
        <v>442</v>
      </c>
      <c r="C216" s="372"/>
      <c r="D216" s="373"/>
    </row>
    <row r="217" spans="1:4">
      <c r="A217" s="379">
        <v>84</v>
      </c>
      <c r="B217" s="380" t="s">
        <v>443</v>
      </c>
      <c r="C217" s="372"/>
      <c r="D217" s="373"/>
    </row>
    <row r="218" spans="1:4">
      <c r="A218" s="379">
        <v>85</v>
      </c>
      <c r="B218" s="380" t="s">
        <v>444</v>
      </c>
      <c r="C218" s="372"/>
      <c r="D218" s="373"/>
    </row>
    <row r="219" spans="1:4">
      <c r="A219" s="379">
        <v>86</v>
      </c>
      <c r="B219" s="380" t="s">
        <v>445</v>
      </c>
      <c r="C219" s="372"/>
      <c r="D219" s="373"/>
    </row>
    <row r="220" spans="1:4">
      <c r="A220" s="379">
        <v>87</v>
      </c>
      <c r="B220" s="380" t="s">
        <v>446</v>
      </c>
      <c r="C220" s="372"/>
      <c r="D220" s="373"/>
    </row>
    <row r="221" spans="1:4">
      <c r="A221" s="379">
        <v>88</v>
      </c>
      <c r="B221" s="380" t="s">
        <v>447</v>
      </c>
      <c r="C221" s="372"/>
      <c r="D221" s="373"/>
    </row>
    <row r="222" spans="1:4">
      <c r="A222" s="379">
        <v>89</v>
      </c>
      <c r="B222" s="380" t="s">
        <v>448</v>
      </c>
      <c r="C222" s="372"/>
      <c r="D222" s="373"/>
    </row>
    <row r="223" spans="1:4">
      <c r="A223" s="379">
        <v>90</v>
      </c>
      <c r="B223" s="380" t="s">
        <v>449</v>
      </c>
      <c r="C223" s="372"/>
      <c r="D223" s="373"/>
    </row>
    <row r="224" spans="1:4">
      <c r="A224" s="379">
        <v>91</v>
      </c>
      <c r="B224" s="380" t="s">
        <v>450</v>
      </c>
      <c r="C224" s="372"/>
      <c r="D224" s="373"/>
    </row>
    <row r="225" spans="1:4">
      <c r="A225" s="379">
        <v>92</v>
      </c>
      <c r="B225" s="380" t="s">
        <v>451</v>
      </c>
      <c r="C225" s="372"/>
      <c r="D225" s="373"/>
    </row>
    <row r="226" spans="1:4">
      <c r="A226" s="379">
        <v>93</v>
      </c>
      <c r="B226" s="380" t="s">
        <v>452</v>
      </c>
      <c r="C226" s="372"/>
      <c r="D226" s="373"/>
    </row>
    <row r="227" spans="1:4">
      <c r="A227" s="379">
        <v>94</v>
      </c>
      <c r="B227" s="380" t="s">
        <v>453</v>
      </c>
      <c r="C227" s="372"/>
      <c r="D227" s="373"/>
    </row>
    <row r="228" spans="1:4">
      <c r="A228" s="379">
        <v>95</v>
      </c>
      <c r="B228" s="380" t="s">
        <v>454</v>
      </c>
      <c r="C228" s="372"/>
      <c r="D228" s="373"/>
    </row>
    <row r="229" spans="1:4">
      <c r="A229" s="379">
        <v>96</v>
      </c>
      <c r="B229" s="380" t="s">
        <v>455</v>
      </c>
      <c r="C229" s="372"/>
      <c r="D229" s="373"/>
    </row>
    <row r="230" spans="1:4">
      <c r="A230" s="379">
        <v>97</v>
      </c>
      <c r="B230" s="380" t="s">
        <v>456</v>
      </c>
      <c r="C230" s="372"/>
      <c r="D230" s="373"/>
    </row>
    <row r="231" spans="1:4">
      <c r="A231" s="379">
        <v>98</v>
      </c>
      <c r="B231" s="380" t="s">
        <v>457</v>
      </c>
      <c r="C231" s="372"/>
      <c r="D231" s="373"/>
    </row>
    <row r="232" spans="1:4">
      <c r="A232" s="379">
        <v>99</v>
      </c>
      <c r="B232" s="380" t="s">
        <v>458</v>
      </c>
      <c r="C232" s="372"/>
      <c r="D232" s="373"/>
    </row>
    <row r="233" spans="1:4" ht="13.5" thickBot="1">
      <c r="A233" s="381">
        <v>100</v>
      </c>
      <c r="B233" s="382" t="s">
        <v>459</v>
      </c>
      <c r="C233" s="383"/>
      <c r="D233" s="384"/>
    </row>
  </sheetData>
  <sheetProtection selectLockedCells="1"/>
  <customSheetViews>
    <customSheetView guid="{41FA9D67-020C-4823-83C1-8E592D62422E}"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 guid="{EB224C2E-E5FA-4159-842E-DC6DF9505B8C}" hiddenColumns="1" state="hidden" topLeftCell="P1">
      <selection activeCell="DT28" sqref="DT28"/>
      <pageMargins left="0.75" right="0.75" top="1" bottom="1" header="0.5" footer="0.5"/>
      <pageSetup orientation="portrait" r:id="rId11"/>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2019-08-14T05:40:59Z</cp:lastPrinted>
  <dcterms:created xsi:type="dcterms:W3CDTF">2014-08-12T11:34:40Z</dcterms:created>
  <dcterms:modified xsi:type="dcterms:W3CDTF">2024-03-15T12:44:14Z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