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defaultThemeVersion="124226"/>
  <xr:revisionPtr revIDLastSave="431" documentId="13_ncr:1_{9E3397A8-A415-4311-B29C-48C331534547}" xr6:coauthVersionLast="47" xr6:coauthVersionMax="47" xr10:uidLastSave="{B3CB4072-EE09-4216-A705-C3B408B3D571}"/>
  <workbookProtection workbookAlgorithmName="SHA-512" workbookHashValue="YNFpTrHM3MtWwhTUx3+T5t2AUwHxZiGxLpbQKoxuvprChtPWHkF8TwNRQlurFafll5FWcwc4LpQrAySHVO891g==" workbookSaltValue="94MUE/1H+V6UYwSQTtwQ+A==" workbookSpinCount="100000" lockStructure="1"/>
  <bookViews>
    <workbookView xWindow="-120" yWindow="-120" windowWidth="29040" windowHeight="15720" firstSheet="1" activeTab="3" xr2:uid="{00000000-000D-0000-FFFF-FFFF00000000}"/>
  </bookViews>
  <sheets>
    <sheet name="Sheet1" sheetId="1" state="hidden" r:id="rId1"/>
    <sheet name="Basic" sheetId="2" r:id="rId2"/>
    <sheet name="Details" sheetId="3" r:id="rId3"/>
    <sheet name="Schedule-I" sheetId="7" r:id="rId4"/>
    <sheet name="Summary" sheetId="5" r:id="rId5"/>
    <sheet name="Bid form 2nd envelope" sheetId="6" state="hidden" r:id="rId6"/>
  </sheets>
  <externalReferences>
    <externalReference r:id="rId7"/>
  </externalReferences>
  <definedNames>
    <definedName name="_xlnm.Print_Area" localSheetId="1">Basic!$A$1:$L$18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0" i="7" l="1"/>
  <c r="H93" i="7"/>
  <c r="H94" i="7"/>
  <c r="H100" i="7"/>
  <c r="H101" i="7"/>
  <c r="H118" i="7"/>
  <c r="H122" i="7"/>
  <c r="H129" i="7"/>
  <c r="H164" i="7"/>
  <c r="H170" i="7"/>
  <c r="H124" i="7"/>
  <c r="G177" i="7"/>
  <c r="H177" i="7" s="1"/>
  <c r="G176" i="7"/>
  <c r="H176" i="7" s="1"/>
  <c r="G175" i="7"/>
  <c r="H175" i="7" s="1"/>
  <c r="F172" i="7"/>
  <c r="G172" i="7" s="1"/>
  <c r="H172" i="7" s="1"/>
  <c r="F171" i="7"/>
  <c r="G171" i="7" s="1"/>
  <c r="F170" i="7"/>
  <c r="G170" i="7" s="1"/>
  <c r="F169" i="7"/>
  <c r="G169" i="7" s="1"/>
  <c r="H169" i="7" s="1"/>
  <c r="H168" i="7"/>
  <c r="G168" i="7"/>
  <c r="F167" i="7"/>
  <c r="G167" i="7" s="1"/>
  <c r="H167" i="7"/>
  <c r="G166" i="7"/>
  <c r="H166" i="7"/>
  <c r="G165" i="7"/>
  <c r="G164" i="7"/>
  <c r="G163" i="7"/>
  <c r="G162" i="7"/>
  <c r="G161" i="7"/>
  <c r="G160" i="7"/>
  <c r="H160" i="7" s="1"/>
  <c r="G159" i="7"/>
  <c r="H159" i="7" s="1"/>
  <c r="G158" i="7"/>
  <c r="G157" i="7"/>
  <c r="H157" i="7" s="1"/>
  <c r="G156" i="7"/>
  <c r="H156" i="7"/>
  <c r="G155" i="7"/>
  <c r="G153" i="7"/>
  <c r="G152" i="7"/>
  <c r="G151" i="7"/>
  <c r="H151" i="7" s="1"/>
  <c r="G150" i="7"/>
  <c r="G149" i="7"/>
  <c r="G148" i="7"/>
  <c r="G147" i="7"/>
  <c r="H147" i="7" s="1"/>
  <c r="G146" i="7"/>
  <c r="H146" i="7"/>
  <c r="G145" i="7"/>
  <c r="G144" i="7"/>
  <c r="G143" i="7"/>
  <c r="H143" i="7"/>
  <c r="G142" i="7"/>
  <c r="G141" i="7"/>
  <c r="G140" i="7"/>
  <c r="G138" i="7"/>
  <c r="H138" i="7"/>
  <c r="G137" i="7"/>
  <c r="G136" i="7"/>
  <c r="G134" i="7"/>
  <c r="H134" i="7" s="1"/>
  <c r="G133" i="7"/>
  <c r="H133" i="7" s="1"/>
  <c r="G132" i="7"/>
  <c r="H132" i="7" s="1"/>
  <c r="G129" i="7"/>
  <c r="F128" i="7"/>
  <c r="G128" i="7" s="1"/>
  <c r="H128" i="7" s="1"/>
  <c r="G127" i="7"/>
  <c r="F126" i="7"/>
  <c r="G126" i="7" s="1"/>
  <c r="F125" i="7"/>
  <c r="G125" i="7" s="1"/>
  <c r="H125" i="7" s="1"/>
  <c r="G124" i="7"/>
  <c r="G123" i="7"/>
  <c r="H123" i="7" s="1"/>
  <c r="G122" i="7"/>
  <c r="F121" i="7"/>
  <c r="G121" i="7" s="1"/>
  <c r="H121" i="7" s="1"/>
  <c r="G120" i="7"/>
  <c r="H120" i="7" s="1"/>
  <c r="G118" i="7"/>
  <c r="G117" i="7"/>
  <c r="G116" i="7"/>
  <c r="H116" i="7"/>
  <c r="G115" i="7"/>
  <c r="H115" i="7" s="1"/>
  <c r="G114" i="7"/>
  <c r="H114" i="7" s="1"/>
  <c r="G113" i="7"/>
  <c r="H113" i="7"/>
  <c r="G112" i="7"/>
  <c r="H112" i="7" s="1"/>
  <c r="G111" i="7"/>
  <c r="H111" i="7" s="1"/>
  <c r="G109" i="7"/>
  <c r="G108" i="7"/>
  <c r="H108" i="7" s="1"/>
  <c r="G107" i="7"/>
  <c r="H107" i="7" s="1"/>
  <c r="G106" i="7"/>
  <c r="H106" i="7" s="1"/>
  <c r="G105" i="7"/>
  <c r="H105" i="7" s="1"/>
  <c r="G103" i="7"/>
  <c r="H103" i="7" s="1"/>
  <c r="G102" i="7"/>
  <c r="G101" i="7"/>
  <c r="G100" i="7"/>
  <c r="G99" i="7"/>
  <c r="F98" i="7"/>
  <c r="G98" i="7" s="1"/>
  <c r="H98" i="7" s="1"/>
  <c r="G97" i="7"/>
  <c r="G96" i="7"/>
  <c r="H96" i="7"/>
  <c r="G95" i="7"/>
  <c r="H95" i="7"/>
  <c r="G94" i="7"/>
  <c r="G93" i="7"/>
  <c r="F90" i="7"/>
  <c r="G90" i="7" s="1"/>
  <c r="H90" i="7" s="1"/>
  <c r="G89" i="7"/>
  <c r="G88" i="7"/>
  <c r="H88" i="7" s="1"/>
  <c r="G87" i="7"/>
  <c r="G86" i="7"/>
  <c r="G85" i="7"/>
  <c r="G84" i="7"/>
  <c r="H84" i="7" s="1"/>
  <c r="G83" i="7"/>
  <c r="G82" i="7"/>
  <c r="G81" i="7"/>
  <c r="H81" i="7" s="1"/>
  <c r="G80" i="7"/>
  <c r="G79" i="7"/>
  <c r="G78" i="7"/>
  <c r="G77" i="7"/>
  <c r="H77" i="7" s="1"/>
  <c r="G76" i="7"/>
  <c r="G75" i="7"/>
  <c r="G74" i="7"/>
  <c r="G73" i="7"/>
  <c r="H73" i="7"/>
  <c r="G72" i="7"/>
  <c r="H72" i="7" s="1"/>
  <c r="G71" i="7"/>
  <c r="G70" i="7"/>
  <c r="G69" i="7"/>
  <c r="G68" i="7"/>
  <c r="G66" i="7"/>
  <c r="H66" i="7" s="1"/>
  <c r="G65" i="7"/>
  <c r="G64" i="7"/>
  <c r="G63" i="7"/>
  <c r="G62" i="7"/>
  <c r="G61" i="7"/>
  <c r="G60" i="7"/>
  <c r="G59" i="7"/>
  <c r="G58" i="7"/>
  <c r="G56" i="7"/>
  <c r="G55" i="7"/>
  <c r="G54" i="7"/>
  <c r="G52" i="7"/>
  <c r="G51" i="7"/>
  <c r="G50" i="7"/>
  <c r="G49" i="7"/>
  <c r="G48" i="7"/>
  <c r="H48" i="7" s="1"/>
  <c r="G47" i="7"/>
  <c r="G45" i="7"/>
  <c r="G44" i="7"/>
  <c r="G43" i="7"/>
  <c r="H43" i="7" s="1"/>
  <c r="G42" i="7"/>
  <c r="H42" i="7" s="1"/>
  <c r="G41" i="7"/>
  <c r="H41" i="7" s="1"/>
  <c r="G40" i="7"/>
  <c r="G39" i="7"/>
  <c r="F38" i="7"/>
  <c r="G38" i="7" s="1"/>
  <c r="G37" i="7"/>
  <c r="H37" i="7" s="1"/>
  <c r="G36" i="7"/>
  <c r="G35" i="7"/>
  <c r="G34" i="7"/>
  <c r="G33" i="7"/>
  <c r="H33" i="7" s="1"/>
  <c r="G32" i="7"/>
  <c r="G31" i="7"/>
  <c r="G30" i="7"/>
  <c r="G29" i="7"/>
  <c r="G28" i="7"/>
  <c r="G27" i="7"/>
  <c r="G26" i="7"/>
  <c r="G25" i="7"/>
  <c r="G24" i="7"/>
  <c r="H24" i="7" s="1"/>
  <c r="G22" i="7"/>
  <c r="H22" i="7"/>
  <c r="G21" i="7"/>
  <c r="H21" i="7" s="1"/>
  <c r="G20" i="7"/>
  <c r="H20" i="7" s="1"/>
  <c r="G19" i="7"/>
  <c r="G18" i="7"/>
  <c r="G17" i="7"/>
  <c r="H17" i="7" s="1"/>
  <c r="G16" i="7"/>
  <c r="H16" i="7" s="1"/>
  <c r="G14" i="7"/>
  <c r="H14" i="7" s="1"/>
  <c r="G13" i="7"/>
  <c r="H13" i="7" s="1"/>
  <c r="G12" i="7"/>
  <c r="H12" i="7" s="1"/>
  <c r="H182" i="7"/>
  <c r="B188" i="7"/>
  <c r="H188" i="7"/>
  <c r="H26" i="7" l="1"/>
  <c r="H27" i="7"/>
  <c r="H39" i="7"/>
  <c r="H40" i="7"/>
  <c r="H60" i="7"/>
  <c r="H76" i="7"/>
  <c r="H62" i="7"/>
  <c r="H52" i="7"/>
  <c r="H161" i="7"/>
  <c r="H78" i="7"/>
  <c r="H55" i="7"/>
  <c r="H144" i="7"/>
  <c r="H74" i="7"/>
  <c r="H148" i="7"/>
  <c r="H68" i="7"/>
  <c r="H89" i="7"/>
  <c r="H18" i="7"/>
  <c r="H30" i="7"/>
  <c r="H80" i="7"/>
  <c r="H165" i="7"/>
  <c r="H35" i="7"/>
  <c r="H64" i="7"/>
  <c r="H82" i="7"/>
  <c r="H65" i="7"/>
  <c r="H126" i="7"/>
  <c r="H141" i="7"/>
  <c r="H153" i="7"/>
  <c r="H171" i="7"/>
  <c r="H25" i="7"/>
  <c r="H44" i="7"/>
  <c r="H83" i="7"/>
  <c r="H97" i="7"/>
  <c r="H102" i="7"/>
  <c r="H109" i="7"/>
  <c r="H127" i="7"/>
  <c r="H142" i="7"/>
  <c r="H155" i="7"/>
  <c r="H63" i="7"/>
  <c r="H158" i="7"/>
  <c r="H75" i="7"/>
  <c r="H56" i="7"/>
  <c r="H29" i="7"/>
  <c r="H71" i="7"/>
  <c r="H152" i="7"/>
  <c r="H51" i="7"/>
  <c r="H31" i="7"/>
  <c r="H45" i="7"/>
  <c r="H28" i="7"/>
  <c r="H50" i="7"/>
  <c r="H36" i="7"/>
  <c r="H178" i="7"/>
  <c r="H19" i="7"/>
  <c r="H38" i="7"/>
  <c r="H54" i="7"/>
  <c r="H61" i="7"/>
  <c r="H79" i="7"/>
  <c r="H136" i="7"/>
  <c r="H149" i="7"/>
  <c r="H162" i="7"/>
  <c r="H99" i="7"/>
  <c r="H34" i="7"/>
  <c r="H49" i="7"/>
  <c r="H70" i="7"/>
  <c r="H86" i="7"/>
  <c r="H145" i="7"/>
  <c r="H58" i="7"/>
  <c r="H87" i="7"/>
  <c r="H140" i="7"/>
  <c r="H59" i="7"/>
  <c r="H32" i="7"/>
  <c r="H47" i="7"/>
  <c r="H69" i="7"/>
  <c r="H85" i="7"/>
  <c r="H117" i="7"/>
  <c r="H137" i="7"/>
  <c r="H150" i="7"/>
  <c r="H163" i="7"/>
  <c r="H183" i="7"/>
  <c r="H184" i="7" s="1"/>
  <c r="B190" i="7"/>
  <c r="H190" i="7"/>
  <c r="H130" i="7" l="1"/>
  <c r="H91" i="7"/>
  <c r="H173" i="7"/>
  <c r="H179" i="7" s="1"/>
  <c r="C7" i="7"/>
  <c r="C6" i="7"/>
  <c r="C5" i="7"/>
  <c r="C4" i="7"/>
  <c r="A2" i="7"/>
  <c r="A1" i="7"/>
  <c r="C7" i="5" l="1"/>
  <c r="C6" i="5"/>
  <c r="C5" i="5"/>
  <c r="C4" i="5"/>
  <c r="C15" i="6"/>
  <c r="F43" i="6"/>
  <c r="F42" i="6"/>
  <c r="B43" i="6"/>
  <c r="B42" i="6"/>
  <c r="H14" i="5" l="1"/>
  <c r="A1" i="6"/>
  <c r="F40" i="6"/>
  <c r="B17" i="6"/>
  <c r="A13" i="6"/>
  <c r="A12" i="6"/>
  <c r="A11" i="6"/>
  <c r="A10" i="6"/>
  <c r="A9" i="6"/>
  <c r="A8" i="6"/>
  <c r="G20" i="5"/>
  <c r="G19" i="5"/>
  <c r="B20" i="5"/>
  <c r="B19" i="5"/>
  <c r="H15" i="5" l="1"/>
  <c r="A2" i="5"/>
  <c r="A1" i="5"/>
  <c r="A2" i="3"/>
  <c r="A1" i="3"/>
  <c r="A2" i="2"/>
  <c r="A1" i="2"/>
  <c r="H16" i="5" l="1"/>
</calcChain>
</file>

<file path=xl/sharedStrings.xml><?xml version="1.0" encoding="utf-8"?>
<sst xmlns="http://schemas.openxmlformats.org/spreadsheetml/2006/main" count="665" uniqueCount="466">
  <si>
    <t>Name of the Package</t>
  </si>
  <si>
    <t>General Guidelines for filling up the Price Schedule and other attachments.</t>
  </si>
  <si>
    <t>All the cells in Summary will be auto filled, therefore no cell is required to be filled in that sheet.</t>
  </si>
  <si>
    <t>Instructions ,if any will be displayed automatically after selecting the cell.</t>
  </si>
  <si>
    <t>Click here to proceed.</t>
  </si>
  <si>
    <t>Fill only Green shaded cells in Details and Schedule-I.</t>
  </si>
  <si>
    <t>पावर ग्रिड कारपोरेशन ऑफ इण्डिया लिमिटेड</t>
  </si>
  <si>
    <t>(भारत सरकार का उद्यम)</t>
  </si>
  <si>
    <t>Power Grid Corporation of India Limited</t>
  </si>
  <si>
    <t>(A Government of India Enterprises)</t>
  </si>
  <si>
    <t>Enter the following details of the bidder</t>
  </si>
  <si>
    <t>Name of the bidder</t>
  </si>
  <si>
    <t>Address</t>
  </si>
  <si>
    <t>Contact No.</t>
  </si>
  <si>
    <t xml:space="preserve">E-mail </t>
  </si>
  <si>
    <t>Alternative E-mail</t>
  </si>
  <si>
    <t>Printed Name</t>
  </si>
  <si>
    <t xml:space="preserve">Designation </t>
  </si>
  <si>
    <t>Place</t>
  </si>
  <si>
    <t>Date</t>
  </si>
  <si>
    <t>To,</t>
  </si>
  <si>
    <t>Contracts and Materials Department</t>
  </si>
  <si>
    <t>POWER GRID CORPORATION OF INDIA LIMITED</t>
  </si>
  <si>
    <t>VIDYUT BOARD COLONY, SHASTRINAGAR, PATNA-23</t>
  </si>
  <si>
    <t>Designation</t>
  </si>
  <si>
    <t>We declare that following are our Total Bid Prices in Rupees for the expenditure incurred for the entire scope of work as specified in the specifications and documents. We have indicated Total Estimated  Cost as indicated in the "Bill of Quantity(BOQ) &amp; Prices" covering entire scope of works enclosed herewith as Schedule-I.</t>
  </si>
  <si>
    <t>I</t>
  </si>
  <si>
    <t>II</t>
  </si>
  <si>
    <t>Total GST on services/Installation as per Schedule-I</t>
  </si>
  <si>
    <t>III</t>
  </si>
  <si>
    <t>Toal BID Price including all taxes</t>
  </si>
  <si>
    <t>Bid Form 2nd Envelope</t>
  </si>
  <si>
    <t>BID FORM (Second Envelope)</t>
  </si>
  <si>
    <t>Bid Proposal Ref. No.</t>
  </si>
  <si>
    <t>Name of Contract  :</t>
  </si>
  <si>
    <t>Dear Ladies and/or Gentlemen,</t>
  </si>
  <si>
    <t xml:space="preserve">The above amounts are in accordance with the price schedules attached herewith and are made part of this bid.  </t>
  </si>
  <si>
    <t xml:space="preserve">Price Schedules </t>
  </si>
  <si>
    <t>In line with the requirements of the Bidding documents, we enclose herewith the following Price Schedules, duly filled - in as per your proforma:</t>
  </si>
  <si>
    <t>We understand that in the price schedules, where there are errors between the total of the amounts given under the column for the price Breakdown and the amount given under the Total Price, the former shall prevail and the latter will be corrected accordingly. We further understand that where there are discrepancies between amounts stated in figures and amounts stated in words, the amount stated in words shall prevail. Similarly, any discrepancy in the total bid price and that of the summation of Schedule price (price indicated in a Schedule indicating the total of that schedule), the total bid price shall be corrected to reflect the actual summation of the Schedule prices.</t>
  </si>
  <si>
    <t>We declare that items left blank in the Schedules will be deemed to have been included in other items. The TOTAL for each Schedule and the TOTAL of Grand Summary shall be deemed to be the total price for executing the Facilities and sections thereof in complete accordance with the Contract, whether or not each individual item has been priced.</t>
  </si>
  <si>
    <t>We confirm that except as otherwise specifically provided our Bid Prices in this Second Envelope include all taxes, duties, levies and charges as may be assessed on us, our Sub-Contractor/Sub-Vendor or their employees by all municipal, state or national government authorities in connection with the Facilities, in and outside of India.</t>
  </si>
  <si>
    <t xml:space="preserve">We, hereby, declare that only the persons or firms interested in this proposal as principals are named here and that no other persons or firms other than those mentioned herein have any interest in this proposal or in the Contract to be entered into, if the award is made on us, that this proposal is made without any connection with any other person, firm or party likewise submitting a proposal is in all respects for and in good faith, without collusion or fraud. </t>
  </si>
  <si>
    <t>Thanking you, we remain,</t>
  </si>
  <si>
    <t>Yours faithfully,</t>
  </si>
  <si>
    <t>Date :</t>
  </si>
  <si>
    <t>Printed Name :</t>
  </si>
  <si>
    <t>Place :</t>
  </si>
  <si>
    <t>Designation :</t>
  </si>
  <si>
    <t>Please provide additional information of the Bidder</t>
  </si>
  <si>
    <t>Business Address                       :</t>
  </si>
  <si>
    <t>Country of Incorporation         :</t>
  </si>
  <si>
    <t>State/Province to be indicated :</t>
  </si>
  <si>
    <t>Name of Principal Officer         :</t>
  </si>
  <si>
    <t>Address of  Principal Officer    :</t>
  </si>
  <si>
    <t>Schedule-I</t>
  </si>
  <si>
    <t>Service/Installation charges</t>
  </si>
  <si>
    <t>We are aware that the Price Schedules do not generally give a full description of the Work to be performed under each item and we shall be deemed to have read the Technical Specifications and other sections of the Bidding Documents  to ascertain the full scope of Work included in each item while filling-in the rates and prices. We agree that the entered rates and prices shall be deemed to include for the full scope as aforesaid, including overheads and profit.</t>
  </si>
  <si>
    <t>We confirm that we shall also get registered with the concerned Goods and Service  Tax Authorities, in all the states where the project is located.</t>
  </si>
  <si>
    <t>Schedule-I of Price Bid</t>
  </si>
  <si>
    <t>Sl. No.</t>
  </si>
  <si>
    <t>Sqm</t>
  </si>
  <si>
    <t>4.1.8</t>
  </si>
  <si>
    <t>Kg</t>
  </si>
  <si>
    <t>Above and below (in %): To be quoted by bidder</t>
  </si>
  <si>
    <t>Quoted Price</t>
  </si>
  <si>
    <t>GST (in percentage )@</t>
  </si>
  <si>
    <t>Total amount including taxes</t>
  </si>
  <si>
    <t>Printed name</t>
  </si>
  <si>
    <t>on Quoted Price</t>
  </si>
  <si>
    <t>Total for Installation/Services as per Schedule-I</t>
  </si>
  <si>
    <t>Note: If any part of price which required to be filled by bidder kept blank, the bid price shall be considered as inclusive and evaluation shall be done accordingly</t>
  </si>
  <si>
    <t>Rate Ref.</t>
  </si>
  <si>
    <t>Description</t>
  </si>
  <si>
    <t>Unit</t>
  </si>
  <si>
    <t>Base Rate Exc GST</t>
  </si>
  <si>
    <t>4.1.3</t>
  </si>
  <si>
    <t>5.9.1</t>
  </si>
  <si>
    <t>5.9.5</t>
  </si>
  <si>
    <t>5.9.6</t>
  </si>
  <si>
    <t>5.9.2</t>
  </si>
  <si>
    <t>5.9.3</t>
  </si>
  <si>
    <t>Cum</t>
  </si>
  <si>
    <t>Metre</t>
  </si>
  <si>
    <t>6.1.2</t>
  </si>
  <si>
    <t>6.4.2</t>
  </si>
  <si>
    <t>Brick work with common burnt clay FPS (non modular) bricks of class designation 7.5 in superstructure above plinth level up to floor v level in all shapes and sizes in cement mortar 1:6 (1 cement : 6 coarse sand).</t>
  </si>
  <si>
    <t>13.16.1</t>
  </si>
  <si>
    <t>Each</t>
  </si>
  <si>
    <t>9.96.1</t>
  </si>
  <si>
    <t>9.97.2</t>
  </si>
  <si>
    <t>9.100.1</t>
  </si>
  <si>
    <t>17.1.1</t>
  </si>
  <si>
    <t>18.52.1</t>
  </si>
  <si>
    <t>17.73.2</t>
  </si>
  <si>
    <t>Point</t>
  </si>
  <si>
    <t>1.18.2</t>
  </si>
  <si>
    <t>2.4.1</t>
  </si>
  <si>
    <t>2.12.1</t>
  </si>
  <si>
    <t>QUANTITY</t>
  </si>
  <si>
    <t>Unit rate excl. taxes (Rs.)</t>
  </si>
  <si>
    <t>Amount 
(Ex. GST) (Rs.)</t>
  </si>
  <si>
    <t>Total amount excl. taxes(A+B+C)</t>
  </si>
  <si>
    <t>RFX. No. 5002005176 , NIT-488</t>
  </si>
  <si>
    <t>Construction of Additional 06 nos. Quarters at 765/400 kV New Ranchi Substation</t>
  </si>
  <si>
    <t>SECTION-I: CIVIL WORKS</t>
  </si>
  <si>
    <t>1</t>
  </si>
  <si>
    <t>2.6.1</t>
  </si>
  <si>
    <t>Earth work in excavation by mechanical means (Hydraulic excavator)/manual means over areas (exceeding 30 cm in depth, 1.5 m in width as well as 10 sqm on plan) including getting out and disposal of excavated earth lead upto 50 m and for all lift, as directed by Engineer-in-charge. All kinds of soil</t>
  </si>
  <si>
    <t>2</t>
  </si>
  <si>
    <t>2.25</t>
  </si>
  <si>
    <t>Filling available excavated earth (excluding rock) in trenches, plinth, sides, of the foundation etc. in layers not exceeding 20 cm in depth, consolidating each deposited layer by ramming and watering, lead upto 50 m and lift upto 1.5 m.</t>
  </si>
  <si>
    <t>3</t>
  </si>
  <si>
    <t>2.27</t>
  </si>
  <si>
    <t>Supply and filling in plinth with local sand  under floors including watering, ramming, consolidating and dressing complete.</t>
  </si>
  <si>
    <t>4</t>
  </si>
  <si>
    <t>Providing and laying in position cement concrete of specified grade excluding the cost of centring and shuttering : All works upto plinth level.</t>
  </si>
  <si>
    <t>i</t>
  </si>
  <si>
    <t>1:4:8 (1 cement : 4 coarse sand : 8 graded stone aggregate 40mm nominal size)</t>
  </si>
  <si>
    <t>ii</t>
  </si>
  <si>
    <t>1:2:4 (1 cement : 2 coarse sand : 4 graded stone aggregate 20mm nominal size)</t>
  </si>
  <si>
    <t>iii</t>
  </si>
  <si>
    <t>4.1.10</t>
  </si>
  <si>
    <t>1:5:10 ( 1 Cement: 5 coarse sand : 10 graded stone aggregate 40mm nominal size)</t>
  </si>
  <si>
    <t>5</t>
  </si>
  <si>
    <t>4.2.3</t>
  </si>
  <si>
    <r>
      <t xml:space="preserve">Providing and laying cement concrete in retaining walls, return walls, walls (any thickness) including attached pilasters, columns, piers, abutments, pillars, posts, struts, buttresses, string or lacing courses, parapets, </t>
    </r>
    <r>
      <rPr>
        <b/>
        <sz val="11"/>
        <rFont val="Palatino Linotype"/>
        <family val="1"/>
      </rPr>
      <t>coping,</t>
    </r>
    <r>
      <rPr>
        <sz val="11"/>
        <rFont val="Palatino Linotype"/>
        <family val="1"/>
      </rPr>
      <t xml:space="preserve"> bed blocks, anchor blocks, plain window sills, fillets, sunken floor,etc., up to floor five level, excluding the cost of centering, shuttering and finishing: 1:2:4 (1 Cement : 2 coarse sand : 4 graded stone aggregate 20
mm nominal size)</t>
    </r>
  </si>
  <si>
    <t>Cu.m.</t>
  </si>
  <si>
    <t>6</t>
  </si>
  <si>
    <t>5.1.2</t>
  </si>
  <si>
    <t>Providing and laying in position specified grade of reinforced cement concrete excluding the cost of centring, shuttering, finishing and reinforcement- All works upto Plinth level. 1:1.5:3 (1 Cement : 1.5 Coarse sand : 3 graded stone aggregate 20 mm nominal size)</t>
  </si>
  <si>
    <t>7</t>
  </si>
  <si>
    <t>5.2.2</t>
  </si>
  <si>
    <t>Reinforced cement concrete work in walls ( any thickness), including attached pilasters, buttresses, plinth and string courses, fillets, columns, pillars, piers, abutments, posts and struts, etc. upto floor five level excluding the cost of centring, shuttering, finishing and reinforcement. 1:1.5:3 (1 Cement: 1.5 Coarse sand: 3 Graded stone aggregate 20 mm nominal size)</t>
  </si>
  <si>
    <t>8</t>
  </si>
  <si>
    <t>5.3</t>
  </si>
  <si>
    <t>Reinforced Cement concrete in beams, suspended floors, roofs having slope upto 15 degree, landings, balconies, shelves, chajjas, lintels, bands, plain window sills, staircases and spiral staircases upto floor five level excluding the cost of centring, shuttering, finishing and reinforcement with 1:1.5:3 (1 cement : 1.5 coarse sand : 3 graded stone aggr. 20 mm nominal size).</t>
  </si>
  <si>
    <t>9</t>
  </si>
  <si>
    <t>Centring and shuttering including strutting, propping etc. and removal of form for :</t>
  </si>
  <si>
    <t>Foundations, footings, bases of columns etc. for mass concrete.</t>
  </si>
  <si>
    <t>Sq.m.</t>
  </si>
  <si>
    <t>Walls (any thickness) - Pardie Walls including attached pilasters, buttresses, plinth &amp; string courses etc.</t>
  </si>
  <si>
    <t>Suspended floors &amp; Slabs, roofs, landings, balconies and access platform</t>
  </si>
  <si>
    <t>iv</t>
  </si>
  <si>
    <t>Lintels, beams, plinth beams, girders, bressumers &amp; cantilevers</t>
  </si>
  <si>
    <t>v</t>
  </si>
  <si>
    <t>Columns, pillars, piers abutments posts &amp; struts</t>
  </si>
  <si>
    <t>vi</t>
  </si>
  <si>
    <t>5.9.7</t>
  </si>
  <si>
    <t>Stairs (excluding landings) except spiral staircases.</t>
  </si>
  <si>
    <t>x</t>
  </si>
  <si>
    <t>5.9.19</t>
  </si>
  <si>
    <t>Weather shade, chajjas, corbels etc. including edges.</t>
  </si>
  <si>
    <t>10</t>
  </si>
  <si>
    <t>5.22A.6</t>
  </si>
  <si>
    <t>Steel reinforcement for R.C.C. work including straightening, cutting, bending, placing in position and binding all complete above plinth level. Thermo-Mechanically Treated bars of grade Fe-500D or 
more.</t>
  </si>
  <si>
    <t>Kg.</t>
  </si>
  <si>
    <t>11</t>
  </si>
  <si>
    <t>5.30</t>
  </si>
  <si>
    <t>Add / Deduct for plaster drip course/groove in plastered surface or moulding to RCC projections.</t>
  </si>
  <si>
    <t>Mtr.</t>
  </si>
  <si>
    <t>12</t>
  </si>
  <si>
    <t>Brick work with common burnt clay FPS (non modular) bricks of class designation 7.5 in foundations and plinth in : Cement mortar 1:6 (1 cement : 6 coarse sand).</t>
  </si>
  <si>
    <t>13</t>
  </si>
  <si>
    <t>14</t>
  </si>
  <si>
    <t>6.12.2</t>
  </si>
  <si>
    <t>Half brick masonary with common burnt clay FPS (non modular) bricks of class designation 7.5  in superstructure above plinth level up to floor v level.Cement mortar 1:4 (1cement:4 coarse sand).</t>
  </si>
  <si>
    <t>15</t>
  </si>
  <si>
    <t>6.15</t>
  </si>
  <si>
    <t xml:space="preserve">Extra for providing and placing in position 2 Nos., 6mm dia M.S. bars at every third course of half brick masonry </t>
  </si>
  <si>
    <t>16</t>
  </si>
  <si>
    <t>9.1.1</t>
  </si>
  <si>
    <t>Providing wood work in frames of doors, windows, clerestory windows and other frames, wrought framed and fixed in position with hold fast lugs or with dash fasteners of required dia &amp; length (hold fast lugs or dash fastener shall be paid for separately). Second class teak wood</t>
  </si>
  <si>
    <t>17</t>
  </si>
  <si>
    <t>Existing LOA Rate</t>
  </si>
  <si>
    <t>Providing and fixing wardrobe made out of 19mm thick ply for sides, shelf, shutters, top &amp; bottom and 8mm thick marine ply back and 6" drawer 02 to 04 nos as applicable shall be provided  with 19mm thick ply including sliding channels, handle &amp; lock.75 mm thick skirting shall be provided at top bottom and both
sides with 19mm ply. Shutters &amp; exposed sides shall be finished with 1.5mm thick laminates. 1"x1.5" teak wood moulding on edges shall be provided. All internal surfaces finished with 1.5mm thick laminates. SS hanger rod 25mm dia shall be provided at top including
L-hinges, handles, ball catchers, tower bolt, locks and all necessary fittings complete. All necessary supports for rack shall be provided with 19mm thick ply. (All works shall be carried out as per direction of Engineer-in-charge). NOte: Shutter area to be measured for payment.</t>
  </si>
  <si>
    <t xml:space="preserve">Sq.m. </t>
  </si>
  <si>
    <t>18</t>
  </si>
  <si>
    <t>9.20.2</t>
  </si>
  <si>
    <t>Providing and fixing ISI marked flush door shutters conforming to IS :2202 (Part I) decorative type, core of block board construction with frame of 1st class hard wood and well matched teak 3 ply veneering with 
vertical grains or cross bands and face veneers on both faces of shutters. 30 mm thick including ISI marked Stainless Steel butt hinges with necessary screws</t>
  </si>
  <si>
    <t>19</t>
  </si>
  <si>
    <t>13.68.1</t>
  </si>
  <si>
    <t xml:space="preserve"> French spirit polishing : Two or more coats on new works including a coat of wood filler</t>
  </si>
  <si>
    <t>20</t>
  </si>
  <si>
    <t>26.86.2</t>
  </si>
  <si>
    <t xml:space="preserve"> Providing and fixing factory made single extruded WPC (Wood Polymer Composite) solid door/window/Clerestory windows &amp; other Frames/Chowkhat comprising of virgin PVC polymer of K value 58-60 (SuspensionGrade), calcium carbonate and natural fibers (wood powder/ rice husk/wheat husk) and non toxic additives (maximum toxicity index of 12 for 100gms)  fabricated with miter joints after applying PVC solvent cement and screwed with full body threaded star headed SS screws having minimum frame density of 750 kg/cum, screw withdrawal strength of 2200 N (Face) &amp; 1100 N (Edge), minimum compressive strength of 58 N/mm2, modulus of elasticity 900 N/mm2 and resistance to spread of flame of Class A category with property of being termite/borer proof, water/moisture proof and fire retardant and fixed in position with M.S hold fast/lugs/SS dash fasteners of required dia and length  complete as per direction of Engineer-In- Charge. (M.S hold fast/lugs or SS dash fasteners shall be paid for separately).    
 Note: For WPC solid door/window frames, minus 5 mm tolerance in  dimensions i.e  depth and width of profile shall be acceptable. Variation in profile dimensions on plus side shall be acceptable but no extra payment on this account shall be made. Frame size 50 x 100 mm</t>
  </si>
  <si>
    <t>21</t>
  </si>
  <si>
    <t>26.87.1</t>
  </si>
  <si>
    <t>Providing and fixing factory made single extruded WPC (Wood Polymer Composite) solid plain flush door shutter of required size comprising of virgin polymer of K value 58-60 (Suspension Grade), calcium carbonate 
and  natural fibers (wood powder/ rice husk/wheat husk) and non toxic additives (maximum toxicity index of 12 for 100 gms) having minimum density of 650 kg/cum and screw withdrawal strength of 1800 N (Face)
&amp; 900 N (Edge), minimum  compressive strength  50 N/mm2, modulus of elasticity 850 N/mm2 and resistance to spread of  flame of Class A  
category with property of being termite/borer proof, water/moisture proof and fire retardant and fixing with stainless steel butt hinges of required size with necessary full body threaded star headed counter sunk S.S screws, all as per direction of Engineer-In- Charge. (Note: stainless steel butt hinges and necessary S.S screws shall be paid separately): 30 mm thick</t>
  </si>
  <si>
    <t>22</t>
  </si>
  <si>
    <t>9.53</t>
  </si>
  <si>
    <t>Providing 40x5 mm flat iron hold fast 400 mm long including fixing to frame with 10 mm diameter bolts, nuts and wooden plugs and embedding in cement concrete block 300x100x150 mm 1:3:6 mix (1 cement : 3 coarse sand : 6 graded stone aggregate 20 mm nominal size).</t>
  </si>
  <si>
    <t>23</t>
  </si>
  <si>
    <t>9.27.1.1.1</t>
  </si>
  <si>
    <t>Providing and fixing wire gauge shutters using galvanized M.S. wire gauge of average width of aperture 1.4 mm in both directions with wire of dia 0.63 mm, for doors, windows and clerestory windows with hinges and necessary screws :30 mm thick shutterswith ISI marked M.S. pressed butt hinges bright finished of required size :  Second class teak wood .</t>
  </si>
  <si>
    <t>24</t>
  </si>
  <si>
    <t>9.95.4</t>
  </si>
  <si>
    <t>Providing Anodised Aluminium butt hinges 100x63x4 mm</t>
  </si>
  <si>
    <t xml:space="preserve"> Nos.</t>
  </si>
  <si>
    <t>25</t>
  </si>
  <si>
    <t>Providing &amp; fixing glazing in Aluminium door, window, ventilator, shutters and partitions etc. with PVC / neoprene gasket etc. complete as per the architectural drawings and the directions of Engineer-in-charge. (cost of aluminium snap beading shall be paid in basic item).</t>
  </si>
  <si>
    <t>21.3.1</t>
  </si>
  <si>
    <t>With float glass panes of 4.0 mm thickness (weight not less than 10kg/sqm)</t>
  </si>
  <si>
    <t>21.3.2</t>
  </si>
  <si>
    <t>With float glass panes of 5 mm thickness (weight not less than 12.50 kg/sqm)</t>
  </si>
  <si>
    <t>26</t>
  </si>
  <si>
    <t>9.42</t>
  </si>
  <si>
    <t>Providing and fixing 18 mm thick, 150 mm wide pelmet of coir veneer board ISI marked IS : 14842, including top cover of 6 mm coir veneer board, nickle plated M.S. Pipe 20 mm dia. (heavy type) curtain rod with nickel plated brackets, including fixing with 25x3 mm M.S. Flat 10 cm long fixed to pelmet with hollock wood cleats of size 100 mm x 40 mm x 40 mm on both inner side of pelmet and rawl plugs 75 mm long etc. all complete.</t>
  </si>
  <si>
    <t>metre</t>
  </si>
  <si>
    <t>27</t>
  </si>
  <si>
    <t>9.79.2</t>
  </si>
  <si>
    <t>Providing and fixing special quality bright finished brass cupboard or ward robe locks with four levers including necessary screws etc. complete (best make of approved quality): 50 mm</t>
  </si>
  <si>
    <t>28</t>
  </si>
  <si>
    <t>9.80</t>
  </si>
  <si>
    <t>Providing and fixing  50 mm bright finished brass cupboard or wardrobe knob of approved quality with necessary screws.</t>
  </si>
  <si>
    <t>29</t>
  </si>
  <si>
    <t>Providing and fixing aluminium sliding door bolts, ISI marked anodised (anodic coating not less than grade AC 10 as per IS:1868) transparent or dyed to required colour or shade with nuts and screws etc. complete. 300 x 16 mm</t>
  </si>
  <si>
    <t>30</t>
  </si>
  <si>
    <t>Providing and fixing aluminium tower bolts ISI marked anodised (anodic coating not less than grade AC 10 as per IS:1868) transparent or dyed to required colour or shade with necessary screws etc. complete</t>
  </si>
  <si>
    <t>250 X 10 mm</t>
  </si>
  <si>
    <t>9.97.4</t>
  </si>
  <si>
    <t>150 X 10 mm</t>
  </si>
  <si>
    <t>9.97.5</t>
  </si>
  <si>
    <t>100x10 mm</t>
  </si>
  <si>
    <t>31</t>
  </si>
  <si>
    <t>Providing and fixing aluminium handles ISI marked anodised anodic coating not less than grade AC 10 as per IS:1868) transparent or dyed to required colour or shade with necessary screws etc. complete.</t>
  </si>
  <si>
    <t xml:space="preserve">125 mm </t>
  </si>
  <si>
    <t>9.100.3</t>
  </si>
  <si>
    <t xml:space="preserve">75 mm </t>
  </si>
  <si>
    <t>32</t>
  </si>
  <si>
    <t>9.101.2</t>
  </si>
  <si>
    <t>Providing and fixing aluminium hanging floor door stopper ISI marked anodised (anodic coating not less than grade AC 10 as per IS:1868) transparent or dyed to required colour &amp; shade with necessary screws etc. complete : Twin rubber stopper</t>
  </si>
  <si>
    <t>33</t>
  </si>
  <si>
    <t>9.103</t>
  </si>
  <si>
    <t>Providing and fixing bright finished brass 100 mm mortice latch and lock, ISI Marked, with six levers and a pair of Anodised [Anodic coating not less than Grade AC 10 as per IS:1868 ] Aluminium lever handles with necessary screws etc. complete (Best make of approved quality)</t>
  </si>
  <si>
    <t>34</t>
  </si>
  <si>
    <t>10.18</t>
  </si>
  <si>
    <t xml:space="preserve">Providing and fixing circular/hexagonal cast iron or  MS sheet box for ceiling fan  clamp of internal dia 140 mm, 73 mm height , top lid of 1.5mm thick M.S sheet with its top surface hacked for proper bonding, top lid shall be screwed into the cast iron / M.S . sheet box by means of 3.3mm dia round headed screws,one lock at the corners. Clamp shall be made of 12mm dia M.S. bar bent to shape as per standard drawing. </t>
  </si>
  <si>
    <t>35</t>
  </si>
  <si>
    <t>9.48.2</t>
  </si>
  <si>
    <t>Providing and fixing M.S. grills of required pattern in frames of windows etc. with M.S. flats, square or round bars etc. including priming coat with
approved steel primer all complete. Fixed to openings /wooden frames with rawl plugs screws etc.</t>
  </si>
  <si>
    <t>Kgs.</t>
  </si>
  <si>
    <t>36</t>
  </si>
  <si>
    <t>10.25.2</t>
  </si>
  <si>
    <t>Steel work welded in built up sections / framed work including cutting, hoisting, fixing in position and applying a priming coat of approved steel primer using structural steel etc as required. In gratings, frames, guard bars, ladders, railings, brackets, gates, grills and similar works.</t>
  </si>
  <si>
    <t>37</t>
  </si>
  <si>
    <t>10.26.1</t>
  </si>
  <si>
    <t xml:space="preserve">Providing and fixing handrail of Approved size by welding etc to steel ladder railing, balcony railing and staircase railing including applying a priming coat of approved steel primer. M.S.Tube </t>
  </si>
  <si>
    <t>38</t>
  </si>
  <si>
    <t>10.28</t>
  </si>
  <si>
    <t xml:space="preserve"> 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</si>
  <si>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39</t>
  </si>
  <si>
    <t>Providing and laying gang saw cut 18 mm thick, mirror polished pre moulded and pre polished machine cut granite stone of required size and shape of approved shade, colour and texture in footpath, flooring cut granite stone of required size and shape of approved shade, colour and texture in footpath, flooring in road side plazas and similar locations, laid over 20 mm thick base of cement mortar 1:4 (1cement : 4 coarse sand) including grouting the joints with white cement mixed with matching pigment, epoxy touch ups etc. complete as per direction of Engineer-in-Charge.</t>
  </si>
  <si>
    <t>16.86.1</t>
  </si>
  <si>
    <t>With granite stone of area less than 0.50 sqm.</t>
  </si>
  <si>
    <t>8.1.1.1</t>
  </si>
  <si>
    <t xml:space="preserve"> Marble work gang saw cut (polished and machine cut) of thickness 18 mm for wall lining (veneer work), backing filled with a grout of average 12 mm thick in cement mortar 1:3 (1 cement : 3 coarse sand), including 
pointing with white cement mortar 1:2 (1 white cement : 2 marble dust) with an admixture of pigment to match the marble shade (To be secured to the backing by means of cramps, which shall be paid for separately). Raj Nagar Plain white marble/ Udaipur green marble/ Zebra black marble. Area of slab upto 0.50 sqm</t>
  </si>
  <si>
    <t>40</t>
  </si>
  <si>
    <t>8.3.1</t>
  </si>
  <si>
    <t>Extra for providing edge moulding to 18mm thick marble stone counters, vanities etc. including machine polishing to edge to give high gloss finish etc. complete as per design approved by Engineer - in - Charge. Marble / Granite work</t>
  </si>
  <si>
    <t>RMT</t>
  </si>
  <si>
    <t>41</t>
  </si>
  <si>
    <t>8.31</t>
  </si>
  <si>
    <t>Providing and Fixing 1st quality ceramic glazed tiles conforming to IS 15622 (Thickness to be specified by the Manufacturer ) of Approved Make  in all colours, shades except begundy, bottle-green, black of any size as approved by the Engineer-in-charge in skirting, risers of steps and dados over 12 mm thick bed of Cement mortar 1:3  (1 Cement:3 Coarse Sand) and jointing with grey cement slurry @ 3.3 kg per sq m including pointing in white cement mixed with pigment of matching shade complete.</t>
  </si>
  <si>
    <t>42</t>
  </si>
  <si>
    <t>11.37</t>
  </si>
  <si>
    <t>Providing and Laying ceramic glazed floor tiles 300 mm X 300 mm (thickness to be specified by the manufacturer) of 1st quality conforming to IS 15622  of Approved make in all colours such as White, Ivory, grey, Fume, Red Brown, laid on 20 mm thick bed of Cement mortar 1:4  (1 Cement:4 Coarse Sand) including pointing the joints with white cement  and matching pigments etc complete.</t>
  </si>
  <si>
    <t>43</t>
  </si>
  <si>
    <t>11.41.2</t>
  </si>
  <si>
    <t>Providing and laying polished vitrified floor tiles in different sizes (thickness to be specified by the manufacturer) with water absorption's less than 0.08% and conforming to IS: 15622 of approved make in all colours and shades, laid on 20 mm thick cement mortar 1:4 (1 cement : 4 coarse sand) including grouting the joints with white cement and matching pigments etc. complete. Size of Tile 600 x 600 mm.</t>
  </si>
  <si>
    <t>Sqm.</t>
  </si>
  <si>
    <t>44</t>
  </si>
  <si>
    <t>11.46.2</t>
  </si>
  <si>
    <t>Providing and laying Vitrified tiles in different sizes (thichness to be specified by manufacturer), with waterabsorption less than 0.08% and conforming to I.S. 15622 of approved make, in all colours &amp; shade, in skirting, riser of steps, over 12mm thick bed of cement mortar 1:3(1 cement : 3 coarse sand), including grouting the joint with white cement &amp; matching pigments etc. complete. Size of Tile 600 x 600 mm.</t>
  </si>
  <si>
    <t>45</t>
  </si>
  <si>
    <t>12.22</t>
  </si>
  <si>
    <t>Making khurras 45 x 45 cm with average minimum thickness of 5cm cement concrete 1:2:4 (1 cement : 2 coarse sand: 4 graded stone aggregate of 20 mm nominal size) over PVC sheet 1mx1mx400 micron, finished with 12 mm cement plaster 1:3 (1 cement : 3 coarse sand) and a coat of neat cement rounding the edges and making and finishing the outlet complete.</t>
  </si>
  <si>
    <t>46</t>
  </si>
  <si>
    <t>13.4.2</t>
  </si>
  <si>
    <t>12mm cement plaster of mix 1:6( 1 cement :6 coarse sand)</t>
  </si>
  <si>
    <t>47</t>
  </si>
  <si>
    <t>13.5.2</t>
  </si>
  <si>
    <t xml:space="preserve">15 mm cement plaster on the rough side of single or half brick  wall of mix 1:6 (1 Cement : 6 Fine sand) </t>
  </si>
  <si>
    <t>48</t>
  </si>
  <si>
    <t>6 mm cement plaster  of mix 1 : 3 (1 Cement : 3 Fine sand)</t>
  </si>
  <si>
    <t>49</t>
  </si>
  <si>
    <t>13.11</t>
  </si>
  <si>
    <t>18 mm cement plaster in two coats under layer 12 mm thick cement plaster 1:5 (1 Cement : 5 Coarse sand)  finished with top layer 6 mm thick cement plaster 1:6 (1 Cement : 6 Fine sand)</t>
  </si>
  <si>
    <t>50</t>
  </si>
  <si>
    <t>4.12</t>
  </si>
  <si>
    <t>Extra for providing and mixing water proofing material in cement plaster work in proportion recommended by the manufacturers:</t>
  </si>
  <si>
    <t>per bag of 50 kg cement used in the mix</t>
  </si>
  <si>
    <t>51</t>
  </si>
  <si>
    <t>13.80</t>
  </si>
  <si>
    <t>Providing and applying white cement based putty of average thickness 1 mm, of approved brand and manufacturer, over the plastered wall surface
to prepare the surface even and smooth complete.</t>
  </si>
  <si>
    <t>52</t>
  </si>
  <si>
    <t>13.41.1</t>
  </si>
  <si>
    <t>Distempering with 1st quality acrylic distemper (ready mixed) having VOC content less than 50 gram/litre, of approved manufacturer and of required shade and colour all complete to achieve even shade and colour : New work (two or more coats) over and including water thinnable priming coat with cement primer having VOC content less than  50 gram/litre</t>
  </si>
  <si>
    <t>53</t>
  </si>
  <si>
    <t>13.47.1</t>
  </si>
  <si>
    <t>Finishing walls with Premium Acrylic Smooth exterior paint with Silicone additives of required shade: New work (Two or more coats applied @ 1.43 ltr/10 sqm over and including priming coat of exterior primer applied @ 0.90 litre/10 sqm)</t>
  </si>
  <si>
    <t>Sq.m</t>
  </si>
  <si>
    <t>54</t>
  </si>
  <si>
    <t>13.61.1</t>
  </si>
  <si>
    <t>Painting with synthetic enamel paint of approved brand and manufacture to give an even shade : Two or more coats on new work</t>
  </si>
  <si>
    <t>55</t>
  </si>
  <si>
    <t>22.3</t>
  </si>
  <si>
    <t>Providing and laying water proofing treatment to vertical and horizontal surfaces of depressed portions of W.C, kitchen and the like coonsisting of : (i) 1st course of applying cement slurry @4.4 kg/sqm mixed with water proofing compound conforming to IS 2645 in recommended proportions including rounding off junction of vertical and horizontal surface. (ii) IInd course of 20 mm cement plaster1:3 (1cement: 3 course sand)mixed with water proofing compound in recommended  proportion including rounding off junction of vertical and horizontal surface. (iii) IIIrd course of applying blown or residual bitumen applied hot at 1.7 kg.per sqm of area. (iv) IVth course of 400 micron thick PVC sheet.( Overlaps at joints of PVC sheet should be 100 mm wide and pasted to each other with bitumin @1.7 kg/sq.m.</t>
  </si>
  <si>
    <t>56</t>
  </si>
  <si>
    <t>22.7.1</t>
  </si>
  <si>
    <t>Providing and laying integral cement based water proofing treatment including preparation of surface as required for treatment of roofs, balconies terraces etc. consisting of following operations. a) Applying  a slurry coat of neat cement using 2.75 Kg/sq.m. of cement admixed with  water proofing compound conforming to IS:2645 and approved by Engineer-in-charge over the RCC slab including adjoining walls upto 300mm height including cleaning the surface before treatment. b) Laying brick bats with mortar using broken brick /brick bats 25 mm to 115 mm size with 50% of cement mortar 1:5 (1 Cement : 5 Coarse sand) admixed with  water proofing compound conforming to IS : 2645 and approved by Engineer-in-charge over 20 mm thick layer of cement mortar of mix 1:5 (1 Cement : 5 Coarse sand) admixed with water proofing compound conforming to IS : 2645 and approved by Engineer-in-charge to required slope and treating similarly the adjoining walls upto 300 mm height including rounding of the junctions of walls and slabs. c) After two days of proper curing applying a second coat of cement slurry using 2.75kg/sq.m of cement admixed with  water proofing compound conforming to IS :2645 and approved by Enngineer-in-charge. d) Finishing the top surface with 20 mm thick jointless cement mortar of mix 1:4 (1 cement : 4 coarse sand) admixed with  water proofing compound conforming to IS:2645 and approved by Engineer-in-charge including laying glass fibre cloth of approved quality in top layer of plaster and  finally finishing the surface with trowel with neat cement slurry and making pattern of 300x300mm square 3 mm deep. e) The whole terrace so finished shall be flooded with water for a minimum period of two weeks for curing and for final test. All above operations to be done in order &amp; as directed and specified by the Engineer-in-Charge. With average thickness of 120 mm and minimum thickness at Khurra as 65mm</t>
  </si>
  <si>
    <t>57</t>
  </si>
  <si>
    <t>9.147.A4.2</t>
  </si>
  <si>
    <t>Providing and fixing factory made uPVC glazed/wire mesh windows/doors comprising of lead free uPVC multi-chambered frame, sash and mullion/coupler (where ever required) extruded profiles having minimum wall thickness of 1.70 mm for Series R1 and R2 profiles and 2.10 mm for Series R3 and R4 profiles conforming to EN: 12608 in any shape, colour and design duly reinforced with galvanized mild steel section made of required shape &amp; size as per CPWD Specification, uPVC extruded glazing beads, interlocks and Inline sash adaptor (where ever required) of appropriate dimension, EPDM gasket, hardware, SS 304 grade fasteners of minimum 8 mm dia with countersunk head, comprising of matching polyamide PA6 grade sleeve for fixing frame to finished wall as per IS 1367 : Part 1 to 14, plastic packers, plastic caps and necessary stainless steel screws etc. Profile of frame, sash &amp; mullion (if required) shall be mitred cut and fusion welded/mechanically jointed duly sealed at all corners, including drilling of holes for fixing hardware and drainage of water etc. After fixing frame the gap between frame and adjacent finished wall shall be filled with weather proof silicon sealant over backer rod of approved size and quality, all complete as per approved drawing conforming to CPWD specification &amp; direction of Engineer-in-Charge. Section of steel reinforcement and cross sections of uPVC profiles to be as per design approved by Engineer-in-Charge.  
Wire mesh / Glazing of plain/ toughened/ laminated/ double glass unit with / without high performance coatings as per design requirements and conforming to IS: 3548 &amp; IS: 16231 shall be paid separately.  
Note:- Structural design proof checked from a Government Engineering Institute, to be provided by the manufacturer for : (i) Sites with basic wind speed &gt; 45 m/sec as per IS 875 – Part 3  
(ii) Sites with structure height more than 20m for all wind speeds-Three track three panels sliding window with two glazed 
&amp; one wire mesh panels with Aluminium channel for roller 
track, wool pile, nylon rollers with SS 304 body. Using R3 series with frame (98 mm &amp; above) x 
(40 mm &amp; above) &amp; both glazed and fly screen 
sash (30 mm &amp; above) x (55 mm &amp; above) 
with zinc alloy (zamak) powder coated handle 
on every glazed panel along with multi-point 
locking system. (Height upto 1.8m).</t>
  </si>
  <si>
    <t>58</t>
  </si>
  <si>
    <t>15.3</t>
  </si>
  <si>
    <t>Demolishing R.C.C. work manually/ by mechanical means including stacking of steel bars and disposal of unserviceable material within 50 metres lead as per direction of Engineer - in- charge.</t>
  </si>
  <si>
    <t>59</t>
  </si>
  <si>
    <t>26.31.2</t>
  </si>
  <si>
    <t>Providing, mixing and applying bonding coat of approved adhesive on chipped portion of RCC as per  specifications and direction of Engineer In-charge complete in all respect. Epoxy bonding adhesive having coverage 2.20 sqm/kg of approved make</t>
  </si>
  <si>
    <t>60</t>
  </si>
  <si>
    <t>Supply and installation of chemical fastener of size- 16mm x 190mm.</t>
  </si>
  <si>
    <t>TOTAL(Civil works)</t>
  </si>
  <si>
    <t>SECTION--II (PHE WORKS)</t>
  </si>
  <si>
    <t xml:space="preserve">Providing and fixing water closet squatting pan (Indian type W.C pan) with 100mm sand cast iron P or S trap,  10 litre low level white P.V.C flushing cistern with manually controlled device (handle lever) conforming to IS:7231,  with all fittings and fixtures complete including cutting and making good the walls and floors wherever required. White Vitreous china Orissa patterns W.C pan of size 580x 440  mm with integral type foot rest </t>
  </si>
  <si>
    <t>17.2.1</t>
  </si>
  <si>
    <t>Providing and fixing white vitreous china pedestal type water closet (European type) with seat and lid, 10 litre low level white vitreous china flushing cistern &amp; C.P. flush bend with fittings &amp; C.I.brackets, 40 mm flush bend, overflow arrangement with specials of standard make and mosquito proof coupling of approved municipal design complete, including painting of fittings and brackets, cutting and making good the walls and floors wherever required : W.C. pan with ISI marked white solid plastic seat and lid</t>
  </si>
  <si>
    <t>17.7.3</t>
  </si>
  <si>
    <t>Providing and fixing wash basin with CI / MS brackets , 15 mm CP brass pillar taps, Kingston/Gem/Techno/Parko, 32 mm CP brass waste of standard pattern including painting of fittings and brackets cutting and making good the walls wherever required. Wash basin size 550 x 400 mm with a pair of 15 mm CP brass pillar tap.</t>
  </si>
  <si>
    <t>17.10.1.4</t>
  </si>
  <si>
    <t>Providing and fixing Stainless Steel A ISI 304 (18/8) kitchen sink as per IS:13983 with C.I. brackets and stainless steel plug 40 mm, including painting of fittings and brackets, cutting and making good the walls 
wherever required : Kitchen sink with drain board  510x1040 mm bowl depth 178 mm. 510x1040 mm bowl depth 178 mm</t>
  </si>
  <si>
    <t>17.22</t>
  </si>
  <si>
    <t>Providing and fixing G.I inlet connection for flush pipe connecting with W.C pan</t>
  </si>
  <si>
    <t>7117+20% installation</t>
  </si>
  <si>
    <t>Providing and fixing PVC waste pipe for sink or wash basin including PVC waste fittings complete. Flexible pipe - 32 mm dia</t>
  </si>
  <si>
    <t>17.31</t>
  </si>
  <si>
    <t>Providing and fixing 600 x 450 mm bevelled edge mirror of superior glass (of approved quality) complete with 6 mm thick hard board ground fixed to wooden cleats with CP brass screws and washers complete.</t>
  </si>
  <si>
    <t>17.33</t>
  </si>
  <si>
    <t>Providing &amp; fixing 600 x 120 x 5 mm glass shelf with edges round off supported on anodised aluminium angle frame with C.P. brass brackets and guard rail complete fixed with 40 mm long screws rawl plugs etc. complete</t>
  </si>
  <si>
    <t>Providing and fixing PTMT towel ring trapezoidal shape 215 mm long, 200 mm wide with a minimum distances of 37 mm from wall face with concealed fittings arrangement of approved quality, colour and make weighing not less than 88 gms (Prayag or equivalent)</t>
  </si>
  <si>
    <t>Providing and fixing PTMT towel rail complete with brackets fixed to wooden cleats with CP brass screws with concealed fitting arrangement of approved quality colour and make (Prayag or equivalent). 600mm long towel rail with total length of 645mm, width 78mm wide and effective height of 88mm, weighing not less than 190gms.</t>
  </si>
  <si>
    <t>17.22A</t>
  </si>
  <si>
    <t>Providing and fixing PTMT Bottle trap for wash basin and sink (Prayag or equivalent): Bottle trap 31 mm single piece moulded with height of 270 mm, effective length of tail pipe 260 mm from the centre of the waste coupling 77 mm breadth with 25 mm minimum water seal, weighinh not less than 260 gms.</t>
  </si>
  <si>
    <t>Providing and fixing Chlorinated Polyvinyl Chloride (CPVC) pipes, having thermal stability for hot &amp; cold water supply and all CPVC plain &amp; brass threaded fittings, including fixing the pipe with clamps at 1.00 m spacing.This includes jointing of pipes &amp; fittings with one step CPVC solvent cement and testing of joints complete as per direction of Engineer in Charge.Internal work - Exposed on wall</t>
  </si>
  <si>
    <t>18.7.1</t>
  </si>
  <si>
    <t>15 mm nominal bore</t>
  </si>
  <si>
    <t>18.7.2</t>
  </si>
  <si>
    <t>20 mm nominal bore</t>
  </si>
  <si>
    <t>18.7.4</t>
  </si>
  <si>
    <t>32 mm dia nominal bore</t>
  </si>
  <si>
    <t>18.7.5</t>
  </si>
  <si>
    <t>40 mm dia nominal bore</t>
  </si>
  <si>
    <t>18.7.6</t>
  </si>
  <si>
    <t>50 mm dia nominal bore</t>
  </si>
  <si>
    <t>Providing and fixing Chlorinated Polyvinyl Chloride (CPVC) pipes,having thermal stability for hot &amp; cold water supply, including all CPVC plain &amp; brass threaded fittings and fixing the pipe with clamps at 1.00 
m spacing. This includes jointing of pipes &amp; fittings with one step CPVC solvent cement and the cost of cutting chases and making good the same including testing of joints complete as per direction of Engineer in Charge.Concealed work, including cutting chases and making good the walls etc.</t>
  </si>
  <si>
    <t>18.8.1</t>
  </si>
  <si>
    <t>18.8.2</t>
  </si>
  <si>
    <t>18.17.3</t>
  </si>
  <si>
    <t>Providing and fixing gun metal gate valve with CI wheel of approved quality (screwed end): 40 mm nominal bore</t>
  </si>
  <si>
    <t>18.22.2</t>
  </si>
  <si>
    <t>Providing and fixing CP brass shower rose with 15 or 20 mm inlet. 150 mm diameter</t>
  </si>
  <si>
    <t>18.49.1</t>
  </si>
  <si>
    <t>Providing and fixing C.P. brass bib cock of approved quality conforming to IS:8931 : 15 mm nominal bore</t>
  </si>
  <si>
    <t>18.51.1</t>
  </si>
  <si>
    <t>Providing and fixing C.P. brass long body bib cock of approved quality conforming to IS standards and weighing not less than 690 gms.</t>
  </si>
  <si>
    <t>Providing and fixing C.P. brass stop cock (concealed) of standard design and of approved make conforming to IS:8931.</t>
  </si>
  <si>
    <t>18.53.1</t>
  </si>
  <si>
    <t>Providing &amp; fixing CP brass angle valve for basin mixer and geyser points of approved quality conforming to IS:8931. 15 mm nominal bore</t>
  </si>
  <si>
    <t xml:space="preserve"> Providing and fixing C.P. Brass extension nipple (size 15 mm x 50 mm) of approved make and quality as per direction of Engineer-in-charge.</t>
  </si>
  <si>
    <t>18.53A</t>
  </si>
  <si>
    <t>15 mm nominal bore weighing not less than 32 gms</t>
  </si>
  <si>
    <t>7864+20% Installation</t>
  </si>
  <si>
    <t>25 mm nominal bore weighing not less than 62 gms</t>
  </si>
  <si>
    <t>19.4.3.1</t>
  </si>
  <si>
    <t xml:space="preserve">Providing &amp; fixing square - mouth SW gully trap grade 'A' complete with CI grating brick masonry chamber with water tight CI cover with frame of 300 x 300 mm size (inside). The weight of cover to be not less than 4.50 kg &amp; frame to be not less than 2.70 kg. as per standard design. 180 x 150 mm size P type with common burnt clay FPS (non modular) bricks of class designation 75 </t>
  </si>
  <si>
    <t>19.7.1.1</t>
  </si>
  <si>
    <r>
      <t xml:space="preserve">Constructing brick masonry manhole in cement mortar 1:4 ( 1 cement : 4 coarse sand ) with R.C.C. top slab with 1:2:4 mix (1 cement : 2 coarse sand : 4 graded stone aggregate 20 mm nominal size), foundation concrete
1:4:8 mix (1 cement : 4 coarse sand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t>
    </r>
    <r>
      <rPr>
        <b/>
        <sz val="11"/>
        <rFont val="Palatino Linotype"/>
        <family val="1"/>
      </rPr>
      <t>Inside size 90x80 cm and 45 cm deep</t>
    </r>
    <r>
      <rPr>
        <sz val="11"/>
        <rFont val="Palatino Linotype"/>
        <family val="1"/>
      </rPr>
      <t xml:space="preserve"> including C.I. cover with frame (light duty) 455x610 mm internal dimensions, total weight of cover and frame to be not less than 38 kg (weight of cover 23 kg and weight of frame 15 kg). With common burnt clay F.P.S. (non modular) bricks of class designation 7.5</t>
    </r>
  </si>
  <si>
    <t>19.8.1.1</t>
  </si>
  <si>
    <t>Extra for depth for manholes : Size 90x80 cm With common burnt clay F.P.S. (non modular) bricks of class
designation 7.5</t>
  </si>
  <si>
    <t>Supplying, laying, jointing, testing and commissioning approved make UPVC pipes SWR grade B (on wall surface / floor / below ground surface) conforming to IS 13592 with rubber ring joints confirming to IS 5382.  The quoted rate shall include necessary fittings like Tees, Bends, Offsets, floor trap with CP brass Jali  etc., including M.S angle with G.I clamps complete.  110 mm dia.  Total length of Pipes shall be measured in Running meters for payment. only Excavation shall be paid separately.</t>
  </si>
  <si>
    <t xml:space="preserve">Supplying, laying, jointing, testing and commissioning approved make UPVC pipes SWR grade B  conforming to IS 13592 with rubber ring joints confirming to IS 5382.  The quoted rate shall include necessary fittings like Tees, Bends, Offsets, floor trap with CP brass Jali  etc., including M.S angle with G.I clamps complete.  75 mm dia.  </t>
  </si>
  <si>
    <t>2.10.1.2</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</si>
  <si>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 All kinds of soil -  Pipes, cables etc. exceeding 80 mm dia. but not exceeding 300 mm dia</t>
  </si>
  <si>
    <t>Quotation Rate</t>
  </si>
  <si>
    <t>Supplying, installing, testing and commissioning approved make 15 mm CP health faucet with CP flexible tube 1.0 m long, CP crutch, nozzle angular stop cock with wall flange etc.,complete ( Make Hindware, Parryware, Cera, Essco Jaquar or any other equivalent).</t>
  </si>
  <si>
    <t>18.48</t>
  </si>
  <si>
    <t>Providing and placing on terrace (at all floor levels) polythene water storage tank ISI: 12701 (EACH 1000 LITRE CAPACITY)  marked with cover and suitable locking arrangement and making necessary holes for inlet, outlet and overflow pipes but without fittings and the base support for tank.</t>
  </si>
  <si>
    <t>Per Ltr.</t>
  </si>
  <si>
    <t>TOTAL(PHE Works)</t>
  </si>
  <si>
    <t xml:space="preserve"> SECTION-III :  ELECTRICAL  INSTALLATION  &amp;  FIXTURES</t>
  </si>
  <si>
    <t>1.10.1</t>
  </si>
  <si>
    <t>Wiring for light point/ fan point/ exhaust fan point/ call bell point with 1.5 sq.mm FRLS/HFFR PVC insulated copper conductor single core cable in surface/ recessed medium class PVC conduit, with modular switch, modular plate, suitable GI box and earthing the point with 1.5 sq.mm FRLS/HFFR PVC insulated copper conductor single core cable etc. as required. Group A</t>
  </si>
  <si>
    <t>Wiring for light/ power plug with 2X4 sq. mm 
FRLS/HFFR PVC insulated copper conductor single core cable in surface/ recessed medium class PVC conduit along with 1 No. 4 sq. mm FRLS/HFFR PVC insulated copper conductor single core cable for loop earthing as required.</t>
  </si>
  <si>
    <t>Meter</t>
  </si>
  <si>
    <t>1.14.2</t>
  </si>
  <si>
    <t>Wiring for circuit/ submain wiring along with earth wire with the following sizes of FRLS/HFFR PVC insulated copper conductor, single core cable in surface/recessed medium class PVC conduit as required. 2 X 2.5 sq. mm + 1 X 2.5 sq. mm earth wire</t>
  </si>
  <si>
    <t xml:space="preserve">Meter </t>
  </si>
  <si>
    <t>Wiring for circuit/ submain wiring along with earth wire with the following sizes of FRLS/HFFR PVC insulated copper conductor, single core cable in surface/ recessed medium class PVC conduit as required.</t>
  </si>
  <si>
    <t>i)</t>
  </si>
  <si>
    <t>1.14.3</t>
  </si>
  <si>
    <t xml:space="preserve"> 2 X 4 sq. mm. + 1 X 4 sq. mm. earth wire</t>
  </si>
  <si>
    <t>ii)</t>
  </si>
  <si>
    <t>1.14.4</t>
  </si>
  <si>
    <t>2X 6 sq. mm. + 1 X 6 sq. mm. earth wire</t>
  </si>
  <si>
    <t>1.21.2</t>
  </si>
  <si>
    <t>Supplying and fixing of 25 mm dia medium class   PVC conduit along with accessories in recess including cutting the wall and making good the same(for Telephone and TV cable)(14 Gauge GI pull wire to be provided inside the conduit)</t>
  </si>
  <si>
    <t>Supplying and fixing  metal box of following sizes in recess with suitable size of phenolic laminated sheet cover in the front including painting etc. as required.</t>
  </si>
  <si>
    <t>a)</t>
  </si>
  <si>
    <t>1.22.1</t>
  </si>
  <si>
    <t>75 mm X 75 mm X 60 mm deep(for Telephone and TV jack)</t>
  </si>
  <si>
    <t xml:space="preserve">Each </t>
  </si>
  <si>
    <t>b)</t>
  </si>
  <si>
    <t>1.22.2</t>
  </si>
  <si>
    <t>100 mm X 100 mm X 60 mm deep(for TV JB)</t>
  </si>
  <si>
    <t>c)</t>
  </si>
  <si>
    <t>1.22.11</t>
  </si>
  <si>
    <t>200 mm X 150 mm X 100 mm deep(Inspection Box)</t>
  </si>
  <si>
    <t>Supplying and fixing metal box of 150  mm X 75 mm X  60 mm deep in recess with suitable size of phenolic laminated sheet cover in front including providing and fixing 3 pin 5/6 amps socket outlet and 5/6 amps piano type switch, connection,painting etc. as required.</t>
  </si>
  <si>
    <t>1.30</t>
  </si>
  <si>
    <t>Supplying and fixing metal box of 180  mm X 100 mm X  60 mm deep in recess with suitable size of phenolic laminated sheet cover in front including providing and fixing 6 pin 5/6 &amp; 15/16 amps socket outlet and 15/16 amps piano type switch, connection,painting etc. as required.</t>
  </si>
  <si>
    <t>1.24.4</t>
  </si>
  <si>
    <t>Supplying and fixing  3 pin 5/6 amp socket outlet on existing switch box/cover including connections etc. as required.</t>
  </si>
  <si>
    <t>1.24.1</t>
  </si>
  <si>
    <t>Supplying and fixing following modular switch/ socket on the existing modular plate &amp; switch box including connections but excluding modular plate etc. as required. 5/6 A switch</t>
  </si>
  <si>
    <t>Supplying and fixing brass batten / angle holder including connection etc. as required</t>
  </si>
  <si>
    <t>Supplying and fixing call bell/buzzer suitable for D.C./A.C. single phase, 230 volts, complete as required.</t>
  </si>
  <si>
    <t>Installation, Testing and commissioning of pre-wired fluorescent fitting / compact fluorescent fitting of all types, complete with all accessories and tube etc. directly on ceiling / wall, including connection with 1.5 sq. mm. FR  PVC  insulated, copper conductor, single core cable and earthing etc. as required</t>
  </si>
  <si>
    <t xml:space="preserve">Installation, testing and commissioning of ceiling fan and regulator including wiring the down rod of standard length (upto 30cm) with 1.5 sq.mm PVC insulated copper conductor, single core cable etc. as required. </t>
  </si>
  <si>
    <t>1.50.1</t>
  </si>
  <si>
    <t xml:space="preserve">Installation of exhaust fan upto 450mm sweep in the exisiting opening, including making the hole to suit the size of the above fan, making good the damage, connection, testing, commisssiong etc. as required. </t>
  </si>
  <si>
    <t>Supplying and fixing 20 amps, 240 volts, SPN industrial type, socket outlet, with 2 pole and earth, metal enclosed plug top along with 20 amps 'C' series SP, MCB, in sheet steel enclosure , in recess, with chained metal cover for socket outlet and complete with connections, testing and commissioning etc. as required.</t>
  </si>
  <si>
    <t>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MCB/RCCB/Isolator). 4 way (4 + 12), Double door</t>
  </si>
  <si>
    <t>Supplying and fixing the following in existing MCB DB complete with connections, testing and commissioning etc. as required.</t>
  </si>
  <si>
    <t>40 A</t>
  </si>
  <si>
    <t>2.10.1</t>
  </si>
  <si>
    <t>5 A to 32 A rating, 240/415 V, 10kA, "C" curve, miniature circuit breaker suitable for inductive load of following poles in the existing MCB DB complete. Single pole</t>
  </si>
  <si>
    <t>2.10.2</t>
  </si>
  <si>
    <t xml:space="preserve">5 A to 32 A rating, 240/415 V, 10kA, "C" curve, miniature circuit breaker suitable for inductive load of following poles in the existing MCB DB complete. Single pole and neutral </t>
  </si>
  <si>
    <t>Earthing with G.I. earth pipe 4.5 mtr. Long, 40 mm. dia including accessories , and providing  masonry enclosure wit cover plate having locking arrangement and watering pipe etc. with charcoal and salt as required</t>
  </si>
  <si>
    <t xml:space="preserve">Set </t>
  </si>
  <si>
    <t>5.10</t>
  </si>
  <si>
    <t xml:space="preserve">Providing and fixing 25 mm X 5 mm copper strip in 40 mm dia G.I. pipe from earth electrode including connection with brass nut, bolt, spring, washer excavation and re-filling etc. as required. </t>
  </si>
  <si>
    <t xml:space="preserve">Providing and fixing of lightning conductor finial, made of 25 mm dia 300 mm long, G.I. tube, having single prong at top, with 85 mm dia 6 mm thick G.I. base plate including holes etc. complete as required. </t>
  </si>
  <si>
    <t xml:space="preserve">Providing and fixing G.I. tape 20 mm X 3 mm thick on parapet or surface of wall for lightning conductor complete as required.(For horizontal run) </t>
  </si>
  <si>
    <t xml:space="preserve">Providing and fixing G.I. tape 20 mm X 3 mm thick on parapet or surface of wall for lightning conductor complete as required.(For vertical run) </t>
  </si>
  <si>
    <t>6.10</t>
  </si>
  <si>
    <t xml:space="preserve">Providing and fixing testing joint, made of 20 mm X 3 mm thick G.I. strip, 125 mm long, with 4 nos. of G.I. bolts, nuts, chuck nuts and spring washers etc. complete as required. </t>
  </si>
  <si>
    <t xml:space="preserve">Supplying and drawing following pair 0.5 mm dia
FRLS/HFFR PVC insulated annealed copper 
conductor, unarmored telephone cable in the existing surface/ recessed steel/ PVC conduit as required.2 Pair </t>
  </si>
  <si>
    <t xml:space="preserve">Supplying and drawing co-axial TV cable RG-6 grade, 0.7 mm solid copper conductor PE insulated, shielded with fine tinned copper braid and protected with PVC sheath in the existing surface/ recessed steel/ PVC conduit as required. </t>
  </si>
  <si>
    <t>1.24.6</t>
  </si>
  <si>
    <t xml:space="preserve">Supplying and fixing following modular switch/ socket on the existing modular plate &amp; switch box including connections but excluding modular plate etc. as required. Telephone socket outlet </t>
  </si>
  <si>
    <t>1410+20% installation</t>
  </si>
  <si>
    <t>T.V. Socket outlet modular type</t>
  </si>
  <si>
    <t>9.2.3</t>
  </si>
  <si>
    <t xml:space="preserve">Brush Less Direct Current (BLDC) Fan without 
Remote Supply, Installation, Testing and Commissioning of ceiling fan with Brush Less Direct Current (BLDC) Motor, class of insulation: B, 3 nos. metal( Aluminium alloy) blades, 30 cm long down rod, 2 nos. canopies, shackle kit, safety rope, copper winding, steel/Al body Power Factor not less than 0.9, Service Value (CM/M/W) minimum as below, 350 RPM (tolerance as per IS : 374-2019), THD (Total Harmonic Distortion) less than 10%,  suitable for operation with  regulator for speed control and all remaining accessories 
including safety pin, nut bolts, washers, temperature rise=75 0C (max.), insulation resistance more than 2 mega ohm, suitable for 230 V, 50 Hz, single phase AC 
supply, Ceiling Fan compliant to IS 374:2019  fan  i/c external connections with 1.5 sq.mm FRLS/HFFR, PVC insulated copper conductor single  core  cable  and  earthing  etc.  as  required.1200mm,  service value  ≥ 6.0 CM/Min/Watt, air delivery 210 CM/Min (Minimum) </t>
  </si>
  <si>
    <t>Supply and installation of of 300mm exhaust fan in the existing opening, including making good the damage, connection, testing, commissioning etc. as required.</t>
  </si>
  <si>
    <t>Supply and Installation, testing and commissioning of pre-wired , Decorative ultra slim  LED tube lighting fixture with extruded polycarbonate, environmental friendly, energy efficient ready to use pack. Lamp Type Order fluorescent fitting / compact fluorescent fitting of all types, complete with all accessories and tube/lamp etc. directly on ceiling/ wall, including connections with 1.5 sq. mm FRLS PVC
insulated, copper conductor, single core cable and earthing etc. as required.20 W LED 6000 K</t>
  </si>
  <si>
    <t>Supply and installation of 8W tube light of Havells/Crompton/Bajaj/Philips or equivalent make.</t>
  </si>
  <si>
    <t>Supply and Installation, testing and commissioning of LED decorative diffuser  2x2 panel light FLAT 2X2PLR 36/40W pre-wired, fluorescent fitting / compact fluorescent fitting of all types, complete with all accessories and tube/lamp etc. directly on ceiling/ wall, including connections with 1.5 sq. mm FRLS PVC insulated, copper conductor, single core cable and earthing etc. as required.</t>
  </si>
  <si>
    <t>TOTAL(Electrical works)</t>
  </si>
  <si>
    <t>SECTION-IV: Modular Kitchen</t>
  </si>
  <si>
    <t>Modular kitchen for B2 type quarter as per attached  drawing and technical specification and direction of Engineer-in-charge.</t>
  </si>
  <si>
    <t>Modular kitchen for B3 type quarter as per attached  drawing and technical specification and direction of Engineer-in-charge.</t>
  </si>
  <si>
    <t>Modular kitchen for C type quarter as per attached  drawing and technical specification and direction of Engineer-in-charge.</t>
  </si>
  <si>
    <t xml:space="preserve"> TOTAL(Modular Kitchen)</t>
  </si>
  <si>
    <t xml:space="preserve"> TOTAL(Excl. GST)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</si>
</sst>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 #,##0.00_ ;_ * \-#,##0.00_ ;_ * &quot;-&quot;??_ ;_ @_ "/>
    <numFmt numFmtId="165" formatCode="[$-409]d\-mmm\-yyyy;@"/>
    <numFmt numFmtId="166" formatCode="0.0"/>
    <numFmt numFmtId="167" formatCode="[$-409]dd\-mmm\-yy;@"/>
  </numFmts>
  <fonts count="27" x14ac:knownFonts="1">
    <font>
      <sz val="11"/>
      <color theme="1"/>
      <name val="Calibri"/>
      <family val="2"/>
      <scheme val="minor"/>
    </font>
    <font>
      <u/>
      <sz val="11"/>
      <color theme="10"/>
      <name val="Calibri"/>
      <family val="2"/>
    </font>
    <font>
      <sz val="10"/>
      <name val="Arial"/>
      <family val="2"/>
    </font>
    <font>
      <b/>
      <sz val="16"/>
      <color indexed="12"/>
      <name val="Book Antiqua"/>
      <family val="1"/>
    </font>
    <font>
      <sz val="11"/>
      <color indexed="12"/>
      <name val="Book Antiqua"/>
      <family val="1"/>
    </font>
    <font>
      <sz val="11"/>
      <color theme="1"/>
      <name val="Times New Roman"/>
      <family val="1"/>
    </font>
    <font>
      <sz val="11"/>
      <name val="Times New Roman"/>
      <family val="1"/>
    </font>
    <font>
      <sz val="11"/>
      <color rgb="FF339933"/>
      <name val="Times New Roman"/>
      <family val="1"/>
    </font>
    <font>
      <b/>
      <sz val="11"/>
      <color theme="1"/>
      <name val="Times New Roman"/>
      <family val="1"/>
    </font>
    <font>
      <sz val="10"/>
      <name val="Book Antiqua"/>
      <family val="1"/>
    </font>
    <font>
      <b/>
      <sz val="11"/>
      <name val="Book Antiqua"/>
      <family val="1"/>
    </font>
    <font>
      <sz val="11"/>
      <name val="Book Antiqua"/>
      <family val="1"/>
    </font>
    <font>
      <sz val="12"/>
      <name val="Book Antiqua"/>
      <family val="1"/>
    </font>
    <font>
      <b/>
      <sz val="12"/>
      <name val="Book Antiqua"/>
      <family val="1"/>
    </font>
    <font>
      <sz val="11"/>
      <name val="Calibri"/>
      <family val="2"/>
      <scheme val="minor"/>
    </font>
    <font>
      <sz val="10"/>
      <name val="Arial"/>
      <family val="2"/>
    </font>
    <font>
      <u/>
      <sz val="10"/>
      <color theme="10"/>
      <name val="Arial"/>
      <family val="2"/>
    </font>
    <font>
      <sz val="10"/>
      <name val="Calibri"/>
      <family val="2"/>
      <scheme val="minor"/>
    </font>
    <font>
      <b/>
      <u/>
      <sz val="12"/>
      <color rgb="FF0070C0"/>
      <name val="Times New Roman"/>
      <family val="1"/>
    </font>
    <font>
      <sz val="11"/>
      <color theme="1"/>
      <name val="Calibri"/>
      <family val="2"/>
      <scheme val="minor"/>
    </font>
    <font>
      <sz val="11"/>
      <color theme="1"/>
      <name val="Book Antiqua"/>
      <family val="1"/>
    </font>
    <font>
      <b/>
      <sz val="11"/>
      <color theme="1"/>
      <name val="Book Antiqua"/>
      <family val="1"/>
    </font>
    <font>
      <sz val="10"/>
      <name val="Palatino Linotype"/>
      <family val="1"/>
    </font>
    <font>
      <b/>
      <sz val="11"/>
      <name val="Palatino Linotype"/>
      <family val="1"/>
    </font>
    <font>
      <sz val="11"/>
      <name val="Palatino Linotype"/>
      <family val="1"/>
    </font>
    <font>
      <sz val="11"/>
      <color theme="1"/>
      <name val="Palatino Linotype"/>
      <family val="1"/>
    </font>
    <font>
      <sz val="12"/>
      <color theme="1"/>
      <name val="Palatino Linotype"/>
      <family val="1"/>
    </font>
  </fonts>
  <fills count="10">
    <fill>
      <patternFill patternType="none"/>
    </fill>
    <fill>
      <patternFill patternType="gray125"/>
    </fill>
    <fill>
      <patternFill patternType="solid">
        <fgColor theme="9" tint="0.39997558519241921"/>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rgb="FFFFFF00"/>
        <bgColor indexed="64"/>
      </patternFill>
    </fill>
    <fill>
      <patternFill patternType="solid">
        <fgColor theme="6" tint="-0.249977111117893"/>
        <bgColor indexed="64"/>
      </patternFill>
    </fill>
    <fill>
      <patternFill patternType="solid">
        <fgColor theme="0"/>
        <bgColor indexed="64"/>
      </patternFill>
    </fill>
    <fill>
      <patternFill patternType="solid">
        <fgColor rgb="FFCCFFFF"/>
        <bgColor indexed="64"/>
      </patternFill>
    </fill>
    <fill>
      <patternFill patternType="solid">
        <fgColor rgb="FFCCECFF"/>
        <bgColor indexed="64"/>
      </patternFill>
    </fill>
  </fills>
  <borders count="19">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hair">
        <color indexed="64"/>
      </top>
      <bottom/>
      <diagonal/>
    </border>
    <border>
      <left/>
      <right/>
      <top style="hair">
        <color indexed="64"/>
      </top>
      <bottom style="hair">
        <color indexed="64"/>
      </bottom>
      <diagonal/>
    </border>
    <border>
      <left/>
      <right/>
      <top/>
      <bottom style="hair">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11">
    <xf numFmtId="0" fontId="0" fillId="0" borderId="0"/>
    <xf numFmtId="0" fontId="1" fillId="0" borderId="0" applyNumberFormat="0" applyFill="0" applyBorder="0" applyAlignment="0" applyProtection="0">
      <alignment vertical="top"/>
      <protection locked="0"/>
    </xf>
    <xf numFmtId="0" fontId="2" fillId="0" borderId="0"/>
    <xf numFmtId="0" fontId="9" fillId="0" borderId="0"/>
    <xf numFmtId="0" fontId="11" fillId="0" borderId="0"/>
    <xf numFmtId="0" fontId="11" fillId="0" borderId="0"/>
    <xf numFmtId="0" fontId="15" fillId="0" borderId="0"/>
    <xf numFmtId="164" fontId="2" fillId="0" borderId="0" applyFont="0" applyFill="0" applyBorder="0" applyAlignment="0" applyProtection="0"/>
    <xf numFmtId="0" fontId="16" fillId="0" borderId="0" applyNumberFormat="0" applyFill="0" applyBorder="0" applyAlignment="0" applyProtection="0"/>
    <xf numFmtId="43" fontId="19" fillId="0" borderId="0" applyFont="0" applyFill="0" applyBorder="0" applyAlignment="0" applyProtection="0"/>
    <xf numFmtId="1" fontId="19" fillId="0" borderId="10">
      <alignment horizontal="center" vertical="center"/>
    </xf>
  </cellStyleXfs>
  <cellXfs count="233">
    <xf numFmtId="0" fontId="0" fillId="0" borderId="0" xfId="0"/>
    <xf numFmtId="0" fontId="0" fillId="5" borderId="0" xfId="0" applyFill="1"/>
    <xf numFmtId="0" fontId="0" fillId="5" borderId="2" xfId="0" applyFill="1" applyBorder="1"/>
    <xf numFmtId="0" fontId="0" fillId="5" borderId="3" xfId="0" applyFill="1"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5" xfId="0" applyBorder="1" applyAlignment="1">
      <alignment horizontal="center" vertical="center"/>
    </xf>
    <xf numFmtId="0" fontId="0" fillId="0" borderId="7" xfId="0" applyBorder="1"/>
    <xf numFmtId="0" fontId="0" fillId="0" borderId="8" xfId="0" applyBorder="1"/>
    <xf numFmtId="0" fontId="0" fillId="0" borderId="9" xfId="0" applyBorder="1"/>
    <xf numFmtId="0" fontId="10" fillId="0" borderId="1" xfId="3" applyFont="1" applyBorder="1" applyAlignment="1" applyProtection="1">
      <alignment vertical="center"/>
      <protection hidden="1"/>
    </xf>
    <xf numFmtId="0" fontId="11" fillId="0" borderId="1" xfId="3" applyFont="1" applyBorder="1" applyAlignment="1" applyProtection="1">
      <alignment vertical="center"/>
      <protection hidden="1"/>
    </xf>
    <xf numFmtId="0" fontId="10" fillId="0" borderId="1" xfId="3" applyFont="1" applyBorder="1" applyAlignment="1" applyProtection="1">
      <alignment horizontal="right" vertical="center"/>
      <protection hidden="1"/>
    </xf>
    <xf numFmtId="0" fontId="11" fillId="0" borderId="0" xfId="3" applyFont="1" applyAlignment="1" applyProtection="1">
      <alignment vertical="center"/>
      <protection hidden="1"/>
    </xf>
    <xf numFmtId="0" fontId="10" fillId="0" borderId="0" xfId="3" applyFont="1" applyAlignment="1" applyProtection="1">
      <alignment horizontal="center" vertical="center"/>
      <protection hidden="1"/>
    </xf>
    <xf numFmtId="0" fontId="11" fillId="0" borderId="0" xfId="3" applyFont="1" applyAlignment="1" applyProtection="1">
      <alignment horizontal="left" vertical="center"/>
      <protection hidden="1"/>
    </xf>
    <xf numFmtId="167" fontId="11" fillId="0" borderId="0" xfId="3" applyNumberFormat="1" applyFont="1" applyAlignment="1" applyProtection="1">
      <alignment horizontal="left" vertical="center"/>
      <protection hidden="1"/>
    </xf>
    <xf numFmtId="0" fontId="11" fillId="0" borderId="0" xfId="4" applyAlignment="1" applyProtection="1">
      <alignment horizontal="left" vertical="center"/>
      <protection hidden="1"/>
    </xf>
    <xf numFmtId="0" fontId="10" fillId="0" borderId="0" xfId="5" applyFont="1" applyAlignment="1" applyProtection="1">
      <alignment horizontal="left" vertical="center"/>
      <protection hidden="1"/>
    </xf>
    <xf numFmtId="0" fontId="11" fillId="0" borderId="0" xfId="3" applyFont="1" applyAlignment="1" applyProtection="1">
      <alignment horizontal="justify" vertical="center"/>
      <protection hidden="1"/>
    </xf>
    <xf numFmtId="0" fontId="11" fillId="0" borderId="0" xfId="3" applyFont="1" applyAlignment="1" applyProtection="1">
      <alignment vertical="top"/>
      <protection hidden="1"/>
    </xf>
    <xf numFmtId="166" fontId="12" fillId="0" borderId="0" xfId="3" applyNumberFormat="1" applyFont="1" applyAlignment="1" applyProtection="1">
      <alignment horizontal="center" vertical="top"/>
      <protection hidden="1"/>
    </xf>
    <xf numFmtId="0" fontId="12" fillId="0" borderId="0" xfId="3" applyFont="1" applyAlignment="1" applyProtection="1">
      <alignment vertical="top"/>
      <protection hidden="1"/>
    </xf>
    <xf numFmtId="0" fontId="0" fillId="0" borderId="0" xfId="3" applyFont="1" applyAlignment="1" applyProtection="1">
      <alignment vertical="top"/>
      <protection hidden="1"/>
    </xf>
    <xf numFmtId="0" fontId="9" fillId="0" borderId="0" xfId="3" applyAlignment="1" applyProtection="1">
      <alignment vertical="top"/>
      <protection hidden="1"/>
    </xf>
    <xf numFmtId="0" fontId="12" fillId="0" borderId="0" xfId="3" applyFont="1" applyAlignment="1" applyProtection="1">
      <alignment horizontal="center" vertical="top"/>
      <protection hidden="1"/>
    </xf>
    <xf numFmtId="0" fontId="11" fillId="0" borderId="0" xfId="0" applyFont="1" applyAlignment="1" applyProtection="1">
      <alignment vertical="center"/>
      <protection hidden="1"/>
    </xf>
    <xf numFmtId="0" fontId="11" fillId="0" borderId="0" xfId="0" applyFont="1" applyAlignment="1" applyProtection="1">
      <alignment horizontal="center" vertical="center" wrapText="1"/>
      <protection hidden="1"/>
    </xf>
    <xf numFmtId="0" fontId="0" fillId="0" borderId="0" xfId="0" applyProtection="1">
      <protection hidden="1"/>
    </xf>
    <xf numFmtId="0" fontId="11" fillId="0" borderId="0" xfId="0" applyFont="1" applyAlignment="1" applyProtection="1">
      <alignment horizontal="justify" vertical="center"/>
      <protection hidden="1"/>
    </xf>
    <xf numFmtId="166" fontId="11" fillId="0" borderId="0" xfId="0" applyNumberFormat="1" applyFont="1" applyAlignment="1" applyProtection="1">
      <alignment horizontal="center" vertical="center"/>
      <protection hidden="1"/>
    </xf>
    <xf numFmtId="0" fontId="11" fillId="0" borderId="0" xfId="0" applyFont="1" applyAlignment="1" applyProtection="1">
      <alignment horizontal="right" vertical="center"/>
      <protection hidden="1"/>
    </xf>
    <xf numFmtId="0" fontId="9" fillId="0" borderId="0" xfId="3" applyProtection="1">
      <protection hidden="1"/>
    </xf>
    <xf numFmtId="167" fontId="10" fillId="0" borderId="0" xfId="3" applyNumberFormat="1" applyFont="1" applyAlignment="1" applyProtection="1">
      <alignment vertical="center"/>
      <protection hidden="1"/>
    </xf>
    <xf numFmtId="0" fontId="10" fillId="0" borderId="0" xfId="3" applyFont="1" applyAlignment="1" applyProtection="1">
      <alignment horizontal="right" vertical="center"/>
      <protection hidden="1"/>
    </xf>
    <xf numFmtId="0" fontId="10" fillId="0" borderId="0" xfId="3" applyFont="1" applyAlignment="1" applyProtection="1">
      <alignment horizontal="left" vertical="center" indent="2"/>
      <protection hidden="1"/>
    </xf>
    <xf numFmtId="0" fontId="11" fillId="0" borderId="0" xfId="0" applyFont="1" applyAlignment="1" applyProtection="1">
      <alignment horizontal="left" vertical="center" indent="2"/>
      <protection hidden="1"/>
    </xf>
    <xf numFmtId="0" fontId="10" fillId="0" borderId="0" xfId="0" applyFont="1" applyAlignment="1" applyProtection="1">
      <alignment horizontal="left" vertical="center"/>
      <protection hidden="1"/>
    </xf>
    <xf numFmtId="167" fontId="10" fillId="0" borderId="0" xfId="0" applyNumberFormat="1" applyFont="1" applyAlignment="1" applyProtection="1">
      <alignment horizontal="left" vertical="center" indent="1"/>
      <protection hidden="1"/>
    </xf>
    <xf numFmtId="0" fontId="11" fillId="0" borderId="14" xfId="0" applyFont="1" applyBorder="1" applyAlignment="1" applyProtection="1">
      <alignment horizontal="left" vertical="center"/>
      <protection hidden="1"/>
    </xf>
    <xf numFmtId="0" fontId="12" fillId="0" borderId="0" xfId="3" applyFont="1" applyAlignment="1" applyProtection="1">
      <alignment horizontal="left" vertical="center"/>
      <protection hidden="1"/>
    </xf>
    <xf numFmtId="0" fontId="9" fillId="0" borderId="0" xfId="3" applyAlignment="1" applyProtection="1">
      <alignment vertical="center"/>
      <protection hidden="1"/>
    </xf>
    <xf numFmtId="0" fontId="11" fillId="0" borderId="0" xfId="3" applyFont="1" applyAlignment="1" applyProtection="1">
      <alignment horizontal="center" vertical="top"/>
      <protection hidden="1"/>
    </xf>
    <xf numFmtId="0" fontId="10" fillId="6" borderId="10" xfId="3" applyFont="1" applyFill="1" applyBorder="1" applyAlignment="1" applyProtection="1">
      <alignment horizontal="left" vertical="center" indent="1"/>
      <protection hidden="1"/>
    </xf>
    <xf numFmtId="0" fontId="8" fillId="0" borderId="10" xfId="0" applyFont="1" applyBorder="1" applyAlignment="1" applyProtection="1">
      <alignment horizontal="center"/>
      <protection hidden="1"/>
    </xf>
    <xf numFmtId="2" fontId="8" fillId="0" borderId="10" xfId="0" applyNumberFormat="1" applyFont="1" applyBorder="1" applyAlignment="1" applyProtection="1">
      <alignment horizontal="center"/>
      <protection hidden="1"/>
    </xf>
    <xf numFmtId="0" fontId="5" fillId="5" borderId="0" xfId="0" applyFont="1" applyFill="1" applyProtection="1">
      <protection hidden="1"/>
    </xf>
    <xf numFmtId="0" fontId="5" fillId="0" borderId="0" xfId="0" applyFont="1" applyProtection="1">
      <protection hidden="1"/>
    </xf>
    <xf numFmtId="0" fontId="7" fillId="0" borderId="0" xfId="0" applyFont="1" applyProtection="1">
      <protection hidden="1"/>
    </xf>
    <xf numFmtId="0" fontId="6" fillId="0" borderId="0" xfId="0" applyFont="1" applyProtection="1">
      <protection hidden="1"/>
    </xf>
    <xf numFmtId="0" fontId="5" fillId="0" borderId="0" xfId="0" applyFont="1" applyAlignment="1" applyProtection="1">
      <alignment horizontal="right"/>
      <protection hidden="1"/>
    </xf>
    <xf numFmtId="0" fontId="11" fillId="6" borderId="15" xfId="0" applyFont="1" applyFill="1" applyBorder="1" applyAlignment="1" applyProtection="1">
      <alignment vertical="center"/>
      <protection locked="0" hidden="1"/>
    </xf>
    <xf numFmtId="0" fontId="14" fillId="0" borderId="0" xfId="0" applyFont="1"/>
    <xf numFmtId="0" fontId="14" fillId="6" borderId="10" xfId="0" applyFont="1" applyFill="1" applyBorder="1" applyProtection="1">
      <protection locked="0" hidden="1"/>
    </xf>
    <xf numFmtId="0" fontId="0" fillId="5" borderId="0" xfId="0" applyFill="1" applyProtection="1">
      <protection hidden="1"/>
    </xf>
    <xf numFmtId="0" fontId="0" fillId="0" borderId="0" xfId="0" applyAlignment="1" applyProtection="1">
      <alignment horizontal="center" vertical="center"/>
      <protection hidden="1"/>
    </xf>
    <xf numFmtId="0" fontId="5" fillId="0" borderId="0" xfId="0" applyFont="1" applyAlignment="1" applyProtection="1">
      <alignment horizontal="center" vertical="center"/>
      <protection hidden="1"/>
    </xf>
    <xf numFmtId="0" fontId="0" fillId="5" borderId="0" xfId="0" applyFill="1" applyAlignment="1" applyProtection="1">
      <alignment horizontal="center" vertical="center"/>
      <protection hidden="1"/>
    </xf>
    <xf numFmtId="0" fontId="0" fillId="6" borderId="0" xfId="0" applyFill="1" applyAlignment="1" applyProtection="1">
      <alignment horizontal="center" vertical="center"/>
      <protection hidden="1"/>
    </xf>
    <xf numFmtId="0" fontId="6" fillId="0" borderId="0" xfId="0" applyFont="1" applyAlignment="1" applyProtection="1">
      <alignment horizontal="center" vertical="center"/>
      <protection hidden="1"/>
    </xf>
    <xf numFmtId="0" fontId="0" fillId="0" borderId="0" xfId="0" applyAlignment="1">
      <alignment wrapText="1"/>
    </xf>
    <xf numFmtId="0" fontId="17" fillId="0" borderId="0" xfId="0" applyFont="1" applyAlignment="1" applyProtection="1">
      <alignment wrapText="1"/>
      <protection hidden="1"/>
    </xf>
    <xf numFmtId="0" fontId="10" fillId="0" borderId="10" xfId="0" applyFont="1" applyBorder="1" applyAlignment="1" applyProtection="1">
      <alignment horizontal="center" vertical="top" wrapText="1"/>
      <protection hidden="1"/>
    </xf>
    <xf numFmtId="49" fontId="10" fillId="0" borderId="10" xfId="0" applyNumberFormat="1" applyFont="1" applyBorder="1" applyAlignment="1" applyProtection="1">
      <alignment horizontal="center" vertical="top" wrapText="1"/>
      <protection hidden="1"/>
    </xf>
    <xf numFmtId="0" fontId="10" fillId="0" borderId="10" xfId="0" applyFont="1" applyBorder="1" applyAlignment="1" applyProtection="1">
      <alignment horizontal="center" vertical="center" wrapText="1"/>
      <protection hidden="1"/>
    </xf>
    <xf numFmtId="4" fontId="9" fillId="0" borderId="10" xfId="0" applyNumberFormat="1" applyFont="1" applyBorder="1" applyAlignment="1" applyProtection="1">
      <alignment horizontal="center" vertical="center" wrapText="1"/>
      <protection hidden="1"/>
    </xf>
    <xf numFmtId="10" fontId="10" fillId="6" borderId="10" xfId="6" applyNumberFormat="1" applyFont="1" applyFill="1" applyBorder="1" applyAlignment="1" applyProtection="1">
      <alignment horizontal="center" vertical="center"/>
      <protection locked="0"/>
    </xf>
    <xf numFmtId="4" fontId="10" fillId="0" borderId="10" xfId="6" applyNumberFormat="1" applyFont="1" applyBorder="1" applyAlignment="1" applyProtection="1">
      <alignment horizontal="center" vertical="center"/>
      <protection hidden="1"/>
    </xf>
    <xf numFmtId="10" fontId="20" fillId="6" borderId="10" xfId="0" applyNumberFormat="1" applyFont="1" applyFill="1" applyBorder="1" applyAlignment="1" applyProtection="1">
      <alignment horizontal="center" vertical="center"/>
      <protection hidden="1"/>
    </xf>
    <xf numFmtId="0" fontId="20" fillId="0" borderId="10" xfId="0" applyFont="1" applyBorder="1" applyAlignment="1" applyProtection="1">
      <alignment horizontal="center" vertical="center"/>
      <protection hidden="1"/>
    </xf>
    <xf numFmtId="2" fontId="21" fillId="7" borderId="10" xfId="0" applyNumberFormat="1" applyFont="1" applyFill="1" applyBorder="1" applyAlignment="1" applyProtection="1">
      <alignment horizontal="center" vertical="center"/>
      <protection hidden="1"/>
    </xf>
    <xf numFmtId="4" fontId="20" fillId="0" borderId="10" xfId="0" applyNumberFormat="1" applyFont="1" applyBorder="1" applyAlignment="1" applyProtection="1">
      <alignment horizontal="center" vertical="center"/>
      <protection hidden="1"/>
    </xf>
    <xf numFmtId="0" fontId="22" fillId="0" borderId="10" xfId="0" applyFont="1" applyBorder="1" applyAlignment="1">
      <alignment horizontal="center" vertical="center" wrapText="1"/>
    </xf>
    <xf numFmtId="0" fontId="23" fillId="0" borderId="10" xfId="0" applyFont="1" applyBorder="1" applyAlignment="1">
      <alignment horizontal="center" vertical="center"/>
    </xf>
    <xf numFmtId="0" fontId="23" fillId="0" borderId="18" xfId="0" applyFont="1" applyBorder="1" applyAlignment="1">
      <alignment horizontal="center" vertical="center"/>
    </xf>
    <xf numFmtId="0" fontId="23" fillId="0" borderId="18" xfId="0" applyFont="1" applyBorder="1" applyAlignment="1">
      <alignment horizontal="center" vertical="center" wrapText="1"/>
    </xf>
    <xf numFmtId="0" fontId="24" fillId="0" borderId="0" xfId="0" applyFont="1"/>
    <xf numFmtId="49" fontId="24" fillId="0" borderId="10" xfId="0" applyNumberFormat="1" applyFont="1" applyBorder="1" applyAlignment="1">
      <alignment horizontal="center" vertical="center"/>
    </xf>
    <xf numFmtId="0" fontId="24" fillId="0" borderId="10" xfId="0" applyFont="1" applyBorder="1" applyAlignment="1">
      <alignment horizontal="justify" vertical="top" wrapText="1"/>
    </xf>
    <xf numFmtId="0" fontId="24" fillId="0" borderId="10" xfId="0" applyFont="1" applyBorder="1" applyAlignment="1">
      <alignment horizontal="center" vertical="center"/>
    </xf>
    <xf numFmtId="2" fontId="24" fillId="7" borderId="10" xfId="9" applyNumberFormat="1" applyFont="1" applyFill="1" applyBorder="1" applyAlignment="1">
      <alignment horizontal="center" vertical="center"/>
    </xf>
    <xf numFmtId="2" fontId="24" fillId="0" borderId="0" xfId="0" applyNumberFormat="1" applyFont="1"/>
    <xf numFmtId="49" fontId="24" fillId="7" borderId="10" xfId="0" applyNumberFormat="1" applyFont="1" applyFill="1" applyBorder="1" applyAlignment="1">
      <alignment horizontal="center" vertical="center"/>
    </xf>
    <xf numFmtId="0" fontId="24" fillId="7" borderId="10" xfId="0" applyFont="1" applyFill="1" applyBorder="1" applyAlignment="1">
      <alignment horizontal="justify" vertical="center"/>
    </xf>
    <xf numFmtId="0" fontId="24" fillId="7" borderId="10" xfId="0" applyFont="1" applyFill="1" applyBorder="1" applyAlignment="1">
      <alignment horizontal="center" vertical="center"/>
    </xf>
    <xf numFmtId="0" fontId="24" fillId="7" borderId="0" xfId="0" applyFont="1" applyFill="1"/>
    <xf numFmtId="0" fontId="24" fillId="0" borderId="10" xfId="0" applyFont="1" applyBorder="1" applyAlignment="1">
      <alignment horizontal="justify" vertical="center"/>
    </xf>
    <xf numFmtId="0" fontId="24" fillId="7" borderId="10" xfId="0" applyFont="1" applyFill="1" applyBorder="1" applyAlignment="1">
      <alignment horizontal="justify" vertical="top"/>
    </xf>
    <xf numFmtId="0" fontId="24" fillId="0" borderId="10" xfId="0" applyFont="1" applyBorder="1" applyAlignment="1">
      <alignment horizontal="justify" vertical="top"/>
    </xf>
    <xf numFmtId="0" fontId="24" fillId="7" borderId="10" xfId="0" applyFont="1" applyFill="1" applyBorder="1" applyAlignment="1">
      <alignment horizontal="justify" vertical="center" wrapText="1"/>
    </xf>
    <xf numFmtId="2" fontId="24" fillId="0" borderId="10" xfId="9" applyNumberFormat="1" applyFont="1" applyFill="1" applyBorder="1" applyAlignment="1">
      <alignment horizontal="center" vertical="center"/>
    </xf>
    <xf numFmtId="49" fontId="22" fillId="0" borderId="10" xfId="0" applyNumberFormat="1" applyFont="1" applyBorder="1" applyAlignment="1">
      <alignment horizontal="center" vertical="center" wrapText="1"/>
    </xf>
    <xf numFmtId="0" fontId="24" fillId="0" borderId="10" xfId="0" applyFont="1" applyBorder="1" applyAlignment="1">
      <alignment horizontal="left" vertical="top" wrapText="1" readingOrder="1"/>
    </xf>
    <xf numFmtId="2" fontId="25" fillId="0" borderId="10" xfId="0" applyNumberFormat="1" applyFont="1" applyBorder="1" applyAlignment="1">
      <alignment horizontal="center" vertical="center"/>
    </xf>
    <xf numFmtId="0" fontId="25" fillId="0" borderId="0" xfId="0" applyFont="1" applyAlignment="1">
      <alignment horizontal="center" vertical="center"/>
    </xf>
    <xf numFmtId="2" fontId="25" fillId="0" borderId="0" xfId="0" applyNumberFormat="1" applyFont="1" applyAlignment="1">
      <alignment horizontal="center" vertical="center"/>
    </xf>
    <xf numFmtId="49" fontId="24" fillId="0" borderId="10" xfId="0" applyNumberFormat="1" applyFont="1" applyBorder="1" applyAlignment="1">
      <alignment horizontal="center" vertical="center" wrapText="1"/>
    </xf>
    <xf numFmtId="0" fontId="24" fillId="0" borderId="10" xfId="0" applyFont="1" applyBorder="1" applyAlignment="1">
      <alignment horizontal="justify" vertical="center" wrapText="1"/>
    </xf>
    <xf numFmtId="0" fontId="24" fillId="0" borderId="10" xfId="0" applyFont="1" applyBorder="1" applyAlignment="1">
      <alignment horizontal="center" vertical="center" wrapText="1"/>
    </xf>
    <xf numFmtId="2" fontId="24" fillId="7" borderId="10" xfId="0" applyNumberFormat="1" applyFont="1" applyFill="1" applyBorder="1" applyAlignment="1">
      <alignment horizontal="center" vertical="center"/>
    </xf>
    <xf numFmtId="49" fontId="24" fillId="0" borderId="11" xfId="0" applyNumberFormat="1" applyFont="1" applyBorder="1" applyAlignment="1">
      <alignment horizontal="center" vertical="center"/>
    </xf>
    <xf numFmtId="49" fontId="24" fillId="0" borderId="11" xfId="0" applyNumberFormat="1" applyFont="1" applyBorder="1" applyAlignment="1">
      <alignment horizontal="center" vertical="center" wrapText="1"/>
    </xf>
    <xf numFmtId="49" fontId="23" fillId="8" borderId="11" xfId="0" applyNumberFormat="1" applyFont="1" applyFill="1" applyBorder="1"/>
    <xf numFmtId="49" fontId="23" fillId="8" borderId="17" xfId="0" applyNumberFormat="1" applyFont="1" applyFill="1" applyBorder="1"/>
    <xf numFmtId="49" fontId="23" fillId="8" borderId="13" xfId="0" applyNumberFormat="1" applyFont="1" applyFill="1" applyBorder="1"/>
    <xf numFmtId="2" fontId="23" fillId="8" borderId="10" xfId="9" applyNumberFormat="1" applyFont="1" applyFill="1" applyBorder="1" applyAlignment="1">
      <alignment horizontal="center"/>
    </xf>
    <xf numFmtId="0" fontId="24" fillId="9" borderId="10" xfId="0" applyFont="1" applyFill="1" applyBorder="1"/>
    <xf numFmtId="0" fontId="24" fillId="9" borderId="10" xfId="0" applyFont="1" applyFill="1" applyBorder="1" applyAlignment="1">
      <alignment horizontal="left"/>
    </xf>
    <xf numFmtId="2" fontId="24" fillId="7" borderId="10" xfId="0" applyNumberFormat="1" applyFont="1" applyFill="1" applyBorder="1" applyAlignment="1">
      <alignment horizontal="center" vertical="center" wrapText="1"/>
    </xf>
    <xf numFmtId="49" fontId="24" fillId="7" borderId="10" xfId="0" applyNumberFormat="1" applyFont="1" applyFill="1" applyBorder="1" applyAlignment="1">
      <alignment horizontal="center" vertical="center" wrapText="1"/>
    </xf>
    <xf numFmtId="0" fontId="24" fillId="7" borderId="10" xfId="0" applyFont="1" applyFill="1" applyBorder="1" applyAlignment="1">
      <alignment vertical="center" wrapText="1"/>
    </xf>
    <xf numFmtId="0" fontId="24" fillId="0" borderId="10" xfId="0" applyFont="1" applyBorder="1" applyAlignment="1">
      <alignment vertical="top" wrapText="1"/>
    </xf>
    <xf numFmtId="0" fontId="24" fillId="7" borderId="10" xfId="0" applyFont="1" applyFill="1" applyBorder="1" applyAlignment="1">
      <alignment vertical="top" wrapText="1"/>
    </xf>
    <xf numFmtId="0" fontId="24" fillId="7" borderId="10" xfId="0" applyFont="1" applyFill="1" applyBorder="1" applyAlignment="1">
      <alignment horizontal="center" vertical="center" wrapText="1"/>
    </xf>
    <xf numFmtId="0" fontId="24" fillId="7" borderId="10" xfId="0" applyFont="1" applyFill="1" applyBorder="1" applyAlignment="1">
      <alignment horizontal="justify" vertical="top" wrapText="1"/>
    </xf>
    <xf numFmtId="2" fontId="24" fillId="0" borderId="10" xfId="0" applyNumberFormat="1" applyFont="1" applyBorder="1" applyAlignment="1">
      <alignment horizontal="center" vertical="center" wrapText="1"/>
    </xf>
    <xf numFmtId="0" fontId="24" fillId="0" borderId="10" xfId="0" applyFont="1" applyBorder="1" applyAlignment="1">
      <alignment vertical="center" wrapText="1"/>
    </xf>
    <xf numFmtId="0" fontId="24" fillId="0" borderId="10" xfId="0" applyFont="1" applyBorder="1" applyAlignment="1">
      <alignment horizontal="center" wrapText="1"/>
    </xf>
    <xf numFmtId="0" fontId="24" fillId="8" borderId="10" xfId="0" applyFont="1" applyFill="1" applyBorder="1"/>
    <xf numFmtId="2" fontId="23" fillId="8" borderId="10" xfId="0" applyNumberFormat="1" applyFont="1" applyFill="1" applyBorder="1" applyAlignment="1">
      <alignment horizontal="center"/>
    </xf>
    <xf numFmtId="0" fontId="23" fillId="9" borderId="10" xfId="0" applyFont="1" applyFill="1" applyBorder="1" applyAlignment="1">
      <alignment vertical="center"/>
    </xf>
    <xf numFmtId="0" fontId="23" fillId="9" borderId="10" xfId="0" applyFont="1" applyFill="1" applyBorder="1"/>
    <xf numFmtId="0" fontId="24" fillId="7" borderId="10" xfId="0" applyFont="1" applyFill="1" applyBorder="1" applyAlignment="1">
      <alignment horizontal="left" vertical="top" wrapText="1"/>
    </xf>
    <xf numFmtId="0" fontId="25" fillId="0" borderId="0" xfId="0" applyFont="1"/>
    <xf numFmtId="0" fontId="25" fillId="0" borderId="0" xfId="0" applyFont="1" applyAlignment="1">
      <alignment vertical="top"/>
    </xf>
    <xf numFmtId="0" fontId="26" fillId="7" borderId="10" xfId="0" applyFont="1" applyFill="1" applyBorder="1" applyAlignment="1">
      <alignment vertical="top" wrapText="1"/>
    </xf>
    <xf numFmtId="0" fontId="23" fillId="0" borderId="10" xfId="0" applyFont="1" applyBorder="1"/>
    <xf numFmtId="2" fontId="23" fillId="0" borderId="10" xfId="0" applyNumberFormat="1" applyFont="1" applyBorder="1"/>
    <xf numFmtId="0" fontId="23" fillId="0" borderId="10" xfId="0" applyFont="1" applyBorder="1" applyAlignment="1">
      <alignment horizontal="center"/>
    </xf>
    <xf numFmtId="0" fontId="22" fillId="0" borderId="10" xfId="0" applyFont="1" applyBorder="1" applyAlignment="1">
      <alignment horizontal="center" wrapText="1"/>
    </xf>
    <xf numFmtId="0" fontId="24" fillId="0" borderId="10" xfId="0" applyFont="1" applyBorder="1" applyAlignment="1">
      <alignment horizontal="left" wrapText="1"/>
    </xf>
    <xf numFmtId="2" fontId="23" fillId="7" borderId="10" xfId="0" applyNumberFormat="1" applyFont="1" applyFill="1" applyBorder="1" applyAlignment="1">
      <alignment horizontal="center" vertical="center" wrapText="1"/>
    </xf>
    <xf numFmtId="2" fontId="23" fillId="0" borderId="10" xfId="0" applyNumberFormat="1" applyFont="1" applyBorder="1" applyAlignment="1">
      <alignment horizontal="center"/>
    </xf>
    <xf numFmtId="10" fontId="20" fillId="0" borderId="10" xfId="0" applyNumberFormat="1" applyFont="1" applyBorder="1" applyAlignment="1" applyProtection="1">
      <alignment horizontal="center" vertical="center"/>
      <protection hidden="1"/>
    </xf>
    <xf numFmtId="0" fontId="11" fillId="0" borderId="11" xfId="0" applyFont="1" applyBorder="1" applyAlignment="1" applyProtection="1">
      <alignment horizontal="right" vertical="center" wrapText="1"/>
      <protection hidden="1"/>
    </xf>
    <xf numFmtId="0" fontId="11" fillId="0" borderId="17" xfId="0" applyFont="1" applyBorder="1" applyAlignment="1" applyProtection="1">
      <alignment horizontal="right" vertical="center" wrapText="1"/>
      <protection hidden="1"/>
    </xf>
    <xf numFmtId="0" fontId="11" fillId="0" borderId="13" xfId="0" applyFont="1" applyBorder="1" applyAlignment="1" applyProtection="1">
      <alignment horizontal="right" vertical="center" wrapText="1"/>
      <protection hidden="1"/>
    </xf>
    <xf numFmtId="0" fontId="6" fillId="7" borderId="10" xfId="0" applyFont="1" applyFill="1" applyBorder="1" applyAlignment="1" applyProtection="1">
      <alignment horizontal="center"/>
      <protection hidden="1"/>
    </xf>
    <xf numFmtId="0" fontId="5" fillId="0" borderId="10" xfId="0" applyFont="1" applyBorder="1" applyAlignment="1" applyProtection="1">
      <alignment horizontal="center"/>
      <protection hidden="1"/>
    </xf>
    <xf numFmtId="0" fontId="0" fillId="6" borderId="0" xfId="0" applyFill="1" applyAlignment="1" applyProtection="1">
      <alignment horizontal="center"/>
      <protection hidden="1"/>
    </xf>
    <xf numFmtId="0" fontId="20" fillId="0" borderId="11" xfId="0" applyFont="1" applyBorder="1" applyAlignment="1" applyProtection="1">
      <alignment horizontal="right"/>
      <protection hidden="1"/>
    </xf>
    <xf numFmtId="0" fontId="20" fillId="0" borderId="17" xfId="0" applyFont="1" applyBorder="1" applyAlignment="1" applyProtection="1">
      <alignment horizontal="right"/>
      <protection hidden="1"/>
    </xf>
    <xf numFmtId="0" fontId="20" fillId="0" borderId="13" xfId="0" applyFont="1" applyBorder="1" applyAlignment="1" applyProtection="1">
      <alignment horizontal="right"/>
      <protection hidden="1"/>
    </xf>
    <xf numFmtId="0" fontId="11" fillId="0" borderId="11" xfId="6" applyFont="1" applyBorder="1" applyAlignment="1" applyProtection="1">
      <alignment horizontal="right" vertical="center"/>
      <protection hidden="1"/>
    </xf>
    <xf numFmtId="0" fontId="11" fillId="0" borderId="17" xfId="6" applyFont="1" applyBorder="1" applyAlignment="1" applyProtection="1">
      <alignment horizontal="right" vertical="center"/>
      <protection hidden="1"/>
    </xf>
    <xf numFmtId="0" fontId="11" fillId="0" borderId="13" xfId="6" applyFont="1" applyBorder="1" applyAlignment="1" applyProtection="1">
      <alignment horizontal="right" vertical="center"/>
      <protection hidden="1"/>
    </xf>
    <xf numFmtId="0" fontId="12" fillId="0" borderId="11" xfId="6" applyFont="1" applyBorder="1" applyAlignment="1" applyProtection="1">
      <alignment horizontal="right" vertical="center"/>
      <protection hidden="1"/>
    </xf>
    <xf numFmtId="0" fontId="12" fillId="0" borderId="17" xfId="6" applyFont="1" applyBorder="1" applyAlignment="1" applyProtection="1">
      <alignment horizontal="right" vertical="center"/>
      <protection hidden="1"/>
    </xf>
    <xf numFmtId="0" fontId="12" fillId="0" borderId="13" xfId="6" applyFont="1" applyBorder="1" applyAlignment="1" applyProtection="1">
      <alignment horizontal="right" vertical="center"/>
      <protection hidden="1"/>
    </xf>
    <xf numFmtId="0" fontId="23" fillId="0" borderId="11" xfId="0" applyFont="1" applyBorder="1" applyAlignment="1">
      <alignment horizontal="left"/>
    </xf>
    <xf numFmtId="0" fontId="23" fillId="0" borderId="17" xfId="0" applyFont="1" applyBorder="1" applyAlignment="1">
      <alignment horizontal="left"/>
    </xf>
    <xf numFmtId="0" fontId="23" fillId="0" borderId="13" xfId="0" applyFont="1" applyBorder="1" applyAlignment="1">
      <alignment horizontal="left"/>
    </xf>
    <xf numFmtId="49" fontId="23" fillId="0" borderId="11" xfId="0" applyNumberFormat="1" applyFont="1" applyBorder="1" applyAlignment="1">
      <alignment horizontal="left" vertical="center" wrapText="1"/>
    </xf>
    <xf numFmtId="49" fontId="23" fillId="0" borderId="17" xfId="0" applyNumberFormat="1" applyFont="1" applyBorder="1" applyAlignment="1">
      <alignment horizontal="left" vertical="center" wrapText="1"/>
    </xf>
    <xf numFmtId="49" fontId="23" fillId="0" borderId="13" xfId="0" applyNumberFormat="1" applyFont="1" applyBorder="1" applyAlignment="1">
      <alignment horizontal="left" vertical="center" wrapText="1"/>
    </xf>
    <xf numFmtId="0" fontId="23" fillId="9" borderId="10" xfId="0" applyFont="1" applyFill="1" applyBorder="1" applyAlignment="1">
      <alignment horizontal="left" vertical="center" wrapText="1"/>
    </xf>
    <xf numFmtId="0" fontId="23" fillId="8" borderId="11" xfId="0" applyFont="1" applyFill="1" applyBorder="1" applyAlignment="1">
      <alignment horizontal="center"/>
    </xf>
    <xf numFmtId="0" fontId="23" fillId="8" borderId="17" xfId="0" applyFont="1" applyFill="1" applyBorder="1" applyAlignment="1">
      <alignment horizontal="center"/>
    </xf>
    <xf numFmtId="0" fontId="23" fillId="8" borderId="13" xfId="0" applyFont="1" applyFill="1" applyBorder="1" applyAlignment="1">
      <alignment horizontal="center"/>
    </xf>
    <xf numFmtId="0" fontId="23" fillId="0" borderId="11" xfId="0" applyFont="1" applyBorder="1" applyAlignment="1">
      <alignment horizontal="center"/>
    </xf>
    <xf numFmtId="0" fontId="23" fillId="0" borderId="17" xfId="0" applyFont="1" applyBorder="1" applyAlignment="1">
      <alignment horizontal="center"/>
    </xf>
    <xf numFmtId="0" fontId="23" fillId="0" borderId="13" xfId="0" applyFont="1" applyBorder="1" applyAlignment="1">
      <alignment horizontal="center"/>
    </xf>
    <xf numFmtId="0" fontId="0" fillId="2" borderId="0" xfId="0" applyFill="1" applyAlignment="1" applyProtection="1">
      <alignment horizontal="center"/>
      <protection hidden="1"/>
    </xf>
    <xf numFmtId="0" fontId="6" fillId="0" borderId="0" xfId="0" applyFont="1" applyAlignment="1" applyProtection="1">
      <alignment horizontal="center" vertical="center"/>
      <protection hidden="1"/>
    </xf>
    <xf numFmtId="0" fontId="6" fillId="0" borderId="0" xfId="0" applyFont="1" applyAlignment="1" applyProtection="1">
      <alignment horizontal="center" vertical="center" wrapText="1"/>
      <protection hidden="1"/>
    </xf>
    <xf numFmtId="0" fontId="6" fillId="6" borderId="11" xfId="0" applyFont="1" applyFill="1" applyBorder="1" applyAlignment="1" applyProtection="1">
      <alignment horizontal="center"/>
      <protection hidden="1"/>
    </xf>
    <xf numFmtId="0" fontId="6" fillId="6" borderId="13" xfId="0" applyFont="1" applyFill="1" applyBorder="1" applyAlignment="1" applyProtection="1">
      <alignment horizontal="center"/>
      <protection hidden="1"/>
    </xf>
    <xf numFmtId="0" fontId="5" fillId="0" borderId="0" xfId="0" applyFont="1" applyAlignment="1" applyProtection="1">
      <alignment horizontal="center"/>
      <protection hidden="1"/>
    </xf>
    <xf numFmtId="0" fontId="18" fillId="0" borderId="0" xfId="0" applyFont="1" applyAlignment="1">
      <alignment horizontal="center" wrapText="1"/>
    </xf>
    <xf numFmtId="0" fontId="4" fillId="0" borderId="5" xfId="2" applyFont="1" applyBorder="1" applyAlignment="1" applyProtection="1">
      <alignment horizontal="right" vertical="center"/>
      <protection hidden="1"/>
    </xf>
    <xf numFmtId="0" fontId="4" fillId="0" borderId="0" xfId="2" applyFont="1" applyAlignment="1" applyProtection="1">
      <alignment horizontal="right" vertical="center"/>
      <protection hidden="1"/>
    </xf>
    <xf numFmtId="0" fontId="1" fillId="5" borderId="5" xfId="1" applyFill="1" applyBorder="1" applyAlignment="1" applyProtection="1">
      <alignment horizontal="center"/>
    </xf>
    <xf numFmtId="0" fontId="1" fillId="5" borderId="0" xfId="1" applyFill="1" applyBorder="1" applyAlignment="1" applyProtection="1">
      <alignment horizontal="center"/>
    </xf>
    <xf numFmtId="0" fontId="1" fillId="5" borderId="6" xfId="1" applyFill="1" applyBorder="1" applyAlignment="1" applyProtection="1">
      <alignment horizontal="center"/>
    </xf>
    <xf numFmtId="0" fontId="0" fillId="3" borderId="0" xfId="0" applyFill="1" applyAlignment="1">
      <alignment horizontal="center" vertical="center"/>
    </xf>
    <xf numFmtId="0" fontId="0" fillId="3" borderId="6" xfId="0" applyFill="1" applyBorder="1" applyAlignment="1">
      <alignment horizontal="center" vertical="center"/>
    </xf>
    <xf numFmtId="0" fontId="0" fillId="4" borderId="5" xfId="0" applyFill="1" applyBorder="1" applyAlignment="1">
      <alignment horizontal="center"/>
    </xf>
    <xf numFmtId="0" fontId="0" fillId="4" borderId="0" xfId="0" applyFill="1" applyAlignment="1">
      <alignment horizontal="center"/>
    </xf>
    <xf numFmtId="0" fontId="0" fillId="4" borderId="6" xfId="0" applyFill="1" applyBorder="1" applyAlignment="1">
      <alignment horizontal="center"/>
    </xf>
    <xf numFmtId="0" fontId="0" fillId="3" borderId="5" xfId="0" applyFill="1" applyBorder="1" applyAlignment="1">
      <alignment horizontal="center" wrapText="1"/>
    </xf>
    <xf numFmtId="0" fontId="0" fillId="3" borderId="0" xfId="0" applyFill="1" applyAlignment="1">
      <alignment horizontal="center" wrapText="1"/>
    </xf>
    <xf numFmtId="0" fontId="0" fillId="3" borderId="6" xfId="0" applyFill="1" applyBorder="1" applyAlignment="1">
      <alignment horizontal="center" wrapText="1"/>
    </xf>
    <xf numFmtId="0" fontId="3" fillId="0" borderId="5" xfId="2" applyFont="1" applyBorder="1" applyAlignment="1" applyProtection="1">
      <alignment horizontal="right" vertical="center"/>
      <protection hidden="1"/>
    </xf>
    <xf numFmtId="0" fontId="3" fillId="0" borderId="0" xfId="2" applyFont="1" applyAlignment="1" applyProtection="1">
      <alignment horizontal="right" vertical="center"/>
      <protection hidden="1"/>
    </xf>
    <xf numFmtId="0" fontId="0" fillId="2" borderId="0" xfId="0" applyFill="1" applyAlignment="1">
      <alignment horizontal="center" wrapText="1"/>
    </xf>
    <xf numFmtId="0" fontId="0" fillId="0" borderId="10" xfId="0" applyBorder="1" applyAlignment="1">
      <alignment horizontal="center" vertical="center"/>
    </xf>
    <xf numFmtId="0" fontId="14" fillId="6" borderId="10" xfId="0" applyFont="1" applyFill="1" applyBorder="1" applyAlignment="1" applyProtection="1">
      <alignment horizontal="center" vertical="center"/>
      <protection locked="0"/>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14" fillId="6" borderId="10" xfId="0" applyFont="1" applyFill="1" applyBorder="1" applyAlignment="1" applyProtection="1">
      <alignment horizontal="center" vertical="center" wrapText="1"/>
      <protection locked="0"/>
    </xf>
    <xf numFmtId="0" fontId="14" fillId="6" borderId="10" xfId="0" applyFont="1" applyFill="1" applyBorder="1" applyAlignment="1" applyProtection="1">
      <alignment horizontal="center"/>
      <protection locked="0"/>
    </xf>
    <xf numFmtId="0" fontId="14" fillId="6" borderId="12" xfId="0" applyFont="1" applyFill="1" applyBorder="1" applyAlignment="1" applyProtection="1">
      <alignment horizontal="center"/>
      <protection locked="0"/>
    </xf>
    <xf numFmtId="0" fontId="0" fillId="0" borderId="10" xfId="0" applyBorder="1" applyAlignment="1">
      <alignment horizontal="center"/>
    </xf>
    <xf numFmtId="0" fontId="14" fillId="6" borderId="10" xfId="0" applyFont="1" applyFill="1" applyBorder="1" applyAlignment="1" applyProtection="1">
      <alignment horizontal="center"/>
      <protection locked="0" hidden="1"/>
    </xf>
    <xf numFmtId="165" fontId="14" fillId="6" borderId="10" xfId="0" applyNumberFormat="1" applyFont="1" applyFill="1" applyBorder="1" applyAlignment="1" applyProtection="1">
      <alignment horizontal="center"/>
      <protection locked="0" hidden="1"/>
    </xf>
    <xf numFmtId="0" fontId="6" fillId="6" borderId="10" xfId="0" applyFont="1" applyFill="1" applyBorder="1" applyAlignment="1" applyProtection="1">
      <alignment horizontal="center"/>
      <protection hidden="1"/>
    </xf>
    <xf numFmtId="0" fontId="6" fillId="0" borderId="0" xfId="0" applyFont="1" applyAlignment="1" applyProtection="1">
      <alignment horizontal="center" wrapText="1"/>
      <protection hidden="1"/>
    </xf>
    <xf numFmtId="0" fontId="5" fillId="2" borderId="0" xfId="0" applyFont="1" applyFill="1" applyAlignment="1" applyProtection="1">
      <alignment horizontal="center" wrapText="1"/>
      <protection hidden="1"/>
    </xf>
    <xf numFmtId="0" fontId="8" fillId="0" borderId="2" xfId="0" applyFont="1" applyBorder="1" applyAlignment="1" applyProtection="1">
      <alignment horizontal="center" wrapText="1"/>
      <protection hidden="1"/>
    </xf>
    <xf numFmtId="0" fontId="8" fillId="0" borderId="3" xfId="0" applyFont="1" applyBorder="1" applyAlignment="1" applyProtection="1">
      <alignment horizontal="center" wrapText="1"/>
      <protection hidden="1"/>
    </xf>
    <xf numFmtId="0" fontId="8" fillId="0" borderId="4" xfId="0" applyFont="1" applyBorder="1" applyAlignment="1" applyProtection="1">
      <alignment horizontal="center" wrapText="1"/>
      <protection hidden="1"/>
    </xf>
    <xf numFmtId="0" fontId="8" fillId="0" borderId="5" xfId="0" applyFont="1" applyBorder="1" applyAlignment="1" applyProtection="1">
      <alignment horizontal="center" wrapText="1"/>
      <protection hidden="1"/>
    </xf>
    <xf numFmtId="0" fontId="8" fillId="0" borderId="0" xfId="0" applyFont="1" applyAlignment="1" applyProtection="1">
      <alignment horizontal="center" wrapText="1"/>
      <protection hidden="1"/>
    </xf>
    <xf numFmtId="0" fontId="8" fillId="0" borderId="6" xfId="0" applyFont="1" applyBorder="1" applyAlignment="1" applyProtection="1">
      <alignment horizontal="center" wrapText="1"/>
      <protection hidden="1"/>
    </xf>
    <xf numFmtId="0" fontId="8" fillId="0" borderId="7" xfId="0" applyFont="1" applyBorder="1" applyAlignment="1" applyProtection="1">
      <alignment horizontal="center" wrapText="1"/>
      <protection hidden="1"/>
    </xf>
    <xf numFmtId="0" fontId="8" fillId="0" borderId="8" xfId="0" applyFont="1" applyBorder="1" applyAlignment="1" applyProtection="1">
      <alignment horizontal="center" wrapText="1"/>
      <protection hidden="1"/>
    </xf>
    <xf numFmtId="0" fontId="8" fillId="0" borderId="9" xfId="0" applyFont="1" applyBorder="1" applyAlignment="1" applyProtection="1">
      <alignment horizontal="center" wrapText="1"/>
      <protection hidden="1"/>
    </xf>
    <xf numFmtId="0" fontId="8" fillId="0" borderId="10" xfId="0" applyFont="1" applyBorder="1" applyAlignment="1" applyProtection="1">
      <alignment horizontal="center"/>
      <protection hidden="1"/>
    </xf>
    <xf numFmtId="0" fontId="5" fillId="0" borderId="0" xfId="0" applyFont="1" applyAlignment="1" applyProtection="1">
      <alignment horizontal="left"/>
      <protection hidden="1"/>
    </xf>
    <xf numFmtId="0" fontId="6" fillId="0" borderId="0" xfId="0" applyFont="1" applyAlignment="1" applyProtection="1">
      <alignment horizontal="center"/>
      <protection hidden="1"/>
    </xf>
    <xf numFmtId="0" fontId="5" fillId="6" borderId="10" xfId="0" applyFont="1" applyFill="1" applyBorder="1" applyAlignment="1" applyProtection="1">
      <alignment horizontal="center"/>
      <protection hidden="1"/>
    </xf>
    <xf numFmtId="0" fontId="5" fillId="0" borderId="1" xfId="0" applyFont="1" applyBorder="1" applyAlignment="1" applyProtection="1">
      <alignment horizontal="center"/>
      <protection hidden="1"/>
    </xf>
    <xf numFmtId="0" fontId="12" fillId="0" borderId="0" xfId="3" applyFont="1" applyAlignment="1" applyProtection="1">
      <alignment horizontal="justify" vertical="center"/>
      <protection hidden="1"/>
    </xf>
    <xf numFmtId="0" fontId="10" fillId="0" borderId="0" xfId="3" applyFont="1" applyAlignment="1" applyProtection="1">
      <alignment horizontal="center" vertical="center"/>
      <protection hidden="1"/>
    </xf>
    <xf numFmtId="0" fontId="0" fillId="6" borderId="0" xfId="3" applyFont="1" applyFill="1" applyAlignment="1" applyProtection="1">
      <alignment horizontal="left" vertical="center"/>
      <protection locked="0" hidden="1"/>
    </xf>
    <xf numFmtId="0" fontId="11" fillId="6" borderId="0" xfId="3" applyFont="1" applyFill="1" applyAlignment="1" applyProtection="1">
      <alignment horizontal="left" vertical="center"/>
      <protection locked="0" hidden="1"/>
    </xf>
    <xf numFmtId="167" fontId="11" fillId="0" borderId="0" xfId="3" applyNumberFormat="1" applyFont="1" applyAlignment="1" applyProtection="1">
      <alignment horizontal="left" vertical="center"/>
      <protection hidden="1"/>
    </xf>
    <xf numFmtId="0" fontId="12" fillId="2" borderId="0" xfId="3" applyFont="1" applyFill="1" applyAlignment="1" applyProtection="1">
      <alignment horizontal="justify" vertical="top"/>
      <protection hidden="1"/>
    </xf>
    <xf numFmtId="0" fontId="12" fillId="0" borderId="0" xfId="3" applyFont="1" applyAlignment="1" applyProtection="1">
      <alignment horizontal="justify" vertical="top"/>
      <protection hidden="1"/>
    </xf>
    <xf numFmtId="0" fontId="13" fillId="0" borderId="0" xfId="3" applyFont="1" applyAlignment="1" applyProtection="1">
      <alignment horizontal="justify" vertical="center"/>
      <protection hidden="1"/>
    </xf>
    <xf numFmtId="0" fontId="0" fillId="0" borderId="0" xfId="3" applyFont="1" applyAlignment="1" applyProtection="1">
      <alignment horizontal="justify" vertical="top"/>
      <protection hidden="1"/>
    </xf>
    <xf numFmtId="0" fontId="11" fillId="0" borderId="0" xfId="3" applyFont="1" applyAlignment="1" applyProtection="1">
      <alignment horizontal="justify" vertical="top"/>
      <protection hidden="1"/>
    </xf>
    <xf numFmtId="0" fontId="0" fillId="0" borderId="0" xfId="3" applyFont="1" applyAlignment="1" applyProtection="1">
      <alignment vertical="top" wrapText="1"/>
      <protection hidden="1"/>
    </xf>
    <xf numFmtId="0" fontId="0" fillId="0" borderId="0" xfId="0" applyAlignment="1" applyProtection="1">
      <alignment vertical="top" wrapText="1"/>
      <protection hidden="1"/>
    </xf>
    <xf numFmtId="0" fontId="11" fillId="0" borderId="16" xfId="0" applyFont="1" applyBorder="1" applyAlignment="1" applyProtection="1">
      <alignment horizontal="left" vertical="center" indent="2"/>
      <protection hidden="1"/>
    </xf>
    <xf numFmtId="167" fontId="10" fillId="6" borderId="10" xfId="3" applyNumberFormat="1" applyFont="1" applyFill="1" applyBorder="1" applyAlignment="1" applyProtection="1">
      <alignment horizontal="left" vertical="center" indent="1"/>
      <protection hidden="1"/>
    </xf>
    <xf numFmtId="0" fontId="11" fillId="0" borderId="14" xfId="0" applyFont="1" applyBorder="1" applyAlignment="1" applyProtection="1">
      <alignment horizontal="left" vertical="center" indent="2"/>
      <protection hidden="1"/>
    </xf>
    <xf numFmtId="0" fontId="11" fillId="0" borderId="0" xfId="0" applyFont="1" applyAlignment="1" applyProtection="1">
      <alignment horizontal="left" vertical="center" indent="2"/>
      <protection hidden="1"/>
    </xf>
    <xf numFmtId="0" fontId="11" fillId="6" borderId="15" xfId="0" applyFont="1" applyFill="1" applyBorder="1" applyAlignment="1" applyProtection="1">
      <alignment horizontal="center" vertical="center"/>
      <protection locked="0" hidden="1"/>
    </xf>
    <xf numFmtId="0" fontId="11" fillId="0" borderId="15" xfId="0" applyFont="1" applyBorder="1" applyAlignment="1" applyProtection="1">
      <alignment horizontal="left" vertical="center" indent="2"/>
      <protection hidden="1"/>
    </xf>
    <xf numFmtId="0" fontId="10" fillId="6" borderId="10" xfId="3" applyFont="1" applyFill="1" applyBorder="1" applyAlignment="1" applyProtection="1">
      <alignment horizontal="center" vertical="center"/>
      <protection hidden="1"/>
    </xf>
  </cellXfs>
  <cellStyles count="11">
    <cellStyle name="Comma" xfId="9" builtinId="3"/>
    <cellStyle name="Comma 2" xfId="7" xr:uid="{00000000-0005-0000-0000-000000000000}"/>
    <cellStyle name="Hyperlink" xfId="1" builtinId="8"/>
    <cellStyle name="Hyperlink 2" xfId="8" xr:uid="{00000000-0005-0000-0000-000002000000}"/>
    <cellStyle name="Normal" xfId="0" builtinId="0"/>
    <cellStyle name="Normal 2" xfId="6" xr:uid="{00000000-0005-0000-0000-000004000000}"/>
    <cellStyle name="Normal_Annexures TW 04" xfId="3" xr:uid="{00000000-0005-0000-0000-000005000000}"/>
    <cellStyle name="Normal_Attach 3(JV)" xfId="5" xr:uid="{00000000-0005-0000-0000-000006000000}"/>
    <cellStyle name="Normal_Price_Schedules for Insulator Package Rev-01" xfId="2" xr:uid="{00000000-0005-0000-0000-000007000000}"/>
    <cellStyle name="Normal_PRICE-SCHE Bihar-Rev-2-corrections_Annexures TW 04" xfId="4" xr:uid="{00000000-0005-0000-0000-000008000000}"/>
    <cellStyle name="Style 1" xfId="10" xr:uid="{00000000-0005-0000-0000-000003000000}"/>
  </cellStyles>
  <dxfs count="0"/>
  <tableStyles count="0" defaultTableStyle="TableStyleMedium9" defaultPivotStyle="PivotStyleLight16"/>
  <colors>
    <mruColors>
      <color rgb="FF339933"/>
      <color rgb="FF00CC00"/>
      <color rgb="FF0099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9525</xdr:colOff>
      <xdr:row>13</xdr:row>
      <xdr:rowOff>57150</xdr:rowOff>
    </xdr:from>
    <xdr:to>
      <xdr:col>12</xdr:col>
      <xdr:colOff>2311</xdr:colOff>
      <xdr:row>16</xdr:row>
      <xdr:rowOff>191177</xdr:rowOff>
    </xdr:to>
    <xdr:pic>
      <xdr:nvPicPr>
        <xdr:cNvPr id="2" name="Picture 1" descr="Logo PNG.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tretch>
          <a:fillRect/>
        </a:stretch>
      </xdr:blipFill>
      <xdr:spPr>
        <a:xfrm>
          <a:off x="4886325" y="3810000"/>
          <a:ext cx="2691536" cy="85792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Sonudeep/Price%20Part.xls" TargetMode="External"/><Relationship Id="rId1" Type="http://schemas.openxmlformats.org/officeDocument/2006/relationships/externalLinkPath" Target="/Sonudeep/Price%20Par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asic Data"/>
      <sheetName val="Cover"/>
      <sheetName val="Names of Bidder"/>
      <sheetName val="Sch-1"/>
      <sheetName val="Sch-1 Dis"/>
      <sheetName val="Sch-2"/>
      <sheetName val="Sch-2 Dis"/>
      <sheetName val="Sch-3 "/>
      <sheetName val="Sch-3 Dis"/>
      <sheetName val="Sch-4(Buyback)"/>
      <sheetName val="Sch-4"/>
      <sheetName val="Sch-4 Dis"/>
      <sheetName val="Sch-5"/>
      <sheetName val="Sch-5 After Discount"/>
      <sheetName val="Sch-6"/>
      <sheetName val="Sch-6 Dis"/>
      <sheetName val="Discount"/>
      <sheetName val="Octroi"/>
      <sheetName val="Entry Tax"/>
      <sheetName val="Other Taxes &amp; Duties"/>
      <sheetName val="Bid Form 2nd Envelope"/>
      <sheetName val="Q &amp; C"/>
      <sheetName val="T &amp; D"/>
      <sheetName val="N to W"/>
    </sheetNames>
    <sheetDataSet>
      <sheetData sheetId="0"/>
      <sheetData sheetId="1"/>
      <sheetData sheetId="2"/>
      <sheetData sheetId="3">
        <row r="6">
          <cell r="E6" t="str">
            <v>To:</v>
          </cell>
        </row>
        <row r="7">
          <cell r="E7" t="str">
            <v>Contract Services</v>
          </cell>
        </row>
        <row r="8">
          <cell r="B8" t="str">
            <v/>
          </cell>
          <cell r="E8" t="str">
            <v>Power Grid Corporation of India Ltd.,</v>
          </cell>
        </row>
        <row r="9">
          <cell r="E9" t="str">
            <v>Eastern Region Transmission System-I</v>
          </cell>
        </row>
        <row r="10">
          <cell r="E10" t="str">
            <v>Vidyut Board Colony Shastri Nagar</v>
          </cell>
        </row>
        <row r="11">
          <cell r="E11" t="str">
            <v>Patna 800023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4"/>
  <sheetViews>
    <sheetView workbookViewId="0">
      <selection activeCell="I9" sqref="I9"/>
    </sheetView>
  </sheetViews>
  <sheetFormatPr defaultRowHeight="15" x14ac:dyDescent="0.25"/>
  <cols>
    <col min="1" max="1" width="19.85546875" customWidth="1"/>
    <col min="11" max="11" width="27.140625" customWidth="1"/>
  </cols>
  <sheetData>
    <row r="2" spans="1:11" x14ac:dyDescent="0.25">
      <c r="A2" t="s">
        <v>103</v>
      </c>
    </row>
    <row r="3" spans="1:11" ht="53.25" customHeight="1" x14ac:dyDescent="0.25">
      <c r="A3" t="s">
        <v>0</v>
      </c>
      <c r="B3" s="170" t="s">
        <v>104</v>
      </c>
      <c r="C3" s="170"/>
      <c r="D3" s="170"/>
      <c r="E3" s="170"/>
      <c r="F3" s="170"/>
      <c r="G3" s="170"/>
      <c r="H3" s="170"/>
      <c r="I3" s="170"/>
      <c r="J3" s="170"/>
      <c r="K3" s="170"/>
    </row>
    <row r="4" spans="1:11" x14ac:dyDescent="0.25">
      <c r="G4" s="62"/>
    </row>
  </sheetData>
  <mergeCells count="1">
    <mergeCell ref="B3:K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8"/>
  <sheetViews>
    <sheetView showGridLines="0" zoomScaleNormal="100" workbookViewId="0">
      <selection activeCell="C1" sqref="C1"/>
    </sheetView>
  </sheetViews>
  <sheetFormatPr defaultRowHeight="15" x14ac:dyDescent="0.25"/>
  <cols>
    <col min="10" max="10" width="13.140625" customWidth="1"/>
  </cols>
  <sheetData>
    <row r="1" spans="1:12" ht="21.75" customHeight="1" x14ac:dyDescent="0.25">
      <c r="A1" s="2" t="str">
        <f>Sheet1!A2</f>
        <v>RFX. No. 5002005176 , NIT-488</v>
      </c>
      <c r="B1" s="3"/>
      <c r="C1" s="3"/>
      <c r="D1" s="4"/>
      <c r="E1" s="4"/>
      <c r="F1" s="4"/>
      <c r="G1" s="4"/>
      <c r="H1" s="4"/>
      <c r="I1" s="4"/>
      <c r="J1" s="4"/>
      <c r="K1" s="4"/>
      <c r="L1" s="5"/>
    </row>
    <row r="2" spans="1:12" ht="34.5" customHeight="1" x14ac:dyDescent="0.25">
      <c r="A2" s="181" t="str">
        <f>Sheet1!B3</f>
        <v>Construction of Additional 06 nos. Quarters at 765/400 kV New Ranchi Substation</v>
      </c>
      <c r="B2" s="182"/>
      <c r="C2" s="182"/>
      <c r="D2" s="182"/>
      <c r="E2" s="182"/>
      <c r="F2" s="182"/>
      <c r="G2" s="182"/>
      <c r="H2" s="182"/>
      <c r="I2" s="182"/>
      <c r="J2" s="182"/>
      <c r="K2" s="182"/>
      <c r="L2" s="183"/>
    </row>
    <row r="3" spans="1:12" ht="15" hidden="1" customHeight="1" x14ac:dyDescent="0.25">
      <c r="A3" s="181"/>
      <c r="B3" s="182"/>
      <c r="C3" s="182"/>
      <c r="D3" s="182"/>
      <c r="E3" s="182"/>
      <c r="F3" s="182"/>
      <c r="G3" s="182"/>
      <c r="H3" s="182"/>
      <c r="I3" s="182"/>
      <c r="J3" s="182"/>
      <c r="K3" s="182"/>
      <c r="L3" s="183"/>
    </row>
    <row r="4" spans="1:12" x14ac:dyDescent="0.25">
      <c r="A4" s="178" t="s">
        <v>1</v>
      </c>
      <c r="B4" s="179"/>
      <c r="C4" s="179"/>
      <c r="D4" s="179"/>
      <c r="E4" s="179"/>
      <c r="F4" s="179"/>
      <c r="G4" s="179"/>
      <c r="H4" s="179"/>
      <c r="I4" s="179"/>
      <c r="J4" s="179"/>
      <c r="K4" s="179"/>
      <c r="L4" s="180"/>
    </row>
    <row r="5" spans="1:12" x14ac:dyDescent="0.25">
      <c r="A5" s="6"/>
      <c r="L5" s="7"/>
    </row>
    <row r="6" spans="1:12" ht="44.25" customHeight="1" x14ac:dyDescent="0.25">
      <c r="A6" s="8">
        <v>1</v>
      </c>
      <c r="B6" s="176" t="s">
        <v>5</v>
      </c>
      <c r="C6" s="176"/>
      <c r="D6" s="176"/>
      <c r="E6" s="176"/>
      <c r="F6" s="176"/>
      <c r="G6" s="176"/>
      <c r="H6" s="176"/>
      <c r="I6" s="176"/>
      <c r="J6" s="176"/>
      <c r="K6" s="176"/>
      <c r="L6" s="177"/>
    </row>
    <row r="7" spans="1:12" ht="51" customHeight="1" x14ac:dyDescent="0.25">
      <c r="A7" s="8">
        <v>2</v>
      </c>
      <c r="B7" s="176" t="s">
        <v>2</v>
      </c>
      <c r="C7" s="176"/>
      <c r="D7" s="176"/>
      <c r="E7" s="176"/>
      <c r="F7" s="176"/>
      <c r="G7" s="176"/>
      <c r="H7" s="176"/>
      <c r="I7" s="176"/>
      <c r="J7" s="176"/>
      <c r="K7" s="176"/>
      <c r="L7" s="177"/>
    </row>
    <row r="8" spans="1:12" ht="48" customHeight="1" x14ac:dyDescent="0.25">
      <c r="A8" s="8">
        <v>3</v>
      </c>
      <c r="B8" s="176" t="s">
        <v>3</v>
      </c>
      <c r="C8" s="176"/>
      <c r="D8" s="176"/>
      <c r="E8" s="176"/>
      <c r="F8" s="176"/>
      <c r="G8" s="176"/>
      <c r="H8" s="176"/>
      <c r="I8" s="176"/>
      <c r="J8" s="176"/>
      <c r="K8" s="176"/>
      <c r="L8" s="177"/>
    </row>
    <row r="9" spans="1:12" x14ac:dyDescent="0.25">
      <c r="A9" s="6"/>
      <c r="L9" s="7"/>
    </row>
    <row r="10" spans="1:12" ht="12.75" customHeight="1" x14ac:dyDescent="0.25">
      <c r="A10" s="6"/>
      <c r="L10" s="7"/>
    </row>
    <row r="11" spans="1:12" x14ac:dyDescent="0.25">
      <c r="A11" s="6"/>
      <c r="L11" s="7"/>
    </row>
    <row r="12" spans="1:12" x14ac:dyDescent="0.25">
      <c r="A12" s="173" t="s">
        <v>4</v>
      </c>
      <c r="B12" s="174"/>
      <c r="C12" s="174"/>
      <c r="D12" s="174"/>
      <c r="E12" s="174"/>
      <c r="F12" s="174"/>
      <c r="G12" s="174"/>
      <c r="H12" s="174"/>
      <c r="I12" s="174"/>
      <c r="J12" s="174"/>
      <c r="K12" s="174"/>
      <c r="L12" s="175"/>
    </row>
    <row r="13" spans="1:12" x14ac:dyDescent="0.25">
      <c r="A13" s="6"/>
      <c r="L13" s="7"/>
    </row>
    <row r="14" spans="1:12" ht="20.25" x14ac:dyDescent="0.25">
      <c r="A14" s="184" t="s">
        <v>6</v>
      </c>
      <c r="B14" s="185"/>
      <c r="C14" s="185"/>
      <c r="D14" s="185"/>
      <c r="E14" s="185"/>
      <c r="F14" s="185"/>
      <c r="G14" s="185"/>
      <c r="H14" s="185"/>
      <c r="L14" s="7"/>
    </row>
    <row r="15" spans="1:12" ht="16.5" x14ac:dyDescent="0.25">
      <c r="A15" s="171" t="s">
        <v>7</v>
      </c>
      <c r="B15" s="172"/>
      <c r="C15" s="172"/>
      <c r="D15" s="172"/>
      <c r="E15" s="172"/>
      <c r="F15" s="172"/>
      <c r="G15" s="172"/>
      <c r="H15" s="172"/>
      <c r="L15" s="7"/>
    </row>
    <row r="16" spans="1:12" ht="20.25" x14ac:dyDescent="0.25">
      <c r="A16" s="184" t="s">
        <v>8</v>
      </c>
      <c r="B16" s="185"/>
      <c r="C16" s="185"/>
      <c r="D16" s="185"/>
      <c r="E16" s="185"/>
      <c r="F16" s="185"/>
      <c r="G16" s="185"/>
      <c r="H16" s="185"/>
      <c r="L16" s="7"/>
    </row>
    <row r="17" spans="1:12" ht="16.5" x14ac:dyDescent="0.25">
      <c r="A17" s="171" t="s">
        <v>9</v>
      </c>
      <c r="B17" s="172"/>
      <c r="C17" s="172"/>
      <c r="D17" s="172"/>
      <c r="E17" s="172"/>
      <c r="F17" s="172"/>
      <c r="G17" s="172"/>
      <c r="H17" s="172"/>
      <c r="L17" s="7"/>
    </row>
    <row r="18" spans="1:12" ht="15.75" thickBot="1" x14ac:dyDescent="0.3">
      <c r="A18" s="9"/>
      <c r="B18" s="10"/>
      <c r="C18" s="10"/>
      <c r="D18" s="10"/>
      <c r="E18" s="10"/>
      <c r="F18" s="10"/>
      <c r="G18" s="10"/>
      <c r="H18" s="10"/>
      <c r="I18" s="10"/>
      <c r="J18" s="10"/>
      <c r="K18" s="10"/>
      <c r="L18" s="11"/>
    </row>
  </sheetData>
  <sheetProtection password="DC1A" sheet="1" objects="1" scenarios="1"/>
  <mergeCells count="10">
    <mergeCell ref="A4:L4"/>
    <mergeCell ref="A2:L3"/>
    <mergeCell ref="A14:H14"/>
    <mergeCell ref="A15:H15"/>
    <mergeCell ref="A16:H16"/>
    <mergeCell ref="A17:H17"/>
    <mergeCell ref="A12:L12"/>
    <mergeCell ref="B8:L8"/>
    <mergeCell ref="B7:L7"/>
    <mergeCell ref="B6:L6"/>
  </mergeCells>
  <hyperlinks>
    <hyperlink ref="A12:J12" location="Details!A1" display="Click here to proceed." xr:uid="{00000000-0004-0000-0100-000000000000}"/>
  </hyperlinks>
  <pageMargins left="0.7" right="0.7" top="0.75" bottom="0.75" header="0.3" footer="0.3"/>
  <pageSetup paperSize="9" scale="7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8"/>
  <sheetViews>
    <sheetView showGridLines="0" workbookViewId="0">
      <selection activeCell="E17" sqref="E17:K18"/>
    </sheetView>
  </sheetViews>
  <sheetFormatPr defaultRowHeight="15" x14ac:dyDescent="0.25"/>
  <cols>
    <col min="9" max="9" width="8.85546875" customWidth="1"/>
    <col min="10" max="10" width="9.140625" hidden="1" customWidth="1"/>
    <col min="11" max="11" width="0.140625" customWidth="1"/>
    <col min="12" max="12" width="9.140625" hidden="1" customWidth="1"/>
  </cols>
  <sheetData>
    <row r="1" spans="1:12" x14ac:dyDescent="0.25">
      <c r="A1" s="1" t="str">
        <f>Sheet1!A2</f>
        <v>RFX. No. 5002005176 , NIT-488</v>
      </c>
      <c r="B1" s="1"/>
      <c r="C1" s="1"/>
    </row>
    <row r="2" spans="1:12" ht="39" customHeight="1" x14ac:dyDescent="0.25">
      <c r="A2" s="186" t="str">
        <f>Sheet1!B3</f>
        <v>Construction of Additional 06 nos. Quarters at 765/400 kV New Ranchi Substation</v>
      </c>
      <c r="B2" s="186"/>
      <c r="C2" s="186"/>
      <c r="D2" s="186"/>
      <c r="E2" s="186"/>
      <c r="F2" s="186"/>
      <c r="G2" s="186"/>
      <c r="H2" s="186"/>
      <c r="I2" s="186"/>
      <c r="J2" s="186"/>
      <c r="K2" s="186"/>
      <c r="L2" s="186"/>
    </row>
    <row r="4" spans="1:12" x14ac:dyDescent="0.25">
      <c r="A4" s="179" t="s">
        <v>10</v>
      </c>
      <c r="B4" s="179"/>
      <c r="C4" s="179"/>
      <c r="D4" s="179"/>
      <c r="E4" s="179"/>
      <c r="F4" s="179"/>
      <c r="G4" s="179"/>
      <c r="H4" s="179"/>
      <c r="I4" s="179"/>
      <c r="J4" s="179"/>
      <c r="K4" s="179"/>
      <c r="L4" s="179"/>
    </row>
    <row r="6" spans="1:12" ht="47.25" customHeight="1" x14ac:dyDescent="0.25">
      <c r="A6" s="187" t="s">
        <v>11</v>
      </c>
      <c r="B6" s="187"/>
      <c r="C6" s="187"/>
      <c r="D6" s="187"/>
      <c r="E6" s="188"/>
      <c r="F6" s="188"/>
      <c r="G6" s="188"/>
      <c r="H6" s="188"/>
      <c r="I6" s="188"/>
      <c r="J6" s="54"/>
      <c r="K6" s="54"/>
    </row>
    <row r="7" spans="1:12" ht="45" customHeight="1" x14ac:dyDescent="0.25">
      <c r="A7" s="189" t="s">
        <v>12</v>
      </c>
      <c r="B7" s="189"/>
      <c r="C7" s="189"/>
      <c r="D7" s="190"/>
      <c r="E7" s="191"/>
      <c r="F7" s="191"/>
      <c r="G7" s="191"/>
      <c r="H7" s="191"/>
      <c r="I7" s="191"/>
      <c r="J7" s="54"/>
      <c r="K7" s="54"/>
    </row>
    <row r="8" spans="1:12" ht="42" customHeight="1" x14ac:dyDescent="0.25">
      <c r="E8" s="192"/>
      <c r="F8" s="192"/>
      <c r="G8" s="192"/>
      <c r="H8" s="192"/>
      <c r="I8" s="192"/>
      <c r="J8" s="54"/>
      <c r="K8" s="54"/>
    </row>
    <row r="9" spans="1:12" ht="46.5" customHeight="1" x14ac:dyDescent="0.25">
      <c r="E9" s="193"/>
      <c r="F9" s="193"/>
      <c r="G9" s="193"/>
      <c r="H9" s="193"/>
      <c r="I9" s="193"/>
      <c r="J9" s="54"/>
      <c r="K9" s="54"/>
    </row>
    <row r="10" spans="1:12" ht="30.75" customHeight="1" x14ac:dyDescent="0.25">
      <c r="A10" s="194" t="s">
        <v>13</v>
      </c>
      <c r="B10" s="194"/>
      <c r="C10" s="194"/>
      <c r="D10" s="194"/>
      <c r="E10" s="192"/>
      <c r="F10" s="192"/>
      <c r="G10" s="192"/>
      <c r="H10" s="192"/>
      <c r="I10" s="192"/>
      <c r="J10" s="54"/>
      <c r="K10" s="54"/>
    </row>
    <row r="11" spans="1:12" ht="29.25" customHeight="1" x14ac:dyDescent="0.25">
      <c r="A11" s="187" t="s">
        <v>14</v>
      </c>
      <c r="B11" s="187"/>
      <c r="C11" s="187"/>
      <c r="D11" s="187"/>
      <c r="E11" s="188"/>
      <c r="F11" s="188"/>
      <c r="G11" s="188"/>
      <c r="H11" s="188"/>
      <c r="I11" s="188"/>
      <c r="J11" s="54"/>
      <c r="K11" s="54"/>
    </row>
    <row r="12" spans="1:12" ht="29.25" customHeight="1" x14ac:dyDescent="0.25">
      <c r="A12" s="187" t="s">
        <v>15</v>
      </c>
      <c r="B12" s="187"/>
      <c r="C12" s="187"/>
      <c r="D12" s="187"/>
      <c r="E12" s="188"/>
      <c r="F12" s="188"/>
      <c r="G12" s="188"/>
      <c r="H12" s="188"/>
      <c r="I12" s="188"/>
      <c r="J12" s="54"/>
      <c r="K12" s="54"/>
    </row>
    <row r="13" spans="1:12" ht="29.25" customHeight="1" x14ac:dyDescent="0.25">
      <c r="A13" s="187" t="s">
        <v>16</v>
      </c>
      <c r="B13" s="187"/>
      <c r="C13" s="187"/>
      <c r="D13" s="187"/>
      <c r="E13" s="188"/>
      <c r="F13" s="188"/>
      <c r="G13" s="188"/>
      <c r="H13" s="188"/>
      <c r="I13" s="188"/>
      <c r="J13" s="54"/>
      <c r="K13" s="54"/>
    </row>
    <row r="14" spans="1:12" ht="31.5" customHeight="1" x14ac:dyDescent="0.25">
      <c r="A14" s="187" t="s">
        <v>17</v>
      </c>
      <c r="B14" s="187"/>
      <c r="C14" s="187"/>
      <c r="D14" s="187"/>
      <c r="E14" s="188"/>
      <c r="F14" s="188"/>
      <c r="G14" s="188"/>
      <c r="H14" s="188"/>
      <c r="I14" s="188"/>
      <c r="J14" s="54"/>
      <c r="K14" s="54"/>
    </row>
    <row r="15" spans="1:12" x14ac:dyDescent="0.25">
      <c r="E15" s="54"/>
      <c r="F15" s="54"/>
      <c r="G15" s="54"/>
      <c r="H15" s="54"/>
      <c r="I15" s="54"/>
      <c r="J15" s="54"/>
      <c r="K15" s="54"/>
    </row>
    <row r="16" spans="1:12" x14ac:dyDescent="0.25">
      <c r="E16" s="54"/>
      <c r="F16" s="54"/>
      <c r="G16" s="54"/>
      <c r="H16" s="54"/>
      <c r="I16" s="54"/>
      <c r="J16" s="54"/>
      <c r="K16" s="54"/>
    </row>
    <row r="17" spans="1:11" ht="25.5" customHeight="1" x14ac:dyDescent="0.25">
      <c r="A17" s="194" t="s">
        <v>18</v>
      </c>
      <c r="B17" s="194"/>
      <c r="C17" s="194"/>
      <c r="D17" s="194"/>
      <c r="E17" s="195"/>
      <c r="F17" s="195"/>
      <c r="G17" s="195"/>
      <c r="H17" s="195"/>
      <c r="I17" s="195"/>
      <c r="J17" s="55"/>
      <c r="K17" s="55"/>
    </row>
    <row r="18" spans="1:11" ht="25.5" customHeight="1" x14ac:dyDescent="0.25">
      <c r="A18" s="194" t="s">
        <v>19</v>
      </c>
      <c r="B18" s="194"/>
      <c r="C18" s="194"/>
      <c r="D18" s="194"/>
      <c r="E18" s="196"/>
      <c r="F18" s="196"/>
      <c r="G18" s="196"/>
      <c r="H18" s="196"/>
      <c r="I18" s="196"/>
      <c r="J18" s="196"/>
      <c r="K18" s="196"/>
    </row>
  </sheetData>
  <sheetProtection password="DC1A" sheet="1" objects="1" scenarios="1" selectLockedCells="1"/>
  <mergeCells count="22">
    <mergeCell ref="A17:D17"/>
    <mergeCell ref="A18:D18"/>
    <mergeCell ref="E17:I17"/>
    <mergeCell ref="E18:K18"/>
    <mergeCell ref="A12:D12"/>
    <mergeCell ref="E12:I12"/>
    <mergeCell ref="A13:D13"/>
    <mergeCell ref="A14:D14"/>
    <mergeCell ref="E13:I13"/>
    <mergeCell ref="E14:I14"/>
    <mergeCell ref="E8:I8"/>
    <mergeCell ref="E9:I9"/>
    <mergeCell ref="A10:D10"/>
    <mergeCell ref="E10:I10"/>
    <mergeCell ref="A11:D11"/>
    <mergeCell ref="E11:I11"/>
    <mergeCell ref="A2:L2"/>
    <mergeCell ref="A4:L4"/>
    <mergeCell ref="A6:D6"/>
    <mergeCell ref="E6:I6"/>
    <mergeCell ref="A7:D7"/>
    <mergeCell ref="E7:I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90"/>
  <sheetViews>
    <sheetView tabSelected="1" topLeftCell="A172" workbookViewId="0">
      <selection activeCell="H181" sqref="H181"/>
    </sheetView>
  </sheetViews>
  <sheetFormatPr defaultColWidth="9.140625" defaultRowHeight="15" x14ac:dyDescent="0.25"/>
  <cols>
    <col min="1" max="1" width="16" style="30" customWidth="1"/>
    <col min="2" max="2" width="12" style="30" hidden="1" customWidth="1"/>
    <col min="3" max="3" width="65.42578125" style="49" customWidth="1"/>
    <col min="4" max="4" width="12.42578125" style="57" customWidth="1"/>
    <col min="5" max="5" width="15.7109375" style="57" customWidth="1"/>
    <col min="6" max="6" width="16.28515625" style="57" hidden="1" customWidth="1"/>
    <col min="7" max="7" width="17.140625" style="57" customWidth="1"/>
    <col min="8" max="8" width="19.140625" style="57" customWidth="1"/>
    <col min="9" max="9" width="9.140625" style="30"/>
    <col min="10" max="10" width="11.42578125" style="30" bestFit="1" customWidth="1"/>
    <col min="11" max="16384" width="9.140625" style="30"/>
  </cols>
  <sheetData>
    <row r="1" spans="1:12" x14ac:dyDescent="0.25">
      <c r="A1" s="56" t="str">
        <f>Sheet1!A2</f>
        <v>RFX. No. 5002005176 , NIT-488</v>
      </c>
      <c r="B1" s="56"/>
      <c r="C1" s="48"/>
    </row>
    <row r="2" spans="1:12" ht="30.95" customHeight="1" x14ac:dyDescent="0.25">
      <c r="A2" s="164" t="str">
        <f>Sheet1!B3</f>
        <v>Construction of Additional 06 nos. Quarters at 765/400 kV New Ranchi Substation</v>
      </c>
      <c r="B2" s="164"/>
      <c r="C2" s="164"/>
      <c r="D2" s="164"/>
      <c r="E2" s="164"/>
      <c r="F2" s="164"/>
      <c r="G2" s="164"/>
      <c r="H2" s="164"/>
    </row>
    <row r="3" spans="1:12" x14ac:dyDescent="0.25">
      <c r="H3" s="58" t="s">
        <v>59</v>
      </c>
      <c r="I3" s="49"/>
    </row>
    <row r="4" spans="1:12" ht="36" customHeight="1" x14ac:dyDescent="0.25">
      <c r="A4" s="169" t="s">
        <v>11</v>
      </c>
      <c r="B4" s="169"/>
      <c r="C4" s="167">
        <f>Details!E6</f>
        <v>0</v>
      </c>
      <c r="D4" s="168"/>
      <c r="G4" s="61" t="s">
        <v>20</v>
      </c>
      <c r="H4" s="58"/>
    </row>
    <row r="5" spans="1:12" ht="33" customHeight="1" x14ac:dyDescent="0.25">
      <c r="A5" s="140" t="s">
        <v>12</v>
      </c>
      <c r="B5" s="140"/>
      <c r="C5" s="167">
        <f>Details!E7</f>
        <v>0</v>
      </c>
      <c r="D5" s="168"/>
      <c r="G5" s="165" t="s">
        <v>21</v>
      </c>
      <c r="H5" s="165"/>
    </row>
    <row r="6" spans="1:12" ht="42" customHeight="1" x14ac:dyDescent="0.25">
      <c r="A6" s="139"/>
      <c r="B6" s="139"/>
      <c r="C6" s="167">
        <f>Details!E8</f>
        <v>0</v>
      </c>
      <c r="D6" s="168"/>
      <c r="G6" s="166" t="s">
        <v>22</v>
      </c>
      <c r="H6" s="166"/>
    </row>
    <row r="7" spans="1:12" ht="36.950000000000003" customHeight="1" x14ac:dyDescent="0.25">
      <c r="A7" s="140"/>
      <c r="B7" s="140"/>
      <c r="C7" s="167">
        <f>Details!E9</f>
        <v>0</v>
      </c>
      <c r="D7" s="168"/>
      <c r="G7" s="166" t="s">
        <v>23</v>
      </c>
      <c r="H7" s="166"/>
    </row>
    <row r="10" spans="1:12" ht="47.45" customHeight="1" x14ac:dyDescent="0.25">
      <c r="A10" s="64" t="s">
        <v>60</v>
      </c>
      <c r="B10" s="65" t="s">
        <v>72</v>
      </c>
      <c r="C10" s="64" t="s">
        <v>73</v>
      </c>
      <c r="D10" s="66" t="s">
        <v>74</v>
      </c>
      <c r="E10" s="66" t="s">
        <v>99</v>
      </c>
      <c r="F10" s="66" t="s">
        <v>75</v>
      </c>
      <c r="G10" s="66" t="s">
        <v>100</v>
      </c>
      <c r="H10" s="66" t="s">
        <v>101</v>
      </c>
    </row>
    <row r="11" spans="1:12" s="78" customFormat="1" ht="23.1" customHeight="1" x14ac:dyDescent="0.3">
      <c r="A11" s="154" t="s">
        <v>105</v>
      </c>
      <c r="B11" s="155"/>
      <c r="C11" s="156"/>
      <c r="D11" s="75"/>
      <c r="E11" s="76"/>
      <c r="F11" s="77"/>
      <c r="G11" s="77"/>
      <c r="H11" s="77"/>
    </row>
    <row r="12" spans="1:12" s="78" customFormat="1" ht="82.5" x14ac:dyDescent="0.3">
      <c r="A12" s="79" t="s">
        <v>106</v>
      </c>
      <c r="B12" s="79" t="s">
        <v>107</v>
      </c>
      <c r="C12" s="80" t="s">
        <v>108</v>
      </c>
      <c r="D12" s="81" t="s">
        <v>82</v>
      </c>
      <c r="E12" s="82">
        <v>5</v>
      </c>
      <c r="F12" s="82">
        <v>177.5</v>
      </c>
      <c r="G12" s="82">
        <f>F12/1.18</f>
        <v>150.42372881355934</v>
      </c>
      <c r="H12" s="82">
        <f>G12*E12</f>
        <v>752.11864406779671</v>
      </c>
      <c r="L12" s="83"/>
    </row>
    <row r="13" spans="1:12" s="87" customFormat="1" ht="66" x14ac:dyDescent="0.3">
      <c r="A13" s="84" t="s">
        <v>109</v>
      </c>
      <c r="B13" s="84" t="s">
        <v>110</v>
      </c>
      <c r="C13" s="85" t="s">
        <v>111</v>
      </c>
      <c r="D13" s="86" t="s">
        <v>82</v>
      </c>
      <c r="E13" s="82">
        <v>5</v>
      </c>
      <c r="F13" s="82">
        <v>196</v>
      </c>
      <c r="G13" s="82">
        <f t="shared" ref="G13:G76" si="0">F13/1.18</f>
        <v>166.10169491525426</v>
      </c>
      <c r="H13" s="82">
        <f t="shared" ref="H13:H76" si="1">G13*E13</f>
        <v>830.50847457627128</v>
      </c>
      <c r="K13" s="78"/>
      <c r="L13" s="83"/>
    </row>
    <row r="14" spans="1:12" s="78" customFormat="1" ht="49.5" x14ac:dyDescent="0.3">
      <c r="A14" s="79" t="s">
        <v>112</v>
      </c>
      <c r="B14" s="79" t="s">
        <v>113</v>
      </c>
      <c r="C14" s="88" t="s">
        <v>114</v>
      </c>
      <c r="D14" s="81" t="s">
        <v>82</v>
      </c>
      <c r="E14" s="82">
        <v>2</v>
      </c>
      <c r="F14" s="82">
        <v>2123.75</v>
      </c>
      <c r="G14" s="82">
        <f t="shared" si="0"/>
        <v>1799.7881355932204</v>
      </c>
      <c r="H14" s="82">
        <f t="shared" si="1"/>
        <v>3599.5762711864409</v>
      </c>
      <c r="L14" s="83"/>
    </row>
    <row r="15" spans="1:12" s="87" customFormat="1" ht="49.5" x14ac:dyDescent="0.3">
      <c r="A15" s="84" t="s">
        <v>115</v>
      </c>
      <c r="B15" s="84"/>
      <c r="C15" s="89" t="s">
        <v>116</v>
      </c>
      <c r="D15" s="86"/>
      <c r="E15" s="82"/>
      <c r="F15" s="82"/>
      <c r="G15" s="82"/>
      <c r="H15" s="82"/>
      <c r="K15" s="78"/>
      <c r="L15" s="83"/>
    </row>
    <row r="16" spans="1:12" s="87" customFormat="1" ht="33" x14ac:dyDescent="0.3">
      <c r="A16" s="84" t="s">
        <v>117</v>
      </c>
      <c r="B16" s="84" t="s">
        <v>62</v>
      </c>
      <c r="C16" s="85" t="s">
        <v>118</v>
      </c>
      <c r="D16" s="86" t="s">
        <v>82</v>
      </c>
      <c r="E16" s="82">
        <v>1</v>
      </c>
      <c r="F16" s="82">
        <v>6812</v>
      </c>
      <c r="G16" s="82">
        <f t="shared" si="0"/>
        <v>5772.8813559322034</v>
      </c>
      <c r="H16" s="82">
        <f t="shared" si="1"/>
        <v>5772.8813559322034</v>
      </c>
      <c r="K16" s="78"/>
      <c r="L16" s="83"/>
    </row>
    <row r="17" spans="1:12" s="87" customFormat="1" ht="33" x14ac:dyDescent="0.3">
      <c r="A17" s="84" t="s">
        <v>119</v>
      </c>
      <c r="B17" s="84" t="s">
        <v>76</v>
      </c>
      <c r="C17" s="85" t="s">
        <v>120</v>
      </c>
      <c r="D17" s="86" t="s">
        <v>82</v>
      </c>
      <c r="E17" s="82">
        <v>1</v>
      </c>
      <c r="F17" s="82">
        <v>7878.5</v>
      </c>
      <c r="G17" s="82">
        <f t="shared" si="0"/>
        <v>6676.6949152542375</v>
      </c>
      <c r="H17" s="82">
        <f t="shared" si="1"/>
        <v>6676.6949152542375</v>
      </c>
      <c r="K17" s="78"/>
      <c r="L17" s="83"/>
    </row>
    <row r="18" spans="1:12" s="78" customFormat="1" ht="33" x14ac:dyDescent="0.3">
      <c r="A18" s="79" t="s">
        <v>121</v>
      </c>
      <c r="B18" s="79" t="s">
        <v>122</v>
      </c>
      <c r="C18" s="88" t="s">
        <v>123</v>
      </c>
      <c r="D18" s="81" t="s">
        <v>82</v>
      </c>
      <c r="E18" s="82">
        <v>5.4</v>
      </c>
      <c r="F18" s="82">
        <v>6518.6</v>
      </c>
      <c r="G18" s="82">
        <f t="shared" si="0"/>
        <v>5524.2372881355941</v>
      </c>
      <c r="H18" s="82">
        <f t="shared" si="1"/>
        <v>29830.881355932212</v>
      </c>
      <c r="L18" s="83"/>
    </row>
    <row r="19" spans="1:12" s="78" customFormat="1" ht="132.75" x14ac:dyDescent="0.3">
      <c r="A19" s="79" t="s">
        <v>124</v>
      </c>
      <c r="B19" s="79" t="s">
        <v>125</v>
      </c>
      <c r="C19" s="90" t="s">
        <v>126</v>
      </c>
      <c r="D19" s="81" t="s">
        <v>127</v>
      </c>
      <c r="E19" s="82">
        <v>8.1750264999999995</v>
      </c>
      <c r="F19" s="82">
        <v>9895.2000000000007</v>
      </c>
      <c r="G19" s="82">
        <f t="shared" si="0"/>
        <v>8385.7627118644086</v>
      </c>
      <c r="H19" s="82">
        <f t="shared" si="1"/>
        <v>68553.832392203403</v>
      </c>
      <c r="L19" s="83"/>
    </row>
    <row r="20" spans="1:12" s="78" customFormat="1" ht="82.5" x14ac:dyDescent="0.3">
      <c r="A20" s="79" t="s">
        <v>128</v>
      </c>
      <c r="B20" s="79" t="s">
        <v>129</v>
      </c>
      <c r="C20" s="90" t="s">
        <v>130</v>
      </c>
      <c r="D20" s="81" t="s">
        <v>127</v>
      </c>
      <c r="E20" s="82">
        <v>1</v>
      </c>
      <c r="F20" s="82">
        <v>9045.75</v>
      </c>
      <c r="G20" s="82">
        <f t="shared" si="0"/>
        <v>7665.8898305084749</v>
      </c>
      <c r="H20" s="82">
        <f t="shared" si="1"/>
        <v>7665.8898305084749</v>
      </c>
      <c r="L20" s="83"/>
    </row>
    <row r="21" spans="1:12" s="78" customFormat="1" ht="99" x14ac:dyDescent="0.3">
      <c r="A21" s="79" t="s">
        <v>131</v>
      </c>
      <c r="B21" s="79" t="s">
        <v>132</v>
      </c>
      <c r="C21" s="90" t="s">
        <v>133</v>
      </c>
      <c r="D21" s="81" t="s">
        <v>127</v>
      </c>
      <c r="E21" s="82">
        <v>38.463749999999997</v>
      </c>
      <c r="F21" s="82">
        <v>10852.95</v>
      </c>
      <c r="G21" s="82">
        <f t="shared" si="0"/>
        <v>9197.4152542372885</v>
      </c>
      <c r="H21" s="82">
        <f t="shared" si="1"/>
        <v>353767.08098516951</v>
      </c>
      <c r="L21" s="83"/>
    </row>
    <row r="22" spans="1:12" s="87" customFormat="1" ht="99" x14ac:dyDescent="0.3">
      <c r="A22" s="84" t="s">
        <v>134</v>
      </c>
      <c r="B22" s="84" t="s">
        <v>135</v>
      </c>
      <c r="C22" s="85" t="s">
        <v>136</v>
      </c>
      <c r="D22" s="86" t="s">
        <v>127</v>
      </c>
      <c r="E22" s="82">
        <v>148.30300975000006</v>
      </c>
      <c r="F22" s="82">
        <v>11505.5</v>
      </c>
      <c r="G22" s="82">
        <f t="shared" si="0"/>
        <v>9750.4237288135591</v>
      </c>
      <c r="H22" s="82">
        <f t="shared" si="1"/>
        <v>1446017.1853208691</v>
      </c>
      <c r="K22" s="78"/>
      <c r="L22" s="83"/>
    </row>
    <row r="23" spans="1:12" s="78" customFormat="1" ht="33" x14ac:dyDescent="0.3">
      <c r="A23" s="79" t="s">
        <v>137</v>
      </c>
      <c r="B23" s="79"/>
      <c r="C23" s="88" t="s">
        <v>138</v>
      </c>
      <c r="D23" s="81"/>
      <c r="E23" s="82"/>
      <c r="F23" s="82"/>
      <c r="G23" s="82"/>
      <c r="H23" s="82"/>
      <c r="L23" s="83"/>
    </row>
    <row r="24" spans="1:12" s="87" customFormat="1" ht="16.5" x14ac:dyDescent="0.3">
      <c r="A24" s="84" t="s">
        <v>117</v>
      </c>
      <c r="B24" s="84" t="s">
        <v>77</v>
      </c>
      <c r="C24" s="85" t="s">
        <v>139</v>
      </c>
      <c r="D24" s="86" t="s">
        <v>140</v>
      </c>
      <c r="E24" s="82">
        <v>1</v>
      </c>
      <c r="F24" s="82">
        <v>392.15</v>
      </c>
      <c r="G24" s="82">
        <f t="shared" si="0"/>
        <v>332.33050847457628</v>
      </c>
      <c r="H24" s="82">
        <f t="shared" si="1"/>
        <v>332.33050847457628</v>
      </c>
      <c r="K24" s="78"/>
      <c r="L24" s="83"/>
    </row>
    <row r="25" spans="1:12" s="87" customFormat="1" ht="33" x14ac:dyDescent="0.3">
      <c r="A25" s="84" t="s">
        <v>119</v>
      </c>
      <c r="B25" s="84" t="s">
        <v>80</v>
      </c>
      <c r="C25" s="85" t="s">
        <v>141</v>
      </c>
      <c r="D25" s="86" t="s">
        <v>140</v>
      </c>
      <c r="E25" s="82">
        <v>288.66649999999993</v>
      </c>
      <c r="F25" s="82">
        <v>842.5</v>
      </c>
      <c r="G25" s="82">
        <f t="shared" si="0"/>
        <v>713.98305084745766</v>
      </c>
      <c r="H25" s="82">
        <f t="shared" si="1"/>
        <v>206102.98834745758</v>
      </c>
      <c r="K25" s="78"/>
      <c r="L25" s="83"/>
    </row>
    <row r="26" spans="1:12" s="78" customFormat="1" ht="33" x14ac:dyDescent="0.3">
      <c r="A26" s="79" t="s">
        <v>121</v>
      </c>
      <c r="B26" s="79" t="s">
        <v>81</v>
      </c>
      <c r="C26" s="88" t="s">
        <v>142</v>
      </c>
      <c r="D26" s="81" t="s">
        <v>140</v>
      </c>
      <c r="E26" s="82">
        <v>575.40864999999985</v>
      </c>
      <c r="F26" s="82">
        <v>927.25</v>
      </c>
      <c r="G26" s="82">
        <f t="shared" si="0"/>
        <v>785.80508474576277</v>
      </c>
      <c r="H26" s="82">
        <f t="shared" si="1"/>
        <v>452159.04297669482</v>
      </c>
      <c r="L26" s="83"/>
    </row>
    <row r="27" spans="1:12" s="78" customFormat="1" ht="16.5" x14ac:dyDescent="0.3">
      <c r="A27" s="79" t="s">
        <v>143</v>
      </c>
      <c r="B27" s="79" t="s">
        <v>78</v>
      </c>
      <c r="C27" s="88" t="s">
        <v>144</v>
      </c>
      <c r="D27" s="81" t="s">
        <v>140</v>
      </c>
      <c r="E27" s="82">
        <v>718.48041000000001</v>
      </c>
      <c r="F27" s="82">
        <v>736.4</v>
      </c>
      <c r="G27" s="82">
        <f t="shared" si="0"/>
        <v>624.06779661016947</v>
      </c>
      <c r="H27" s="82">
        <f t="shared" si="1"/>
        <v>448380.48637627118</v>
      </c>
      <c r="L27" s="83"/>
    </row>
    <row r="28" spans="1:12" s="78" customFormat="1" ht="16.5" x14ac:dyDescent="0.3">
      <c r="A28" s="79" t="s">
        <v>145</v>
      </c>
      <c r="B28" s="79" t="s">
        <v>79</v>
      </c>
      <c r="C28" s="88" t="s">
        <v>146</v>
      </c>
      <c r="D28" s="81" t="s">
        <v>140</v>
      </c>
      <c r="E28" s="82">
        <v>504.13</v>
      </c>
      <c r="F28" s="82">
        <v>961.3</v>
      </c>
      <c r="G28" s="82">
        <f t="shared" si="0"/>
        <v>814.66101694915255</v>
      </c>
      <c r="H28" s="82">
        <f t="shared" si="1"/>
        <v>410695.05847457628</v>
      </c>
      <c r="L28" s="83"/>
    </row>
    <row r="29" spans="1:12" s="78" customFormat="1" ht="16.5" x14ac:dyDescent="0.3">
      <c r="A29" s="79" t="s">
        <v>147</v>
      </c>
      <c r="B29" s="79" t="s">
        <v>148</v>
      </c>
      <c r="C29" s="88" t="s">
        <v>149</v>
      </c>
      <c r="D29" s="81" t="s">
        <v>140</v>
      </c>
      <c r="E29" s="82">
        <v>19.89</v>
      </c>
      <c r="F29" s="82">
        <v>764.95</v>
      </c>
      <c r="G29" s="82">
        <f t="shared" si="0"/>
        <v>648.26271186440681</v>
      </c>
      <c r="H29" s="82">
        <f t="shared" si="1"/>
        <v>12893.945338983052</v>
      </c>
      <c r="L29" s="83"/>
    </row>
    <row r="30" spans="1:12" s="78" customFormat="1" ht="16.5" x14ac:dyDescent="0.3">
      <c r="A30" s="79" t="s">
        <v>150</v>
      </c>
      <c r="B30" s="79" t="s">
        <v>151</v>
      </c>
      <c r="C30" s="88" t="s">
        <v>152</v>
      </c>
      <c r="D30" s="81" t="s">
        <v>140</v>
      </c>
      <c r="E30" s="82">
        <v>58.648749999999993</v>
      </c>
      <c r="F30" s="82">
        <v>951.1</v>
      </c>
      <c r="G30" s="82">
        <f t="shared" si="0"/>
        <v>806.01694915254245</v>
      </c>
      <c r="H30" s="82">
        <f t="shared" si="1"/>
        <v>47271.886546610171</v>
      </c>
      <c r="L30" s="83"/>
    </row>
    <row r="31" spans="1:12" s="87" customFormat="1" ht="82.5" x14ac:dyDescent="0.3">
      <c r="A31" s="84" t="s">
        <v>153</v>
      </c>
      <c r="B31" s="84" t="s">
        <v>154</v>
      </c>
      <c r="C31" s="91" t="s">
        <v>155</v>
      </c>
      <c r="D31" s="86" t="s">
        <v>156</v>
      </c>
      <c r="E31" s="92">
        <v>21593.177371250007</v>
      </c>
      <c r="F31" s="82">
        <v>107.85</v>
      </c>
      <c r="G31" s="82">
        <f t="shared" si="0"/>
        <v>91.398305084745758</v>
      </c>
      <c r="H31" s="82">
        <f t="shared" si="1"/>
        <v>1973579.8131265366</v>
      </c>
      <c r="K31" s="78"/>
      <c r="L31" s="83"/>
    </row>
    <row r="32" spans="1:12" s="78" customFormat="1" ht="33" x14ac:dyDescent="0.3">
      <c r="A32" s="79" t="s">
        <v>157</v>
      </c>
      <c r="B32" s="79" t="s">
        <v>158</v>
      </c>
      <c r="C32" s="88" t="s">
        <v>159</v>
      </c>
      <c r="D32" s="81" t="s">
        <v>160</v>
      </c>
      <c r="E32" s="82">
        <v>122.86999999999999</v>
      </c>
      <c r="F32" s="82">
        <v>78.400000000000006</v>
      </c>
      <c r="G32" s="82">
        <f t="shared" si="0"/>
        <v>66.440677966101703</v>
      </c>
      <c r="H32" s="82">
        <f t="shared" si="1"/>
        <v>8163.5661016949152</v>
      </c>
      <c r="L32" s="83"/>
    </row>
    <row r="33" spans="1:12" s="78" customFormat="1" ht="49.5" x14ac:dyDescent="0.3">
      <c r="A33" s="79" t="s">
        <v>161</v>
      </c>
      <c r="B33" s="79" t="s">
        <v>84</v>
      </c>
      <c r="C33" s="88" t="s">
        <v>162</v>
      </c>
      <c r="D33" s="81" t="s">
        <v>127</v>
      </c>
      <c r="E33" s="82">
        <v>1</v>
      </c>
      <c r="F33" s="82">
        <v>7132.25</v>
      </c>
      <c r="G33" s="82">
        <f t="shared" si="0"/>
        <v>6044.2796610169498</v>
      </c>
      <c r="H33" s="82">
        <f t="shared" si="1"/>
        <v>6044.2796610169498</v>
      </c>
      <c r="L33" s="83"/>
    </row>
    <row r="34" spans="1:12" s="78" customFormat="1" ht="66" x14ac:dyDescent="0.3">
      <c r="A34" s="79" t="s">
        <v>163</v>
      </c>
      <c r="B34" s="79" t="s">
        <v>85</v>
      </c>
      <c r="C34" s="90" t="s">
        <v>86</v>
      </c>
      <c r="D34" s="81" t="s">
        <v>127</v>
      </c>
      <c r="E34" s="82">
        <v>159.57912499999998</v>
      </c>
      <c r="F34" s="82">
        <v>9105.9500000000007</v>
      </c>
      <c r="G34" s="82">
        <f t="shared" si="0"/>
        <v>7716.9067796610179</v>
      </c>
      <c r="H34" s="82">
        <f t="shared" si="1"/>
        <v>1231457.231604873</v>
      </c>
      <c r="L34" s="83"/>
    </row>
    <row r="35" spans="1:12" s="78" customFormat="1" ht="66" x14ac:dyDescent="0.3">
      <c r="A35" s="79" t="s">
        <v>164</v>
      </c>
      <c r="B35" s="79" t="s">
        <v>165</v>
      </c>
      <c r="C35" s="90" t="s">
        <v>166</v>
      </c>
      <c r="D35" s="81" t="s">
        <v>140</v>
      </c>
      <c r="E35" s="82">
        <v>427.84069999999997</v>
      </c>
      <c r="F35" s="82">
        <v>905.05</v>
      </c>
      <c r="G35" s="82">
        <f t="shared" si="0"/>
        <v>766.99152542372883</v>
      </c>
      <c r="H35" s="82">
        <f t="shared" si="1"/>
        <v>328150.19113135594</v>
      </c>
      <c r="L35" s="83"/>
    </row>
    <row r="36" spans="1:12" s="78" customFormat="1" ht="33" x14ac:dyDescent="0.3">
      <c r="A36" s="79" t="s">
        <v>167</v>
      </c>
      <c r="B36" s="79" t="s">
        <v>168</v>
      </c>
      <c r="C36" s="88" t="s">
        <v>169</v>
      </c>
      <c r="D36" s="81" t="s">
        <v>140</v>
      </c>
      <c r="E36" s="82">
        <v>488.89914999999991</v>
      </c>
      <c r="F36" s="82">
        <v>104.8</v>
      </c>
      <c r="G36" s="82">
        <f t="shared" si="0"/>
        <v>88.813559322033896</v>
      </c>
      <c r="H36" s="82">
        <f t="shared" si="1"/>
        <v>43420.873661016936</v>
      </c>
      <c r="L36" s="83"/>
    </row>
    <row r="37" spans="1:12" s="78" customFormat="1" ht="82.5" x14ac:dyDescent="0.3">
      <c r="A37" s="79" t="s">
        <v>170</v>
      </c>
      <c r="B37" s="79" t="s">
        <v>171</v>
      </c>
      <c r="C37" s="90" t="s">
        <v>172</v>
      </c>
      <c r="D37" s="81" t="s">
        <v>82</v>
      </c>
      <c r="E37" s="82">
        <v>2.7741400000000001</v>
      </c>
      <c r="F37" s="82">
        <v>142949.70000000001</v>
      </c>
      <c r="G37" s="82">
        <f t="shared" si="0"/>
        <v>121143.81355932205</v>
      </c>
      <c r="H37" s="82">
        <f t="shared" si="1"/>
        <v>336069.89894745767</v>
      </c>
      <c r="L37" s="83"/>
    </row>
    <row r="38" spans="1:12" s="78" customFormat="1" ht="264" x14ac:dyDescent="0.3">
      <c r="A38" s="79" t="s">
        <v>173</v>
      </c>
      <c r="B38" s="93" t="s">
        <v>174</v>
      </c>
      <c r="C38" s="94" t="s">
        <v>175</v>
      </c>
      <c r="D38" s="81" t="s">
        <v>176</v>
      </c>
      <c r="E38" s="82">
        <v>48</v>
      </c>
      <c r="F38" s="82">
        <f>22057*1.18</f>
        <v>26027.26</v>
      </c>
      <c r="G38" s="82">
        <f t="shared" si="0"/>
        <v>22057</v>
      </c>
      <c r="H38" s="82">
        <f t="shared" si="1"/>
        <v>1058736</v>
      </c>
      <c r="L38" s="83"/>
    </row>
    <row r="39" spans="1:12" s="78" customFormat="1" ht="115.5" x14ac:dyDescent="0.3">
      <c r="A39" s="79" t="s">
        <v>177</v>
      </c>
      <c r="B39" s="79" t="s">
        <v>178</v>
      </c>
      <c r="C39" s="94" t="s">
        <v>179</v>
      </c>
      <c r="D39" s="81" t="s">
        <v>61</v>
      </c>
      <c r="E39" s="82">
        <v>92.356083333333345</v>
      </c>
      <c r="F39" s="95">
        <v>3167.95</v>
      </c>
      <c r="G39" s="82">
        <f t="shared" si="0"/>
        <v>2684.7033898305085</v>
      </c>
      <c r="H39" s="82">
        <f t="shared" si="1"/>
        <v>247948.68999646895</v>
      </c>
      <c r="L39" s="83"/>
    </row>
    <row r="40" spans="1:12" s="78" customFormat="1" ht="33" x14ac:dyDescent="0.3">
      <c r="A40" s="79" t="s">
        <v>180</v>
      </c>
      <c r="B40" s="96" t="s">
        <v>181</v>
      </c>
      <c r="C40" s="94" t="s">
        <v>182</v>
      </c>
      <c r="D40" s="81" t="s">
        <v>61</v>
      </c>
      <c r="E40" s="82">
        <v>184.71216666666669</v>
      </c>
      <c r="F40" s="97">
        <v>446.25</v>
      </c>
      <c r="G40" s="82">
        <f t="shared" si="0"/>
        <v>378.17796610169495</v>
      </c>
      <c r="H40" s="82">
        <f t="shared" si="1"/>
        <v>69854.071504237305</v>
      </c>
      <c r="L40" s="83"/>
    </row>
    <row r="41" spans="1:12" s="78" customFormat="1" ht="363" x14ac:dyDescent="0.3">
      <c r="A41" s="79" t="s">
        <v>183</v>
      </c>
      <c r="B41" s="79" t="s">
        <v>184</v>
      </c>
      <c r="C41" s="94" t="s">
        <v>185</v>
      </c>
      <c r="D41" s="81" t="s">
        <v>160</v>
      </c>
      <c r="E41" s="82">
        <v>25</v>
      </c>
      <c r="F41" s="95">
        <v>947.7</v>
      </c>
      <c r="G41" s="82">
        <f t="shared" si="0"/>
        <v>803.13559322033905</v>
      </c>
      <c r="H41" s="82">
        <f t="shared" si="1"/>
        <v>20078.389830508477</v>
      </c>
      <c r="L41" s="83"/>
    </row>
    <row r="42" spans="1:12" s="78" customFormat="1" ht="280.5" x14ac:dyDescent="0.3">
      <c r="A42" s="79" t="s">
        <v>186</v>
      </c>
      <c r="B42" s="79" t="s">
        <v>187</v>
      </c>
      <c r="C42" s="94" t="s">
        <v>188</v>
      </c>
      <c r="D42" s="81" t="s">
        <v>61</v>
      </c>
      <c r="E42" s="82">
        <v>15</v>
      </c>
      <c r="F42" s="95">
        <v>4346.7</v>
      </c>
      <c r="G42" s="82">
        <f t="shared" si="0"/>
        <v>3683.6440677966102</v>
      </c>
      <c r="H42" s="82">
        <f t="shared" si="1"/>
        <v>55254.661016949154</v>
      </c>
      <c r="L42" s="83"/>
    </row>
    <row r="43" spans="1:12" s="78" customFormat="1" ht="82.5" x14ac:dyDescent="0.3">
      <c r="A43" s="79" t="s">
        <v>189</v>
      </c>
      <c r="B43" s="79" t="s">
        <v>190</v>
      </c>
      <c r="C43" s="94" t="s">
        <v>191</v>
      </c>
      <c r="D43" s="81" t="s">
        <v>88</v>
      </c>
      <c r="E43" s="82">
        <v>60</v>
      </c>
      <c r="F43" s="95">
        <v>228</v>
      </c>
      <c r="G43" s="82">
        <f t="shared" si="0"/>
        <v>193.22033898305085</v>
      </c>
      <c r="H43" s="82">
        <f t="shared" si="1"/>
        <v>11593.22033898305</v>
      </c>
      <c r="L43" s="83"/>
    </row>
    <row r="44" spans="1:12" s="78" customFormat="1" ht="133.5" customHeight="1" x14ac:dyDescent="0.3">
      <c r="A44" s="79" t="s">
        <v>192</v>
      </c>
      <c r="B44" s="98" t="s">
        <v>193</v>
      </c>
      <c r="C44" s="90" t="s">
        <v>194</v>
      </c>
      <c r="D44" s="81" t="s">
        <v>61</v>
      </c>
      <c r="E44" s="82">
        <v>28.893900000000002</v>
      </c>
      <c r="F44" s="82">
        <v>4852.3</v>
      </c>
      <c r="G44" s="82">
        <f t="shared" si="0"/>
        <v>4112.1186440677966</v>
      </c>
      <c r="H44" s="82">
        <f t="shared" si="1"/>
        <v>118815.14488983051</v>
      </c>
      <c r="L44" s="83"/>
    </row>
    <row r="45" spans="1:12" s="78" customFormat="1" ht="16.5" x14ac:dyDescent="0.3">
      <c r="A45" s="79" t="s">
        <v>195</v>
      </c>
      <c r="B45" s="79" t="s">
        <v>196</v>
      </c>
      <c r="C45" s="88" t="s">
        <v>197</v>
      </c>
      <c r="D45" s="81" t="s">
        <v>198</v>
      </c>
      <c r="E45" s="82">
        <v>159</v>
      </c>
      <c r="F45" s="82">
        <v>104.75</v>
      </c>
      <c r="G45" s="82">
        <f t="shared" si="0"/>
        <v>88.771186440677965</v>
      </c>
      <c r="H45" s="82">
        <f t="shared" si="1"/>
        <v>14114.618644067796</v>
      </c>
      <c r="L45" s="83"/>
    </row>
    <row r="46" spans="1:12" s="78" customFormat="1" ht="82.5" x14ac:dyDescent="0.3">
      <c r="A46" s="79" t="s">
        <v>199</v>
      </c>
      <c r="B46" s="79"/>
      <c r="C46" s="90" t="s">
        <v>200</v>
      </c>
      <c r="D46" s="81"/>
      <c r="E46" s="82"/>
      <c r="F46" s="82"/>
      <c r="G46" s="82"/>
      <c r="H46" s="82"/>
      <c r="L46" s="83"/>
    </row>
    <row r="47" spans="1:12" s="78" customFormat="1" ht="33" x14ac:dyDescent="0.3">
      <c r="A47" s="79" t="s">
        <v>117</v>
      </c>
      <c r="B47" s="79" t="s">
        <v>201</v>
      </c>
      <c r="C47" s="99" t="s">
        <v>202</v>
      </c>
      <c r="D47" s="81" t="s">
        <v>140</v>
      </c>
      <c r="E47" s="82">
        <v>1.953996000000001</v>
      </c>
      <c r="F47" s="82">
        <v>1176.8</v>
      </c>
      <c r="G47" s="82">
        <f t="shared" si="0"/>
        <v>997.28813559322032</v>
      </c>
      <c r="H47" s="82">
        <f t="shared" si="1"/>
        <v>1948.6970277966111</v>
      </c>
      <c r="L47" s="83"/>
    </row>
    <row r="48" spans="1:12" s="78" customFormat="1" ht="33" x14ac:dyDescent="0.3">
      <c r="A48" s="79" t="s">
        <v>119</v>
      </c>
      <c r="B48" s="79" t="s">
        <v>203</v>
      </c>
      <c r="C48" s="80" t="s">
        <v>204</v>
      </c>
      <c r="D48" s="81" t="s">
        <v>140</v>
      </c>
      <c r="E48" s="82">
        <v>1</v>
      </c>
      <c r="F48" s="82">
        <v>1505.25</v>
      </c>
      <c r="G48" s="82">
        <f t="shared" si="0"/>
        <v>1275.6355932203392</v>
      </c>
      <c r="H48" s="82">
        <f t="shared" si="1"/>
        <v>1275.6355932203392</v>
      </c>
      <c r="L48" s="83"/>
    </row>
    <row r="49" spans="1:12" s="78" customFormat="1" ht="115.5" x14ac:dyDescent="0.3">
      <c r="A49" s="79" t="s">
        <v>205</v>
      </c>
      <c r="B49" s="79" t="s">
        <v>206</v>
      </c>
      <c r="C49" s="90" t="s">
        <v>207</v>
      </c>
      <c r="D49" s="81" t="s">
        <v>208</v>
      </c>
      <c r="E49" s="82">
        <v>103.30000000000001</v>
      </c>
      <c r="F49" s="82">
        <v>600.54999999999995</v>
      </c>
      <c r="G49" s="82">
        <f t="shared" si="0"/>
        <v>508.9406779661017</v>
      </c>
      <c r="H49" s="82">
        <f t="shared" si="1"/>
        <v>52573.572033898308</v>
      </c>
      <c r="L49" s="83"/>
    </row>
    <row r="50" spans="1:12" s="78" customFormat="1" ht="49.5" x14ac:dyDescent="0.3">
      <c r="A50" s="79" t="s">
        <v>209</v>
      </c>
      <c r="B50" s="79" t="s">
        <v>210</v>
      </c>
      <c r="C50" s="88" t="s">
        <v>211</v>
      </c>
      <c r="D50" s="81" t="s">
        <v>88</v>
      </c>
      <c r="E50" s="82">
        <v>34</v>
      </c>
      <c r="F50" s="82">
        <v>356.75</v>
      </c>
      <c r="G50" s="82">
        <f t="shared" si="0"/>
        <v>302.33050847457628</v>
      </c>
      <c r="H50" s="82">
        <f t="shared" si="1"/>
        <v>10279.237288135593</v>
      </c>
      <c r="L50" s="83"/>
    </row>
    <row r="51" spans="1:12" s="78" customFormat="1" ht="33" x14ac:dyDescent="0.3">
      <c r="A51" s="79" t="s">
        <v>212</v>
      </c>
      <c r="B51" s="79" t="s">
        <v>213</v>
      </c>
      <c r="C51" s="90" t="s">
        <v>214</v>
      </c>
      <c r="D51" s="81" t="s">
        <v>88</v>
      </c>
      <c r="E51" s="82">
        <v>34</v>
      </c>
      <c r="F51" s="82">
        <v>74.25</v>
      </c>
      <c r="G51" s="82">
        <f t="shared" si="0"/>
        <v>62.923728813559329</v>
      </c>
      <c r="H51" s="82">
        <f t="shared" si="1"/>
        <v>2139.406779661017</v>
      </c>
      <c r="L51" s="83"/>
    </row>
    <row r="52" spans="1:12" s="78" customFormat="1" ht="66" x14ac:dyDescent="0.3">
      <c r="A52" s="79" t="s">
        <v>215</v>
      </c>
      <c r="B52" s="79" t="s">
        <v>89</v>
      </c>
      <c r="C52" s="90" t="s">
        <v>216</v>
      </c>
      <c r="D52" s="81" t="s">
        <v>88</v>
      </c>
      <c r="E52" s="82">
        <v>31</v>
      </c>
      <c r="F52" s="82">
        <v>303.25</v>
      </c>
      <c r="G52" s="82">
        <f t="shared" si="0"/>
        <v>256.99152542372883</v>
      </c>
      <c r="H52" s="82">
        <f t="shared" si="1"/>
        <v>7966.7372881355941</v>
      </c>
      <c r="L52" s="83"/>
    </row>
    <row r="53" spans="1:12" s="78" customFormat="1" ht="66" x14ac:dyDescent="0.3">
      <c r="A53" s="79" t="s">
        <v>217</v>
      </c>
      <c r="B53" s="79"/>
      <c r="C53" s="90" t="s">
        <v>218</v>
      </c>
      <c r="D53" s="81"/>
      <c r="E53" s="82"/>
      <c r="F53" s="82"/>
      <c r="G53" s="82"/>
      <c r="H53" s="82"/>
      <c r="L53" s="83"/>
    </row>
    <row r="54" spans="1:12" s="78" customFormat="1" ht="16.5" x14ac:dyDescent="0.3">
      <c r="A54" s="79" t="s">
        <v>117</v>
      </c>
      <c r="B54" s="79" t="s">
        <v>90</v>
      </c>
      <c r="C54" s="88" t="s">
        <v>219</v>
      </c>
      <c r="D54" s="81" t="s">
        <v>88</v>
      </c>
      <c r="E54" s="82">
        <v>56</v>
      </c>
      <c r="F54" s="82">
        <v>115.15</v>
      </c>
      <c r="G54" s="82">
        <f t="shared" si="0"/>
        <v>97.584745762711876</v>
      </c>
      <c r="H54" s="82">
        <f t="shared" si="1"/>
        <v>5464.7457627118647</v>
      </c>
      <c r="L54" s="83"/>
    </row>
    <row r="55" spans="1:12" s="78" customFormat="1" ht="16.5" x14ac:dyDescent="0.3">
      <c r="A55" s="79" t="s">
        <v>119</v>
      </c>
      <c r="B55" s="79" t="s">
        <v>220</v>
      </c>
      <c r="C55" s="88" t="s">
        <v>221</v>
      </c>
      <c r="D55" s="81" t="s">
        <v>88</v>
      </c>
      <c r="E55" s="82">
        <v>28</v>
      </c>
      <c r="F55" s="82">
        <v>82.55</v>
      </c>
      <c r="G55" s="82">
        <f t="shared" si="0"/>
        <v>69.957627118644069</v>
      </c>
      <c r="H55" s="82">
        <f t="shared" si="1"/>
        <v>1958.8135593220341</v>
      </c>
      <c r="L55" s="83"/>
    </row>
    <row r="56" spans="1:12" s="78" customFormat="1" ht="16.5" x14ac:dyDescent="0.3">
      <c r="A56" s="79" t="s">
        <v>121</v>
      </c>
      <c r="B56" s="79" t="s">
        <v>222</v>
      </c>
      <c r="C56" s="88" t="s">
        <v>223</v>
      </c>
      <c r="D56" s="81" t="s">
        <v>88</v>
      </c>
      <c r="E56" s="82">
        <v>24</v>
      </c>
      <c r="F56" s="82">
        <v>64.7</v>
      </c>
      <c r="G56" s="82">
        <f t="shared" si="0"/>
        <v>54.830508474576277</v>
      </c>
      <c r="H56" s="82">
        <f t="shared" si="1"/>
        <v>1315.9322033898306</v>
      </c>
      <c r="L56" s="83"/>
    </row>
    <row r="57" spans="1:12" s="78" customFormat="1" ht="66" x14ac:dyDescent="0.3">
      <c r="A57" s="79" t="s">
        <v>224</v>
      </c>
      <c r="B57" s="79"/>
      <c r="C57" s="90" t="s">
        <v>225</v>
      </c>
      <c r="D57" s="81"/>
      <c r="E57" s="82"/>
      <c r="F57" s="82"/>
      <c r="G57" s="82"/>
      <c r="H57" s="82"/>
      <c r="L57" s="83"/>
    </row>
    <row r="58" spans="1:12" s="78" customFormat="1" ht="16.5" x14ac:dyDescent="0.3">
      <c r="A58" s="79" t="s">
        <v>117</v>
      </c>
      <c r="B58" s="79" t="s">
        <v>91</v>
      </c>
      <c r="C58" s="88" t="s">
        <v>226</v>
      </c>
      <c r="D58" s="81" t="s">
        <v>88</v>
      </c>
      <c r="E58" s="82">
        <v>78</v>
      </c>
      <c r="F58" s="82">
        <v>66.25</v>
      </c>
      <c r="G58" s="82">
        <f t="shared" si="0"/>
        <v>56.144067796610173</v>
      </c>
      <c r="H58" s="82">
        <f t="shared" si="1"/>
        <v>4379.2372881355932</v>
      </c>
      <c r="L58" s="83"/>
    </row>
    <row r="59" spans="1:12" s="78" customFormat="1" ht="16.5" x14ac:dyDescent="0.3">
      <c r="A59" s="79" t="s">
        <v>119</v>
      </c>
      <c r="B59" s="79" t="s">
        <v>227</v>
      </c>
      <c r="C59" s="88" t="s">
        <v>228</v>
      </c>
      <c r="D59" s="81" t="s">
        <v>88</v>
      </c>
      <c r="E59" s="82">
        <v>36</v>
      </c>
      <c r="F59" s="82">
        <v>51.75</v>
      </c>
      <c r="G59" s="82">
        <f t="shared" si="0"/>
        <v>43.855932203389834</v>
      </c>
      <c r="H59" s="82">
        <f t="shared" si="1"/>
        <v>1578.8135593220341</v>
      </c>
      <c r="L59" s="83"/>
    </row>
    <row r="60" spans="1:12" s="78" customFormat="1" ht="66" x14ac:dyDescent="0.3">
      <c r="A60" s="79" t="s">
        <v>229</v>
      </c>
      <c r="B60" s="79" t="s">
        <v>230</v>
      </c>
      <c r="C60" s="90" t="s">
        <v>231</v>
      </c>
      <c r="D60" s="81" t="s">
        <v>88</v>
      </c>
      <c r="E60" s="82">
        <v>34</v>
      </c>
      <c r="F60" s="82">
        <v>72.349999999999994</v>
      </c>
      <c r="G60" s="82">
        <f t="shared" si="0"/>
        <v>61.313559322033896</v>
      </c>
      <c r="H60" s="82">
        <f t="shared" si="1"/>
        <v>2084.6610169491523</v>
      </c>
      <c r="L60" s="83"/>
    </row>
    <row r="61" spans="1:12" s="78" customFormat="1" ht="82.5" x14ac:dyDescent="0.3">
      <c r="A61" s="79" t="s">
        <v>232</v>
      </c>
      <c r="B61" s="79" t="s">
        <v>233</v>
      </c>
      <c r="C61" s="90" t="s">
        <v>234</v>
      </c>
      <c r="D61" s="81" t="s">
        <v>88</v>
      </c>
      <c r="E61" s="82">
        <v>28</v>
      </c>
      <c r="F61" s="82">
        <v>868.95</v>
      </c>
      <c r="G61" s="82">
        <f t="shared" si="0"/>
        <v>736.39830508474586</v>
      </c>
      <c r="H61" s="82">
        <f t="shared" si="1"/>
        <v>20619.152542372885</v>
      </c>
      <c r="L61" s="83"/>
    </row>
    <row r="62" spans="1:12" s="78" customFormat="1" ht="115.5" x14ac:dyDescent="0.3">
      <c r="A62" s="79" t="s">
        <v>235</v>
      </c>
      <c r="B62" s="79" t="s">
        <v>236</v>
      </c>
      <c r="C62" s="90" t="s">
        <v>237</v>
      </c>
      <c r="D62" s="81" t="s">
        <v>88</v>
      </c>
      <c r="E62" s="82">
        <v>32</v>
      </c>
      <c r="F62" s="82">
        <v>220.65</v>
      </c>
      <c r="G62" s="82">
        <f t="shared" si="0"/>
        <v>186.99152542372883</v>
      </c>
      <c r="H62" s="82">
        <f t="shared" si="1"/>
        <v>5983.7288135593226</v>
      </c>
      <c r="L62" s="83"/>
    </row>
    <row r="63" spans="1:12" s="87" customFormat="1" ht="82.5" x14ac:dyDescent="0.3">
      <c r="A63" s="84" t="s">
        <v>238</v>
      </c>
      <c r="B63" s="84" t="s">
        <v>239</v>
      </c>
      <c r="C63" s="89" t="s">
        <v>240</v>
      </c>
      <c r="D63" s="86" t="s">
        <v>241</v>
      </c>
      <c r="E63" s="82">
        <v>1500.5407999999998</v>
      </c>
      <c r="F63" s="82">
        <v>238.35</v>
      </c>
      <c r="G63" s="82">
        <f t="shared" si="0"/>
        <v>201.99152542372883</v>
      </c>
      <c r="H63" s="82">
        <f t="shared" si="1"/>
        <v>303096.52515254234</v>
      </c>
      <c r="K63" s="78"/>
      <c r="L63" s="83"/>
    </row>
    <row r="64" spans="1:12" s="87" customFormat="1" ht="82.5" x14ac:dyDescent="0.3">
      <c r="A64" s="84" t="s">
        <v>242</v>
      </c>
      <c r="B64" s="84" t="s">
        <v>243</v>
      </c>
      <c r="C64" s="89" t="s">
        <v>244</v>
      </c>
      <c r="D64" s="86" t="s">
        <v>241</v>
      </c>
      <c r="E64" s="82">
        <v>875.78639999999996</v>
      </c>
      <c r="F64" s="82">
        <v>172.6</v>
      </c>
      <c r="G64" s="82">
        <f t="shared" si="0"/>
        <v>146.27118644067798</v>
      </c>
      <c r="H64" s="82">
        <f t="shared" si="1"/>
        <v>128102.31579661017</v>
      </c>
      <c r="K64" s="78"/>
      <c r="L64" s="83"/>
    </row>
    <row r="65" spans="1:12" s="87" customFormat="1" ht="49.5" x14ac:dyDescent="0.3">
      <c r="A65" s="84" t="s">
        <v>245</v>
      </c>
      <c r="B65" s="84" t="s">
        <v>246</v>
      </c>
      <c r="C65" s="89" t="s">
        <v>247</v>
      </c>
      <c r="D65" s="86" t="s">
        <v>241</v>
      </c>
      <c r="E65" s="82">
        <v>613.94305000000008</v>
      </c>
      <c r="F65" s="82">
        <v>196.8</v>
      </c>
      <c r="G65" s="82">
        <f t="shared" si="0"/>
        <v>166.77966101694918</v>
      </c>
      <c r="H65" s="82">
        <f t="shared" si="1"/>
        <v>102393.21376271189</v>
      </c>
      <c r="K65" s="78"/>
      <c r="L65" s="83"/>
    </row>
    <row r="66" spans="1:12" s="78" customFormat="1" ht="181.5" x14ac:dyDescent="0.3">
      <c r="A66" s="79" t="s">
        <v>248</v>
      </c>
      <c r="B66" s="79" t="s">
        <v>249</v>
      </c>
      <c r="C66" s="80" t="s">
        <v>250</v>
      </c>
      <c r="D66" s="81" t="s">
        <v>63</v>
      </c>
      <c r="E66" s="82">
        <v>10</v>
      </c>
      <c r="F66" s="82">
        <v>772.4</v>
      </c>
      <c r="G66" s="82">
        <f t="shared" si="0"/>
        <v>654.57627118644075</v>
      </c>
      <c r="H66" s="82">
        <f t="shared" si="1"/>
        <v>6545.7627118644077</v>
      </c>
      <c r="L66" s="83"/>
    </row>
    <row r="67" spans="1:12" s="78" customFormat="1" ht="165" x14ac:dyDescent="0.3">
      <c r="A67" s="79" t="s">
        <v>251</v>
      </c>
      <c r="B67" s="79"/>
      <c r="C67" s="80" t="s">
        <v>252</v>
      </c>
      <c r="D67" s="81"/>
      <c r="E67" s="82"/>
      <c r="F67" s="82"/>
      <c r="G67" s="82"/>
      <c r="H67" s="82"/>
      <c r="L67" s="83"/>
    </row>
    <row r="68" spans="1:12" s="78" customFormat="1" ht="16.5" x14ac:dyDescent="0.3">
      <c r="A68" s="79" t="s">
        <v>117</v>
      </c>
      <c r="B68" s="79" t="s">
        <v>253</v>
      </c>
      <c r="C68" s="88" t="s">
        <v>254</v>
      </c>
      <c r="D68" s="81" t="s">
        <v>140</v>
      </c>
      <c r="E68" s="82">
        <v>16.974499999999999</v>
      </c>
      <c r="F68" s="82">
        <v>4746.2</v>
      </c>
      <c r="G68" s="82">
        <f t="shared" si="0"/>
        <v>4022.2033898305085</v>
      </c>
      <c r="H68" s="82">
        <f t="shared" si="1"/>
        <v>68274.891440677966</v>
      </c>
      <c r="L68" s="83"/>
    </row>
    <row r="69" spans="1:12" s="78" customFormat="1" ht="165" x14ac:dyDescent="0.3">
      <c r="A69" s="79" t="s">
        <v>119</v>
      </c>
      <c r="B69" s="79" t="s">
        <v>255</v>
      </c>
      <c r="C69" s="80" t="s">
        <v>256</v>
      </c>
      <c r="D69" s="81" t="s">
        <v>140</v>
      </c>
      <c r="E69" s="82">
        <v>100.17805</v>
      </c>
      <c r="F69" s="82">
        <v>5742.55</v>
      </c>
      <c r="G69" s="82">
        <f t="shared" si="0"/>
        <v>4866.5677966101703</v>
      </c>
      <c r="H69" s="82">
        <f t="shared" si="1"/>
        <v>487523.27205720346</v>
      </c>
      <c r="L69" s="83"/>
    </row>
    <row r="70" spans="1:12" s="78" customFormat="1" ht="66" x14ac:dyDescent="0.3">
      <c r="A70" s="79" t="s">
        <v>257</v>
      </c>
      <c r="B70" s="79" t="s">
        <v>258</v>
      </c>
      <c r="C70" s="90" t="s">
        <v>259</v>
      </c>
      <c r="D70" s="81" t="s">
        <v>260</v>
      </c>
      <c r="E70" s="82">
        <v>116.875</v>
      </c>
      <c r="F70" s="82">
        <v>298.60000000000002</v>
      </c>
      <c r="G70" s="82">
        <f t="shared" si="0"/>
        <v>253.05084745762716</v>
      </c>
      <c r="H70" s="82">
        <f t="shared" si="1"/>
        <v>29575.317796610176</v>
      </c>
      <c r="L70" s="83"/>
    </row>
    <row r="71" spans="1:12" s="87" customFormat="1" ht="132" x14ac:dyDescent="0.3">
      <c r="A71" s="84" t="s">
        <v>261</v>
      </c>
      <c r="B71" s="84" t="s">
        <v>262</v>
      </c>
      <c r="C71" s="85" t="s">
        <v>263</v>
      </c>
      <c r="D71" s="86" t="s">
        <v>140</v>
      </c>
      <c r="E71" s="82">
        <v>217.416</v>
      </c>
      <c r="F71" s="82">
        <v>1267.95</v>
      </c>
      <c r="G71" s="82">
        <f t="shared" si="0"/>
        <v>1074.5338983050849</v>
      </c>
      <c r="H71" s="82">
        <f t="shared" si="1"/>
        <v>233620.86203389833</v>
      </c>
      <c r="K71" s="78"/>
      <c r="L71" s="83"/>
    </row>
    <row r="72" spans="1:12" s="78" customFormat="1" ht="115.5" x14ac:dyDescent="0.3">
      <c r="A72" s="79" t="s">
        <v>264</v>
      </c>
      <c r="B72" s="79" t="s">
        <v>265</v>
      </c>
      <c r="C72" s="90" t="s">
        <v>266</v>
      </c>
      <c r="D72" s="81" t="s">
        <v>140</v>
      </c>
      <c r="E72" s="82">
        <v>46.506799999999998</v>
      </c>
      <c r="F72" s="82">
        <v>1096.55</v>
      </c>
      <c r="G72" s="82">
        <f t="shared" si="0"/>
        <v>929.27966101694915</v>
      </c>
      <c r="H72" s="82">
        <f t="shared" si="1"/>
        <v>43217.823338983049</v>
      </c>
      <c r="L72" s="83"/>
    </row>
    <row r="73" spans="1:12" s="78" customFormat="1" ht="115.5" x14ac:dyDescent="0.3">
      <c r="A73" s="79" t="s">
        <v>267</v>
      </c>
      <c r="B73" s="79" t="s">
        <v>268</v>
      </c>
      <c r="C73" s="90" t="s">
        <v>269</v>
      </c>
      <c r="D73" s="81" t="s">
        <v>270</v>
      </c>
      <c r="E73" s="82">
        <v>442.59670000000006</v>
      </c>
      <c r="F73" s="82">
        <v>1553.45</v>
      </c>
      <c r="G73" s="82">
        <f t="shared" si="0"/>
        <v>1316.4830508474577</v>
      </c>
      <c r="H73" s="82">
        <f t="shared" si="1"/>
        <v>582671.05391101702</v>
      </c>
      <c r="L73" s="83"/>
    </row>
    <row r="74" spans="1:12" s="87" customFormat="1" ht="115.5" x14ac:dyDescent="0.3">
      <c r="A74" s="79" t="s">
        <v>271</v>
      </c>
      <c r="B74" s="79" t="s">
        <v>272</v>
      </c>
      <c r="C74" s="90" t="s">
        <v>273</v>
      </c>
      <c r="D74" s="86" t="s">
        <v>270</v>
      </c>
      <c r="E74" s="82">
        <v>57.629100000000008</v>
      </c>
      <c r="F74" s="82">
        <v>1623.05</v>
      </c>
      <c r="G74" s="82">
        <f t="shared" si="0"/>
        <v>1375.4661016949153</v>
      </c>
      <c r="H74" s="82">
        <f t="shared" si="1"/>
        <v>79266.873521186455</v>
      </c>
      <c r="K74" s="78"/>
      <c r="L74" s="83"/>
    </row>
    <row r="75" spans="1:12" s="78" customFormat="1" ht="99" x14ac:dyDescent="0.3">
      <c r="A75" s="79" t="s">
        <v>274</v>
      </c>
      <c r="B75" s="79" t="s">
        <v>275</v>
      </c>
      <c r="C75" s="90" t="s">
        <v>276</v>
      </c>
      <c r="D75" s="81" t="s">
        <v>88</v>
      </c>
      <c r="E75" s="82">
        <v>12</v>
      </c>
      <c r="F75" s="82">
        <v>298.25</v>
      </c>
      <c r="G75" s="82">
        <f t="shared" si="0"/>
        <v>252.75423728813561</v>
      </c>
      <c r="H75" s="82">
        <f t="shared" si="1"/>
        <v>3033.0508474576272</v>
      </c>
      <c r="L75" s="83"/>
    </row>
    <row r="76" spans="1:12" s="87" customFormat="1" ht="16.5" x14ac:dyDescent="0.3">
      <c r="A76" s="84" t="s">
        <v>277</v>
      </c>
      <c r="B76" s="84" t="s">
        <v>278</v>
      </c>
      <c r="C76" s="85" t="s">
        <v>279</v>
      </c>
      <c r="D76" s="86" t="s">
        <v>140</v>
      </c>
      <c r="E76" s="82">
        <v>1638.2167600000002</v>
      </c>
      <c r="F76" s="82">
        <v>343.65</v>
      </c>
      <c r="G76" s="82">
        <f t="shared" si="0"/>
        <v>291.22881355932202</v>
      </c>
      <c r="H76" s="82">
        <f t="shared" si="1"/>
        <v>477095.92336779664</v>
      </c>
      <c r="K76" s="78"/>
      <c r="L76" s="83"/>
    </row>
    <row r="77" spans="1:12" s="78" customFormat="1" ht="33" x14ac:dyDescent="0.3">
      <c r="A77" s="79" t="s">
        <v>280</v>
      </c>
      <c r="B77" s="79" t="s">
        <v>281</v>
      </c>
      <c r="C77" s="90" t="s">
        <v>282</v>
      </c>
      <c r="D77" s="81" t="s">
        <v>140</v>
      </c>
      <c r="E77" s="82">
        <v>465.58080000000001</v>
      </c>
      <c r="F77" s="82">
        <v>395.35</v>
      </c>
      <c r="G77" s="82">
        <f t="shared" ref="G77:G90" si="2">F77/1.18</f>
        <v>335.04237288135596</v>
      </c>
      <c r="H77" s="82">
        <f t="shared" ref="H77:H90" si="3">G77*E77</f>
        <v>155989.296</v>
      </c>
      <c r="L77" s="83"/>
    </row>
    <row r="78" spans="1:12" s="78" customFormat="1" ht="16.5" x14ac:dyDescent="0.3">
      <c r="A78" s="79" t="s">
        <v>283</v>
      </c>
      <c r="B78" s="79" t="s">
        <v>87</v>
      </c>
      <c r="C78" s="88" t="s">
        <v>284</v>
      </c>
      <c r="D78" s="81" t="s">
        <v>140</v>
      </c>
      <c r="E78" s="82">
        <v>794.16165999999976</v>
      </c>
      <c r="F78" s="82">
        <v>300.45</v>
      </c>
      <c r="G78" s="82">
        <f t="shared" si="2"/>
        <v>254.61864406779662</v>
      </c>
      <c r="H78" s="82">
        <f t="shared" si="3"/>
        <v>202208.36503983045</v>
      </c>
      <c r="L78" s="83"/>
    </row>
    <row r="79" spans="1:12" s="87" customFormat="1" ht="49.5" x14ac:dyDescent="0.3">
      <c r="A79" s="84" t="s">
        <v>285</v>
      </c>
      <c r="B79" s="84" t="s">
        <v>286</v>
      </c>
      <c r="C79" s="89" t="s">
        <v>287</v>
      </c>
      <c r="D79" s="86" t="s">
        <v>140</v>
      </c>
      <c r="E79" s="82">
        <v>1388.0934999999999</v>
      </c>
      <c r="F79" s="82">
        <v>518.54999999999995</v>
      </c>
      <c r="G79" s="82">
        <f t="shared" si="2"/>
        <v>439.44915254237287</v>
      </c>
      <c r="H79" s="82">
        <f t="shared" si="3"/>
        <v>609996.5122245762</v>
      </c>
      <c r="K79" s="78"/>
      <c r="L79" s="83"/>
    </row>
    <row r="80" spans="1:12" s="78" customFormat="1" ht="82.5" x14ac:dyDescent="0.3">
      <c r="A80" s="79" t="s">
        <v>288</v>
      </c>
      <c r="B80" s="79" t="s">
        <v>289</v>
      </c>
      <c r="C80" s="90" t="s">
        <v>290</v>
      </c>
      <c r="D80" s="100" t="s">
        <v>291</v>
      </c>
      <c r="E80" s="82">
        <v>173.78936880000001</v>
      </c>
      <c r="F80" s="82">
        <v>18.149999999999999</v>
      </c>
      <c r="G80" s="82">
        <f t="shared" si="2"/>
        <v>15.381355932203389</v>
      </c>
      <c r="H80" s="82">
        <f t="shared" si="3"/>
        <v>2673.1161387457628</v>
      </c>
      <c r="L80" s="83"/>
    </row>
    <row r="81" spans="1:12" s="87" customFormat="1" ht="66" x14ac:dyDescent="0.3">
      <c r="A81" s="84" t="s">
        <v>292</v>
      </c>
      <c r="B81" s="84" t="s">
        <v>293</v>
      </c>
      <c r="C81" s="89" t="s">
        <v>294</v>
      </c>
      <c r="D81" s="86" t="s">
        <v>140</v>
      </c>
      <c r="E81" s="82">
        <v>3770.4895000000001</v>
      </c>
      <c r="F81" s="82">
        <v>156.05000000000001</v>
      </c>
      <c r="G81" s="82">
        <f t="shared" si="2"/>
        <v>132.24576271186442</v>
      </c>
      <c r="H81" s="82">
        <f t="shared" si="3"/>
        <v>498631.25972457632</v>
      </c>
      <c r="K81" s="78"/>
      <c r="L81" s="83"/>
    </row>
    <row r="82" spans="1:12" s="78" customFormat="1" ht="99" x14ac:dyDescent="0.3">
      <c r="A82" s="79" t="s">
        <v>295</v>
      </c>
      <c r="B82" s="79" t="s">
        <v>296</v>
      </c>
      <c r="C82" s="80" t="s">
        <v>297</v>
      </c>
      <c r="D82" s="81" t="s">
        <v>140</v>
      </c>
      <c r="E82" s="82">
        <v>2521.4355</v>
      </c>
      <c r="F82" s="82">
        <v>185.65</v>
      </c>
      <c r="G82" s="82">
        <f t="shared" si="2"/>
        <v>157.33050847457628</v>
      </c>
      <c r="H82" s="82">
        <f t="shared" si="3"/>
        <v>396698.72930084745</v>
      </c>
      <c r="L82" s="83"/>
    </row>
    <row r="83" spans="1:12" s="78" customFormat="1" ht="66" x14ac:dyDescent="0.3">
      <c r="A83" s="79" t="s">
        <v>298</v>
      </c>
      <c r="B83" s="81" t="s">
        <v>299</v>
      </c>
      <c r="C83" s="80" t="s">
        <v>300</v>
      </c>
      <c r="D83" s="81" t="s">
        <v>301</v>
      </c>
      <c r="E83" s="82">
        <v>1311.7180000000001</v>
      </c>
      <c r="F83" s="82">
        <v>171.1</v>
      </c>
      <c r="G83" s="82">
        <f t="shared" si="2"/>
        <v>145</v>
      </c>
      <c r="H83" s="82">
        <f t="shared" si="3"/>
        <v>190199.11000000002</v>
      </c>
      <c r="L83" s="83"/>
    </row>
    <row r="84" spans="1:12" s="78" customFormat="1" ht="49.5" x14ac:dyDescent="0.3">
      <c r="A84" s="79" t="s">
        <v>302</v>
      </c>
      <c r="B84" s="79" t="s">
        <v>303</v>
      </c>
      <c r="C84" s="80" t="s">
        <v>304</v>
      </c>
      <c r="D84" s="81" t="s">
        <v>140</v>
      </c>
      <c r="E84" s="82">
        <v>244.1474</v>
      </c>
      <c r="F84" s="82">
        <v>155.9</v>
      </c>
      <c r="G84" s="82">
        <f t="shared" si="2"/>
        <v>132.11864406779662</v>
      </c>
      <c r="H84" s="82">
        <f t="shared" si="3"/>
        <v>32256.423440677969</v>
      </c>
      <c r="L84" s="83"/>
    </row>
    <row r="85" spans="1:12" s="78" customFormat="1" ht="214.5" x14ac:dyDescent="0.3">
      <c r="A85" s="79" t="s">
        <v>305</v>
      </c>
      <c r="B85" s="79" t="s">
        <v>306</v>
      </c>
      <c r="C85" s="90" t="s">
        <v>307</v>
      </c>
      <c r="D85" s="81" t="s">
        <v>301</v>
      </c>
      <c r="E85" s="82">
        <v>49.374999999999993</v>
      </c>
      <c r="F85" s="82">
        <v>769.6</v>
      </c>
      <c r="G85" s="82">
        <f t="shared" si="2"/>
        <v>652.20338983050851</v>
      </c>
      <c r="H85" s="82">
        <f t="shared" si="3"/>
        <v>32202.542372881355</v>
      </c>
      <c r="L85" s="83"/>
    </row>
    <row r="86" spans="1:12" s="78" customFormat="1" ht="409.5" x14ac:dyDescent="0.3">
      <c r="A86" s="79" t="s">
        <v>308</v>
      </c>
      <c r="B86" s="79" t="s">
        <v>309</v>
      </c>
      <c r="C86" s="90" t="s">
        <v>310</v>
      </c>
      <c r="D86" s="81" t="s">
        <v>140</v>
      </c>
      <c r="E86" s="101">
        <v>678.49879999999996</v>
      </c>
      <c r="F86" s="101">
        <v>1684.6</v>
      </c>
      <c r="G86" s="82">
        <f t="shared" si="2"/>
        <v>1427.6271186440679</v>
      </c>
      <c r="H86" s="82">
        <f t="shared" si="3"/>
        <v>968643.28684745764</v>
      </c>
      <c r="L86" s="83"/>
    </row>
    <row r="87" spans="1:12" s="78" customFormat="1" ht="409.5" x14ac:dyDescent="0.3">
      <c r="A87" s="102" t="s">
        <v>311</v>
      </c>
      <c r="B87" s="103" t="s">
        <v>312</v>
      </c>
      <c r="C87" s="99" t="s">
        <v>313</v>
      </c>
      <c r="D87" s="81" t="s">
        <v>301</v>
      </c>
      <c r="E87" s="82">
        <v>147.81402</v>
      </c>
      <c r="F87" s="82">
        <v>10874.2</v>
      </c>
      <c r="G87" s="82">
        <f t="shared" si="2"/>
        <v>9215.423728813561</v>
      </c>
      <c r="H87" s="82">
        <f t="shared" si="3"/>
        <v>1362168.8273593222</v>
      </c>
      <c r="L87" s="83"/>
    </row>
    <row r="88" spans="1:12" s="78" customFormat="1" ht="66" x14ac:dyDescent="0.3">
      <c r="A88" s="79" t="s">
        <v>314</v>
      </c>
      <c r="B88" s="98" t="s">
        <v>315</v>
      </c>
      <c r="C88" s="99" t="s">
        <v>316</v>
      </c>
      <c r="D88" s="81" t="s">
        <v>82</v>
      </c>
      <c r="E88" s="82">
        <v>5</v>
      </c>
      <c r="F88" s="82">
        <v>3551.25</v>
      </c>
      <c r="G88" s="82">
        <f t="shared" si="2"/>
        <v>3009.5338983050851</v>
      </c>
      <c r="H88" s="82">
        <f t="shared" si="3"/>
        <v>15047.669491525427</v>
      </c>
      <c r="L88" s="83"/>
    </row>
    <row r="89" spans="1:12" s="78" customFormat="1" ht="82.5" x14ac:dyDescent="0.3">
      <c r="A89" s="79" t="s">
        <v>317</v>
      </c>
      <c r="B89" s="98" t="s">
        <v>318</v>
      </c>
      <c r="C89" s="99" t="s">
        <v>319</v>
      </c>
      <c r="D89" s="81" t="s">
        <v>61</v>
      </c>
      <c r="E89" s="82">
        <v>12.959999999999999</v>
      </c>
      <c r="F89" s="82">
        <v>285.2</v>
      </c>
      <c r="G89" s="82">
        <f t="shared" si="2"/>
        <v>241.69491525423729</v>
      </c>
      <c r="H89" s="82">
        <f t="shared" si="3"/>
        <v>3132.366101694915</v>
      </c>
      <c r="L89" s="83"/>
    </row>
    <row r="90" spans="1:12" s="78" customFormat="1" ht="33" x14ac:dyDescent="0.3">
      <c r="A90" s="79" t="s">
        <v>320</v>
      </c>
      <c r="B90" s="93" t="s">
        <v>174</v>
      </c>
      <c r="C90" s="99" t="s">
        <v>321</v>
      </c>
      <c r="D90" s="81" t="s">
        <v>88</v>
      </c>
      <c r="E90" s="82">
        <v>12</v>
      </c>
      <c r="F90" s="82">
        <f>512.5*1.18</f>
        <v>604.75</v>
      </c>
      <c r="G90" s="82">
        <f t="shared" si="2"/>
        <v>512.5</v>
      </c>
      <c r="H90" s="82">
        <f t="shared" si="3"/>
        <v>6150</v>
      </c>
      <c r="L90" s="83"/>
    </row>
    <row r="91" spans="1:12" s="78" customFormat="1" ht="17.25" x14ac:dyDescent="0.35">
      <c r="A91" s="104" t="s">
        <v>322</v>
      </c>
      <c r="B91" s="105"/>
      <c r="C91" s="105"/>
      <c r="D91" s="105"/>
      <c r="E91" s="105"/>
      <c r="F91" s="105"/>
      <c r="G91" s="106"/>
      <c r="H91" s="107">
        <f>SUM(H12:H90)</f>
        <v>16164565.799107069</v>
      </c>
      <c r="L91" s="83"/>
    </row>
    <row r="92" spans="1:12" s="78" customFormat="1" ht="17.25" x14ac:dyDescent="0.3">
      <c r="A92" s="157" t="s">
        <v>323</v>
      </c>
      <c r="B92" s="157"/>
      <c r="C92" s="157"/>
      <c r="D92" s="108"/>
      <c r="E92" s="109"/>
      <c r="F92" s="109"/>
      <c r="G92" s="109"/>
      <c r="H92" s="109"/>
      <c r="L92" s="83"/>
    </row>
    <row r="93" spans="1:12" s="78" customFormat="1" ht="115.5" x14ac:dyDescent="0.3">
      <c r="A93" s="98">
        <v>1</v>
      </c>
      <c r="B93" s="98" t="s">
        <v>92</v>
      </c>
      <c r="C93" s="99" t="s">
        <v>324</v>
      </c>
      <c r="D93" s="81" t="s">
        <v>88</v>
      </c>
      <c r="E93" s="110">
        <v>6</v>
      </c>
      <c r="F93" s="110">
        <v>6767.4</v>
      </c>
      <c r="G93" s="110">
        <f>F93/1.18</f>
        <v>5735.0847457627115</v>
      </c>
      <c r="H93" s="110">
        <f>E93*G93</f>
        <v>34410.508474576272</v>
      </c>
      <c r="L93" s="83"/>
    </row>
    <row r="94" spans="1:12" s="78" customFormat="1" ht="148.5" x14ac:dyDescent="0.3">
      <c r="A94" s="98">
        <v>2</v>
      </c>
      <c r="B94" s="98" t="s">
        <v>325</v>
      </c>
      <c r="C94" s="80" t="s">
        <v>326</v>
      </c>
      <c r="D94" s="81" t="s">
        <v>88</v>
      </c>
      <c r="E94" s="110">
        <v>8</v>
      </c>
      <c r="F94" s="110">
        <v>6515.55</v>
      </c>
      <c r="G94" s="110">
        <f t="shared" ref="G94:G129" si="4">F94/1.18</f>
        <v>5521.6525423728817</v>
      </c>
      <c r="H94" s="110">
        <f t="shared" ref="H94:H129" si="5">E94*G94</f>
        <v>44173.220338983054</v>
      </c>
      <c r="L94" s="83"/>
    </row>
    <row r="95" spans="1:12" s="87" customFormat="1" ht="99" x14ac:dyDescent="0.3">
      <c r="A95" s="111">
        <v>3</v>
      </c>
      <c r="B95" s="111" t="s">
        <v>327</v>
      </c>
      <c r="C95" s="112" t="s">
        <v>328</v>
      </c>
      <c r="D95" s="86" t="s">
        <v>88</v>
      </c>
      <c r="E95" s="110">
        <v>20</v>
      </c>
      <c r="F95" s="110">
        <v>2301.75</v>
      </c>
      <c r="G95" s="110">
        <f t="shared" si="4"/>
        <v>1950.6355932203392</v>
      </c>
      <c r="H95" s="110">
        <f t="shared" si="5"/>
        <v>39012.711864406781</v>
      </c>
      <c r="K95" s="78"/>
      <c r="L95" s="83"/>
    </row>
    <row r="96" spans="1:12" s="78" customFormat="1" ht="99" x14ac:dyDescent="0.3">
      <c r="A96" s="98" t="s">
        <v>115</v>
      </c>
      <c r="B96" s="98" t="s">
        <v>329</v>
      </c>
      <c r="C96" s="80" t="s">
        <v>330</v>
      </c>
      <c r="D96" s="81" t="s">
        <v>88</v>
      </c>
      <c r="E96" s="110">
        <v>6</v>
      </c>
      <c r="F96" s="110">
        <v>6917.2</v>
      </c>
      <c r="G96" s="110">
        <f t="shared" si="4"/>
        <v>5862.0338983050851</v>
      </c>
      <c r="H96" s="110">
        <f t="shared" si="5"/>
        <v>35172.203389830509</v>
      </c>
      <c r="L96" s="83"/>
    </row>
    <row r="97" spans="1:12" s="78" customFormat="1" ht="33" x14ac:dyDescent="0.3">
      <c r="A97" s="98" t="s">
        <v>124</v>
      </c>
      <c r="B97" s="98" t="s">
        <v>331</v>
      </c>
      <c r="C97" s="113" t="s">
        <v>332</v>
      </c>
      <c r="D97" s="81" t="s">
        <v>88</v>
      </c>
      <c r="E97" s="110">
        <v>14</v>
      </c>
      <c r="F97" s="110">
        <v>142.85</v>
      </c>
      <c r="G97" s="110">
        <f t="shared" si="4"/>
        <v>121.05932203389831</v>
      </c>
      <c r="H97" s="110">
        <f t="shared" si="5"/>
        <v>1694.8305084745764</v>
      </c>
      <c r="L97" s="83"/>
    </row>
    <row r="98" spans="1:12" s="87" customFormat="1" ht="33" x14ac:dyDescent="0.3">
      <c r="A98" s="111" t="s">
        <v>128</v>
      </c>
      <c r="B98" s="111" t="s">
        <v>333</v>
      </c>
      <c r="C98" s="114" t="s">
        <v>334</v>
      </c>
      <c r="D98" s="115" t="s">
        <v>88</v>
      </c>
      <c r="E98" s="110">
        <v>26</v>
      </c>
      <c r="F98" s="110">
        <f>(38+38*20%)*1.18</f>
        <v>53.808</v>
      </c>
      <c r="G98" s="110">
        <f t="shared" si="4"/>
        <v>45.6</v>
      </c>
      <c r="H98" s="110">
        <f t="shared" si="5"/>
        <v>1185.6000000000001</v>
      </c>
      <c r="K98" s="78"/>
      <c r="L98" s="83"/>
    </row>
    <row r="99" spans="1:12" s="87" customFormat="1" ht="66" x14ac:dyDescent="0.3">
      <c r="A99" s="111" t="s">
        <v>131</v>
      </c>
      <c r="B99" s="111" t="s">
        <v>335</v>
      </c>
      <c r="C99" s="114" t="s">
        <v>336</v>
      </c>
      <c r="D99" s="115" t="s">
        <v>88</v>
      </c>
      <c r="E99" s="110">
        <v>20</v>
      </c>
      <c r="F99" s="110">
        <v>1607.95</v>
      </c>
      <c r="G99" s="110">
        <f t="shared" si="4"/>
        <v>1362.6694915254238</v>
      </c>
      <c r="H99" s="110">
        <f t="shared" si="5"/>
        <v>27253.389830508477</v>
      </c>
      <c r="K99" s="78"/>
      <c r="L99" s="83"/>
    </row>
    <row r="100" spans="1:12" s="87" customFormat="1" ht="66" x14ac:dyDescent="0.3">
      <c r="A100" s="111" t="s">
        <v>134</v>
      </c>
      <c r="B100" s="111" t="s">
        <v>337</v>
      </c>
      <c r="C100" s="114" t="s">
        <v>338</v>
      </c>
      <c r="D100" s="115" t="s">
        <v>88</v>
      </c>
      <c r="E100" s="110">
        <v>20</v>
      </c>
      <c r="F100" s="110">
        <v>1083.5</v>
      </c>
      <c r="G100" s="110">
        <f t="shared" si="4"/>
        <v>918.22033898305085</v>
      </c>
      <c r="H100" s="110">
        <f t="shared" si="5"/>
        <v>18364.406779661018</v>
      </c>
      <c r="K100" s="78"/>
      <c r="L100" s="83"/>
    </row>
    <row r="101" spans="1:12" s="87" customFormat="1" ht="82.5" x14ac:dyDescent="0.3">
      <c r="A101" s="115">
        <v>9</v>
      </c>
      <c r="B101" s="115">
        <v>17.72</v>
      </c>
      <c r="C101" s="116" t="s">
        <v>339</v>
      </c>
      <c r="D101" s="115" t="s">
        <v>88</v>
      </c>
      <c r="E101" s="110">
        <v>20</v>
      </c>
      <c r="F101" s="110">
        <v>231.95</v>
      </c>
      <c r="G101" s="110">
        <f t="shared" si="4"/>
        <v>196.56779661016949</v>
      </c>
      <c r="H101" s="110">
        <f t="shared" si="5"/>
        <v>3931.3559322033898</v>
      </c>
      <c r="K101" s="78"/>
      <c r="L101" s="83"/>
    </row>
    <row r="102" spans="1:12" s="78" customFormat="1" ht="99" x14ac:dyDescent="0.3">
      <c r="A102" s="98" t="s">
        <v>153</v>
      </c>
      <c r="B102" s="98" t="s">
        <v>94</v>
      </c>
      <c r="C102" s="113" t="s">
        <v>340</v>
      </c>
      <c r="D102" s="100" t="s">
        <v>88</v>
      </c>
      <c r="E102" s="110">
        <v>14</v>
      </c>
      <c r="F102" s="110">
        <v>708.95</v>
      </c>
      <c r="G102" s="110">
        <f t="shared" si="4"/>
        <v>600.80508474576277</v>
      </c>
      <c r="H102" s="110">
        <f t="shared" si="5"/>
        <v>8411.2711864406792</v>
      </c>
      <c r="L102" s="83"/>
    </row>
    <row r="103" spans="1:12" s="78" customFormat="1" ht="82.5" x14ac:dyDescent="0.3">
      <c r="A103" s="98" t="s">
        <v>157</v>
      </c>
      <c r="B103" s="98" t="s">
        <v>341</v>
      </c>
      <c r="C103" s="113" t="s">
        <v>342</v>
      </c>
      <c r="D103" s="100" t="s">
        <v>88</v>
      </c>
      <c r="E103" s="117">
        <v>8</v>
      </c>
      <c r="F103" s="110">
        <v>1034.8</v>
      </c>
      <c r="G103" s="110">
        <f t="shared" si="4"/>
        <v>876.94915254237287</v>
      </c>
      <c r="H103" s="110">
        <f t="shared" si="5"/>
        <v>7015.593220338983</v>
      </c>
      <c r="L103" s="83"/>
    </row>
    <row r="104" spans="1:12" s="78" customFormat="1" ht="115.5" x14ac:dyDescent="0.3">
      <c r="A104" s="98" t="s">
        <v>161</v>
      </c>
      <c r="B104" s="98"/>
      <c r="C104" s="113" t="s">
        <v>343</v>
      </c>
      <c r="D104" s="100"/>
      <c r="E104" s="110"/>
      <c r="F104" s="110"/>
      <c r="G104" s="110"/>
      <c r="H104" s="110"/>
      <c r="L104" s="83"/>
    </row>
    <row r="105" spans="1:12" s="87" customFormat="1" ht="16.5" x14ac:dyDescent="0.3">
      <c r="A105" s="111" t="s">
        <v>117</v>
      </c>
      <c r="B105" s="111" t="s">
        <v>344</v>
      </c>
      <c r="C105" s="112" t="s">
        <v>345</v>
      </c>
      <c r="D105" s="115" t="s">
        <v>83</v>
      </c>
      <c r="E105" s="110">
        <v>13.2</v>
      </c>
      <c r="F105" s="110">
        <v>286.8</v>
      </c>
      <c r="G105" s="110">
        <f t="shared" si="4"/>
        <v>243.05084745762713</v>
      </c>
      <c r="H105" s="110">
        <f t="shared" si="5"/>
        <v>3208.2711864406779</v>
      </c>
      <c r="K105" s="78"/>
      <c r="L105" s="83"/>
    </row>
    <row r="106" spans="1:12" s="87" customFormat="1" ht="16.5" x14ac:dyDescent="0.3">
      <c r="A106" s="111" t="s">
        <v>119</v>
      </c>
      <c r="B106" s="111" t="s">
        <v>346</v>
      </c>
      <c r="C106" s="112" t="s">
        <v>347</v>
      </c>
      <c r="D106" s="115" t="s">
        <v>83</v>
      </c>
      <c r="E106" s="110">
        <v>88.3</v>
      </c>
      <c r="F106" s="110">
        <v>335</v>
      </c>
      <c r="G106" s="110">
        <f t="shared" si="4"/>
        <v>283.8983050847458</v>
      </c>
      <c r="H106" s="110">
        <f t="shared" si="5"/>
        <v>25068.220338983054</v>
      </c>
      <c r="K106" s="78"/>
      <c r="L106" s="83"/>
    </row>
    <row r="107" spans="1:12" s="78" customFormat="1" ht="16.5" x14ac:dyDescent="0.3">
      <c r="A107" s="98" t="s">
        <v>121</v>
      </c>
      <c r="B107" s="98" t="s">
        <v>348</v>
      </c>
      <c r="C107" s="118" t="s">
        <v>349</v>
      </c>
      <c r="D107" s="100" t="s">
        <v>83</v>
      </c>
      <c r="E107" s="110">
        <v>204.9</v>
      </c>
      <c r="F107" s="110">
        <v>518.75</v>
      </c>
      <c r="G107" s="110">
        <f t="shared" si="4"/>
        <v>439.61864406779665</v>
      </c>
      <c r="H107" s="110">
        <f t="shared" si="5"/>
        <v>90077.860169491541</v>
      </c>
      <c r="L107" s="83"/>
    </row>
    <row r="108" spans="1:12" s="78" customFormat="1" ht="16.5" x14ac:dyDescent="0.3">
      <c r="A108" s="98" t="s">
        <v>143</v>
      </c>
      <c r="B108" s="98" t="s">
        <v>350</v>
      </c>
      <c r="C108" s="118" t="s">
        <v>351</v>
      </c>
      <c r="D108" s="100" t="s">
        <v>83</v>
      </c>
      <c r="E108" s="110">
        <v>56.099999999999994</v>
      </c>
      <c r="F108" s="110">
        <v>702.95</v>
      </c>
      <c r="G108" s="110">
        <f t="shared" si="4"/>
        <v>595.72033898305096</v>
      </c>
      <c r="H108" s="110">
        <f t="shared" si="5"/>
        <v>33419.911016949154</v>
      </c>
      <c r="L108" s="83"/>
    </row>
    <row r="109" spans="1:12" s="78" customFormat="1" ht="16.5" x14ac:dyDescent="0.3">
      <c r="A109" s="98" t="s">
        <v>145</v>
      </c>
      <c r="B109" s="98" t="s">
        <v>352</v>
      </c>
      <c r="C109" s="118" t="s">
        <v>353</v>
      </c>
      <c r="D109" s="100" t="s">
        <v>83</v>
      </c>
      <c r="E109" s="110">
        <v>56.099999999999994</v>
      </c>
      <c r="F109" s="110">
        <v>934.15</v>
      </c>
      <c r="G109" s="110">
        <f t="shared" si="4"/>
        <v>791.65254237288138</v>
      </c>
      <c r="H109" s="110">
        <f t="shared" si="5"/>
        <v>44411.707627118638</v>
      </c>
      <c r="L109" s="83"/>
    </row>
    <row r="110" spans="1:12" s="78" customFormat="1" ht="148.5" x14ac:dyDescent="0.3">
      <c r="A110" s="98" t="s">
        <v>163</v>
      </c>
      <c r="B110" s="98"/>
      <c r="C110" s="113" t="s">
        <v>354</v>
      </c>
      <c r="D110" s="100"/>
      <c r="E110" s="110"/>
      <c r="F110" s="110"/>
      <c r="G110" s="110"/>
      <c r="H110" s="110"/>
      <c r="L110" s="83"/>
    </row>
    <row r="111" spans="1:12" s="78" customFormat="1" ht="16.5" x14ac:dyDescent="0.3">
      <c r="A111" s="98" t="s">
        <v>117</v>
      </c>
      <c r="B111" s="98" t="s">
        <v>355</v>
      </c>
      <c r="C111" s="118" t="s">
        <v>345</v>
      </c>
      <c r="D111" s="100" t="s">
        <v>83</v>
      </c>
      <c r="E111" s="110">
        <v>131.57499999999999</v>
      </c>
      <c r="F111" s="110">
        <v>497.8</v>
      </c>
      <c r="G111" s="110">
        <f t="shared" si="4"/>
        <v>421.86440677966107</v>
      </c>
      <c r="H111" s="110">
        <f t="shared" si="5"/>
        <v>55506.8093220339</v>
      </c>
      <c r="L111" s="83"/>
    </row>
    <row r="112" spans="1:12" s="87" customFormat="1" ht="16.5" x14ac:dyDescent="0.3">
      <c r="A112" s="111" t="s">
        <v>119</v>
      </c>
      <c r="B112" s="111" t="s">
        <v>356</v>
      </c>
      <c r="C112" s="112" t="s">
        <v>347</v>
      </c>
      <c r="D112" s="115" t="s">
        <v>83</v>
      </c>
      <c r="E112" s="110">
        <v>9</v>
      </c>
      <c r="F112" s="110">
        <v>537.6</v>
      </c>
      <c r="G112" s="110">
        <f t="shared" si="4"/>
        <v>455.59322033898309</v>
      </c>
      <c r="H112" s="110">
        <f t="shared" si="5"/>
        <v>4100.3389830508477</v>
      </c>
      <c r="K112" s="78"/>
      <c r="L112" s="83"/>
    </row>
    <row r="113" spans="1:12" s="87" customFormat="1" ht="33" x14ac:dyDescent="0.3">
      <c r="A113" s="111" t="s">
        <v>164</v>
      </c>
      <c r="B113" s="111" t="s">
        <v>357</v>
      </c>
      <c r="C113" s="114" t="s">
        <v>358</v>
      </c>
      <c r="D113" s="115" t="s">
        <v>88</v>
      </c>
      <c r="E113" s="110">
        <v>6</v>
      </c>
      <c r="F113" s="110">
        <v>826.1</v>
      </c>
      <c r="G113" s="110">
        <f t="shared" si="4"/>
        <v>700.08474576271192</v>
      </c>
      <c r="H113" s="110">
        <f t="shared" si="5"/>
        <v>4200.5084745762715</v>
      </c>
      <c r="K113" s="78"/>
      <c r="L113" s="83"/>
    </row>
    <row r="114" spans="1:12" s="78" customFormat="1" ht="33" x14ac:dyDescent="0.3">
      <c r="A114" s="98" t="s">
        <v>167</v>
      </c>
      <c r="B114" s="98" t="s">
        <v>359</v>
      </c>
      <c r="C114" s="113" t="s">
        <v>360</v>
      </c>
      <c r="D114" s="100" t="s">
        <v>88</v>
      </c>
      <c r="E114" s="110">
        <v>14</v>
      </c>
      <c r="F114" s="110">
        <v>222.35</v>
      </c>
      <c r="G114" s="110">
        <f t="shared" si="4"/>
        <v>188.43220338983051</v>
      </c>
      <c r="H114" s="110">
        <f t="shared" si="5"/>
        <v>2638.0508474576272</v>
      </c>
      <c r="L114" s="83"/>
    </row>
    <row r="115" spans="1:12" s="78" customFormat="1" ht="33" x14ac:dyDescent="0.3">
      <c r="A115" s="98" t="s">
        <v>170</v>
      </c>
      <c r="B115" s="98" t="s">
        <v>361</v>
      </c>
      <c r="C115" s="118" t="s">
        <v>362</v>
      </c>
      <c r="D115" s="100" t="s">
        <v>88</v>
      </c>
      <c r="E115" s="110">
        <v>14</v>
      </c>
      <c r="F115" s="110">
        <v>506.8</v>
      </c>
      <c r="G115" s="110">
        <f t="shared" si="4"/>
        <v>429.49152542372883</v>
      </c>
      <c r="H115" s="110">
        <f t="shared" si="5"/>
        <v>6012.8813559322034</v>
      </c>
      <c r="L115" s="83"/>
    </row>
    <row r="116" spans="1:12" s="78" customFormat="1" ht="49.5" x14ac:dyDescent="0.3">
      <c r="A116" s="98" t="s">
        <v>173</v>
      </c>
      <c r="B116" s="98" t="s">
        <v>363</v>
      </c>
      <c r="C116" s="118" t="s">
        <v>364</v>
      </c>
      <c r="D116" s="100" t="s">
        <v>88</v>
      </c>
      <c r="E116" s="110">
        <v>20</v>
      </c>
      <c r="F116" s="110">
        <v>798.95</v>
      </c>
      <c r="G116" s="110">
        <f t="shared" si="4"/>
        <v>677.07627118644075</v>
      </c>
      <c r="H116" s="110">
        <f t="shared" si="5"/>
        <v>13541.525423728815</v>
      </c>
      <c r="L116" s="83"/>
    </row>
    <row r="117" spans="1:12" s="78" customFormat="1" ht="33" x14ac:dyDescent="0.3">
      <c r="A117" s="98" t="s">
        <v>177</v>
      </c>
      <c r="B117" s="98" t="s">
        <v>93</v>
      </c>
      <c r="C117" s="118" t="s">
        <v>365</v>
      </c>
      <c r="D117" s="100" t="s">
        <v>88</v>
      </c>
      <c r="E117" s="110">
        <v>42</v>
      </c>
      <c r="F117" s="110">
        <v>670.45</v>
      </c>
      <c r="G117" s="110">
        <f t="shared" si="4"/>
        <v>568.17796610169501</v>
      </c>
      <c r="H117" s="110">
        <f t="shared" si="5"/>
        <v>23863.47457627119</v>
      </c>
      <c r="L117" s="83"/>
    </row>
    <row r="118" spans="1:12" s="87" customFormat="1" ht="49.5" x14ac:dyDescent="0.3">
      <c r="A118" s="111" t="s">
        <v>180</v>
      </c>
      <c r="B118" s="111" t="s">
        <v>366</v>
      </c>
      <c r="C118" s="118" t="s">
        <v>367</v>
      </c>
      <c r="D118" s="115" t="s">
        <v>88</v>
      </c>
      <c r="E118" s="110">
        <v>36</v>
      </c>
      <c r="F118" s="110">
        <v>574.29999999999995</v>
      </c>
      <c r="G118" s="110">
        <f t="shared" si="4"/>
        <v>486.69491525423729</v>
      </c>
      <c r="H118" s="110">
        <f t="shared" si="5"/>
        <v>17521.016949152541</v>
      </c>
      <c r="K118" s="78"/>
      <c r="L118" s="83"/>
    </row>
    <row r="119" spans="1:12" s="78" customFormat="1" ht="49.5" x14ac:dyDescent="0.3">
      <c r="A119" s="98" t="s">
        <v>183</v>
      </c>
      <c r="B119" s="98"/>
      <c r="C119" s="118" t="s">
        <v>368</v>
      </c>
      <c r="D119" s="119"/>
      <c r="E119" s="110"/>
      <c r="F119" s="110"/>
      <c r="G119" s="110"/>
      <c r="H119" s="110"/>
      <c r="L119" s="83"/>
    </row>
    <row r="120" spans="1:12" s="78" customFormat="1" ht="16.5" x14ac:dyDescent="0.3">
      <c r="A120" s="98" t="s">
        <v>117</v>
      </c>
      <c r="B120" s="98" t="s">
        <v>369</v>
      </c>
      <c r="C120" s="118" t="s">
        <v>370</v>
      </c>
      <c r="D120" s="100" t="s">
        <v>88</v>
      </c>
      <c r="E120" s="110">
        <v>10</v>
      </c>
      <c r="F120" s="110">
        <v>74.8</v>
      </c>
      <c r="G120" s="110">
        <f t="shared" si="4"/>
        <v>63.389830508474574</v>
      </c>
      <c r="H120" s="110">
        <f t="shared" si="5"/>
        <v>633.89830508474574</v>
      </c>
      <c r="L120" s="83"/>
    </row>
    <row r="121" spans="1:12" s="78" customFormat="1" ht="33" x14ac:dyDescent="0.3">
      <c r="A121" s="98" t="s">
        <v>119</v>
      </c>
      <c r="B121" s="98" t="s">
        <v>371</v>
      </c>
      <c r="C121" s="118" t="s">
        <v>372</v>
      </c>
      <c r="D121" s="100" t="s">
        <v>88</v>
      </c>
      <c r="E121" s="110">
        <v>12</v>
      </c>
      <c r="F121" s="110">
        <f>(72+72*20%)*1.18</f>
        <v>101.952</v>
      </c>
      <c r="G121" s="110">
        <f t="shared" si="4"/>
        <v>86.4</v>
      </c>
      <c r="H121" s="110">
        <f t="shared" si="5"/>
        <v>1036.8000000000002</v>
      </c>
      <c r="L121" s="83"/>
    </row>
    <row r="122" spans="1:12" s="78" customFormat="1" ht="115.5" x14ac:dyDescent="0.3">
      <c r="A122" s="98" t="s">
        <v>186</v>
      </c>
      <c r="B122" s="98" t="s">
        <v>373</v>
      </c>
      <c r="C122" s="118" t="s">
        <v>374</v>
      </c>
      <c r="D122" s="100" t="s">
        <v>88</v>
      </c>
      <c r="E122" s="110">
        <v>3</v>
      </c>
      <c r="F122" s="110">
        <v>2802.15</v>
      </c>
      <c r="G122" s="110">
        <f t="shared" si="4"/>
        <v>2374.7033898305085</v>
      </c>
      <c r="H122" s="110">
        <f t="shared" si="5"/>
        <v>7124.1101694915251</v>
      </c>
      <c r="L122" s="83"/>
    </row>
    <row r="123" spans="1:12" s="87" customFormat="1" ht="264.75" x14ac:dyDescent="0.3">
      <c r="A123" s="111" t="s">
        <v>189</v>
      </c>
      <c r="B123" s="111" t="s">
        <v>375</v>
      </c>
      <c r="C123" s="114" t="s">
        <v>376</v>
      </c>
      <c r="D123" s="115" t="s">
        <v>88</v>
      </c>
      <c r="E123" s="110">
        <v>3</v>
      </c>
      <c r="F123" s="110">
        <v>12770.55</v>
      </c>
      <c r="G123" s="110">
        <f t="shared" si="4"/>
        <v>10822.5</v>
      </c>
      <c r="H123" s="110">
        <f t="shared" si="5"/>
        <v>32467.5</v>
      </c>
      <c r="K123" s="78"/>
      <c r="L123" s="83"/>
    </row>
    <row r="124" spans="1:12" s="87" customFormat="1" ht="49.5" x14ac:dyDescent="0.3">
      <c r="A124" s="111" t="s">
        <v>192</v>
      </c>
      <c r="B124" s="111" t="s">
        <v>377</v>
      </c>
      <c r="C124" s="112" t="s">
        <v>378</v>
      </c>
      <c r="D124" s="115" t="s">
        <v>88</v>
      </c>
      <c r="E124" s="110">
        <v>4</v>
      </c>
      <c r="F124" s="110">
        <v>8825.4</v>
      </c>
      <c r="G124" s="110">
        <f t="shared" si="4"/>
        <v>7479.1525423728817</v>
      </c>
      <c r="H124" s="110">
        <f t="shared" si="5"/>
        <v>29916.610169491527</v>
      </c>
      <c r="K124" s="78"/>
      <c r="L124" s="83"/>
    </row>
    <row r="125" spans="1:12" s="78" customFormat="1" ht="132" x14ac:dyDescent="0.3">
      <c r="A125" s="98" t="s">
        <v>195</v>
      </c>
      <c r="B125" s="93" t="s">
        <v>174</v>
      </c>
      <c r="C125" s="99" t="s">
        <v>379</v>
      </c>
      <c r="D125" s="100" t="s">
        <v>160</v>
      </c>
      <c r="E125" s="110">
        <v>224.66000000000003</v>
      </c>
      <c r="F125" s="117">
        <f>585.88*1.18</f>
        <v>691.33839999999998</v>
      </c>
      <c r="G125" s="110">
        <f t="shared" si="4"/>
        <v>585.88</v>
      </c>
      <c r="H125" s="110">
        <f t="shared" si="5"/>
        <v>131623.80080000003</v>
      </c>
      <c r="L125" s="83"/>
    </row>
    <row r="126" spans="1:12" s="78" customFormat="1" ht="99" x14ac:dyDescent="0.3">
      <c r="A126" s="98" t="s">
        <v>199</v>
      </c>
      <c r="B126" s="93" t="s">
        <v>174</v>
      </c>
      <c r="C126" s="99" t="s">
        <v>380</v>
      </c>
      <c r="D126" s="100" t="s">
        <v>160</v>
      </c>
      <c r="E126" s="110">
        <v>81.349999999999994</v>
      </c>
      <c r="F126" s="117">
        <f>525.64*1.18</f>
        <v>620.25519999999995</v>
      </c>
      <c r="G126" s="110">
        <f t="shared" si="4"/>
        <v>525.64</v>
      </c>
      <c r="H126" s="110">
        <f t="shared" si="5"/>
        <v>42760.813999999998</v>
      </c>
      <c r="L126" s="83"/>
    </row>
    <row r="127" spans="1:12" s="78" customFormat="1" ht="148.5" x14ac:dyDescent="0.3">
      <c r="A127" s="98" t="s">
        <v>205</v>
      </c>
      <c r="B127" s="98" t="s">
        <v>381</v>
      </c>
      <c r="C127" s="113" t="s">
        <v>382</v>
      </c>
      <c r="D127" s="100" t="s">
        <v>88</v>
      </c>
      <c r="E127" s="110">
        <v>38.97</v>
      </c>
      <c r="F127" s="110">
        <v>352.15</v>
      </c>
      <c r="G127" s="110">
        <f t="shared" si="4"/>
        <v>298.43220338983048</v>
      </c>
      <c r="H127" s="110">
        <f t="shared" si="5"/>
        <v>11629.902966101694</v>
      </c>
      <c r="L127" s="83"/>
    </row>
    <row r="128" spans="1:12" s="78" customFormat="1" ht="82.5" x14ac:dyDescent="0.3">
      <c r="A128" s="98" t="s">
        <v>209</v>
      </c>
      <c r="B128" s="98" t="s">
        <v>383</v>
      </c>
      <c r="C128" s="80" t="s">
        <v>384</v>
      </c>
      <c r="D128" s="100" t="s">
        <v>88</v>
      </c>
      <c r="E128" s="110">
        <v>8</v>
      </c>
      <c r="F128" s="110">
        <f>(500/1.18)*1.15*1.2</f>
        <v>584.74576271186447</v>
      </c>
      <c r="G128" s="110">
        <f t="shared" si="4"/>
        <v>495.54725653547837</v>
      </c>
      <c r="H128" s="110">
        <f t="shared" si="5"/>
        <v>3964.3780522838269</v>
      </c>
      <c r="L128" s="83"/>
    </row>
    <row r="129" spans="1:12" s="78" customFormat="1" ht="82.5" x14ac:dyDescent="0.3">
      <c r="A129" s="98" t="s">
        <v>212</v>
      </c>
      <c r="B129" s="98" t="s">
        <v>385</v>
      </c>
      <c r="C129" s="118" t="s">
        <v>386</v>
      </c>
      <c r="D129" s="100" t="s">
        <v>387</v>
      </c>
      <c r="E129" s="110">
        <v>6000</v>
      </c>
      <c r="F129" s="110">
        <v>11</v>
      </c>
      <c r="G129" s="110">
        <f t="shared" si="4"/>
        <v>9.3220338983050848</v>
      </c>
      <c r="H129" s="110">
        <f t="shared" si="5"/>
        <v>55932.203389830509</v>
      </c>
      <c r="L129" s="83"/>
    </row>
    <row r="130" spans="1:12" s="78" customFormat="1" ht="17.25" x14ac:dyDescent="0.35">
      <c r="A130" s="158" t="s">
        <v>388</v>
      </c>
      <c r="B130" s="159"/>
      <c r="C130" s="159"/>
      <c r="D130" s="160"/>
      <c r="E130" s="120"/>
      <c r="F130" s="120"/>
      <c r="G130" s="120"/>
      <c r="H130" s="121">
        <f>SUM(H93:H129)</f>
        <v>861285.68564889405</v>
      </c>
      <c r="L130" s="83"/>
    </row>
    <row r="131" spans="1:12" s="78" customFormat="1" ht="17.25" x14ac:dyDescent="0.35">
      <c r="A131" s="122" t="s">
        <v>389</v>
      </c>
      <c r="B131" s="122"/>
      <c r="C131" s="122"/>
      <c r="D131" s="123"/>
      <c r="E131" s="123"/>
      <c r="F131" s="123"/>
      <c r="G131" s="123"/>
      <c r="H131" s="123"/>
      <c r="L131" s="83"/>
    </row>
    <row r="132" spans="1:12" s="87" customFormat="1" ht="99" x14ac:dyDescent="0.3">
      <c r="A132" s="115">
        <v>1</v>
      </c>
      <c r="B132" s="115" t="s">
        <v>390</v>
      </c>
      <c r="C132" s="124" t="s">
        <v>391</v>
      </c>
      <c r="D132" s="115" t="s">
        <v>95</v>
      </c>
      <c r="E132" s="110">
        <v>240</v>
      </c>
      <c r="F132" s="110">
        <v>1189</v>
      </c>
      <c r="G132" s="110">
        <f t="shared" ref="G132:G172" si="6">F132/1.18</f>
        <v>1007.6271186440679</v>
      </c>
      <c r="H132" s="110">
        <f t="shared" ref="H132:H172" si="7">E132*G132</f>
        <v>241830.50847457629</v>
      </c>
      <c r="K132" s="78"/>
      <c r="L132" s="83"/>
    </row>
    <row r="133" spans="1:12" s="87" customFormat="1" ht="82.5" x14ac:dyDescent="0.3">
      <c r="A133" s="86">
        <v>2</v>
      </c>
      <c r="B133" s="86">
        <v>1.1200000000000001</v>
      </c>
      <c r="C133" s="116" t="s">
        <v>392</v>
      </c>
      <c r="D133" s="86" t="s">
        <v>393</v>
      </c>
      <c r="E133" s="101">
        <v>518</v>
      </c>
      <c r="F133" s="101">
        <v>373</v>
      </c>
      <c r="G133" s="110">
        <f t="shared" si="6"/>
        <v>316.10169491525426</v>
      </c>
      <c r="H133" s="110">
        <f t="shared" si="7"/>
        <v>163740.67796610171</v>
      </c>
      <c r="K133" s="78"/>
      <c r="L133" s="83"/>
    </row>
    <row r="134" spans="1:12" s="87" customFormat="1" ht="66" x14ac:dyDescent="0.3">
      <c r="A134" s="86">
        <v>3</v>
      </c>
      <c r="B134" s="86" t="s">
        <v>394</v>
      </c>
      <c r="C134" s="116" t="s">
        <v>395</v>
      </c>
      <c r="D134" s="86" t="s">
        <v>396</v>
      </c>
      <c r="E134" s="101">
        <v>1978.5</v>
      </c>
      <c r="F134" s="101">
        <v>311</v>
      </c>
      <c r="G134" s="110">
        <f t="shared" si="6"/>
        <v>263.5593220338983</v>
      </c>
      <c r="H134" s="110">
        <f t="shared" si="7"/>
        <v>521452.11864406778</v>
      </c>
      <c r="K134" s="78"/>
      <c r="L134" s="83"/>
    </row>
    <row r="135" spans="1:12" s="87" customFormat="1" ht="66" x14ac:dyDescent="0.3">
      <c r="A135" s="86">
        <v>4</v>
      </c>
      <c r="B135" s="86"/>
      <c r="C135" s="116" t="s">
        <v>397</v>
      </c>
      <c r="D135" s="86"/>
      <c r="E135" s="101"/>
      <c r="F135" s="101"/>
      <c r="G135" s="110"/>
      <c r="H135" s="110"/>
      <c r="K135" s="78"/>
      <c r="L135" s="83"/>
    </row>
    <row r="136" spans="1:12" s="87" customFormat="1" ht="16.5" x14ac:dyDescent="0.3">
      <c r="A136" s="86" t="s">
        <v>398</v>
      </c>
      <c r="B136" s="86" t="s">
        <v>399</v>
      </c>
      <c r="C136" s="91" t="s">
        <v>400</v>
      </c>
      <c r="D136" s="86" t="s">
        <v>396</v>
      </c>
      <c r="E136" s="101">
        <v>970</v>
      </c>
      <c r="F136" s="101">
        <v>373</v>
      </c>
      <c r="G136" s="110">
        <f t="shared" si="6"/>
        <v>316.10169491525426</v>
      </c>
      <c r="H136" s="110">
        <f t="shared" si="7"/>
        <v>306618.64406779665</v>
      </c>
      <c r="K136" s="78"/>
      <c r="L136" s="83"/>
    </row>
    <row r="137" spans="1:12" s="87" customFormat="1" ht="16.5" x14ac:dyDescent="0.3">
      <c r="A137" s="86" t="s">
        <v>401</v>
      </c>
      <c r="B137" s="86" t="s">
        <v>402</v>
      </c>
      <c r="C137" s="91" t="s">
        <v>403</v>
      </c>
      <c r="D137" s="86" t="s">
        <v>396</v>
      </c>
      <c r="E137" s="101">
        <v>336</v>
      </c>
      <c r="F137" s="101">
        <v>482</v>
      </c>
      <c r="G137" s="110">
        <f t="shared" si="6"/>
        <v>408.47457627118644</v>
      </c>
      <c r="H137" s="110">
        <f t="shared" si="7"/>
        <v>137247.45762711865</v>
      </c>
      <c r="K137" s="78"/>
      <c r="L137" s="83"/>
    </row>
    <row r="138" spans="1:12" s="87" customFormat="1" ht="66" x14ac:dyDescent="0.3">
      <c r="A138" s="86">
        <v>5</v>
      </c>
      <c r="B138" s="86" t="s">
        <v>404</v>
      </c>
      <c r="C138" s="91" t="s">
        <v>405</v>
      </c>
      <c r="D138" s="86" t="s">
        <v>396</v>
      </c>
      <c r="E138" s="101">
        <v>1323</v>
      </c>
      <c r="F138" s="101">
        <v>168</v>
      </c>
      <c r="G138" s="110">
        <f t="shared" si="6"/>
        <v>142.37288135593221</v>
      </c>
      <c r="H138" s="110">
        <f t="shared" si="7"/>
        <v>188359.32203389832</v>
      </c>
      <c r="K138" s="78"/>
      <c r="L138" s="83"/>
    </row>
    <row r="139" spans="1:12" s="87" customFormat="1" ht="49.5" x14ac:dyDescent="0.3">
      <c r="A139" s="86">
        <v>6</v>
      </c>
      <c r="B139" s="86"/>
      <c r="C139" s="91" t="s">
        <v>406</v>
      </c>
      <c r="D139" s="86"/>
      <c r="E139" s="101"/>
      <c r="F139" s="101"/>
      <c r="G139" s="110"/>
      <c r="H139" s="110"/>
      <c r="K139" s="78"/>
      <c r="L139" s="83"/>
    </row>
    <row r="140" spans="1:12" s="87" customFormat="1" ht="16.5" x14ac:dyDescent="0.3">
      <c r="A140" s="86" t="s">
        <v>407</v>
      </c>
      <c r="B140" s="86" t="s">
        <v>408</v>
      </c>
      <c r="C140" s="91" t="s">
        <v>409</v>
      </c>
      <c r="D140" s="86" t="s">
        <v>410</v>
      </c>
      <c r="E140" s="101">
        <v>60</v>
      </c>
      <c r="F140" s="101">
        <v>213</v>
      </c>
      <c r="G140" s="110">
        <f t="shared" si="6"/>
        <v>180.5084745762712</v>
      </c>
      <c r="H140" s="110">
        <f t="shared" si="7"/>
        <v>10830.508474576272</v>
      </c>
      <c r="K140" s="78"/>
      <c r="L140" s="83"/>
    </row>
    <row r="141" spans="1:12" s="87" customFormat="1" ht="16.5" x14ac:dyDescent="0.3">
      <c r="A141" s="86" t="s">
        <v>411</v>
      </c>
      <c r="B141" s="86" t="s">
        <v>412</v>
      </c>
      <c r="C141" s="91" t="s">
        <v>413</v>
      </c>
      <c r="D141" s="86" t="s">
        <v>410</v>
      </c>
      <c r="E141" s="101">
        <v>24</v>
      </c>
      <c r="F141" s="101">
        <v>245</v>
      </c>
      <c r="G141" s="110">
        <f t="shared" si="6"/>
        <v>207.62711864406782</v>
      </c>
      <c r="H141" s="110">
        <f t="shared" si="7"/>
        <v>4983.0508474576272</v>
      </c>
      <c r="K141" s="78"/>
      <c r="L141" s="83"/>
    </row>
    <row r="142" spans="1:12" s="87" customFormat="1" ht="16.5" x14ac:dyDescent="0.3">
      <c r="A142" s="86" t="s">
        <v>414</v>
      </c>
      <c r="B142" s="86" t="s">
        <v>415</v>
      </c>
      <c r="C142" s="91" t="s">
        <v>416</v>
      </c>
      <c r="D142" s="86" t="s">
        <v>410</v>
      </c>
      <c r="E142" s="101">
        <v>14</v>
      </c>
      <c r="F142" s="101">
        <v>469</v>
      </c>
      <c r="G142" s="110">
        <f t="shared" si="6"/>
        <v>397.4576271186441</v>
      </c>
      <c r="H142" s="110">
        <f t="shared" si="7"/>
        <v>5564.406779661017</v>
      </c>
      <c r="K142" s="78"/>
      <c r="L142" s="83"/>
    </row>
    <row r="143" spans="1:12" s="87" customFormat="1" ht="82.5" x14ac:dyDescent="0.3">
      <c r="A143" s="86">
        <v>7</v>
      </c>
      <c r="B143" s="86">
        <v>1.29</v>
      </c>
      <c r="C143" s="91" t="s">
        <v>417</v>
      </c>
      <c r="D143" s="86" t="s">
        <v>410</v>
      </c>
      <c r="E143" s="101">
        <v>112</v>
      </c>
      <c r="F143" s="101">
        <v>423</v>
      </c>
      <c r="G143" s="110">
        <f t="shared" si="6"/>
        <v>358.47457627118644</v>
      </c>
      <c r="H143" s="110">
        <f t="shared" si="7"/>
        <v>40149.152542372882</v>
      </c>
      <c r="K143" s="78"/>
      <c r="L143" s="83"/>
    </row>
    <row r="144" spans="1:12" s="87" customFormat="1" ht="82.5" x14ac:dyDescent="0.3">
      <c r="A144" s="86">
        <v>8</v>
      </c>
      <c r="B144" s="84" t="s">
        <v>418</v>
      </c>
      <c r="C144" s="116" t="s">
        <v>419</v>
      </c>
      <c r="D144" s="86" t="s">
        <v>410</v>
      </c>
      <c r="E144" s="101">
        <v>34</v>
      </c>
      <c r="F144" s="101">
        <v>558</v>
      </c>
      <c r="G144" s="110">
        <f t="shared" si="6"/>
        <v>472.88135593220341</v>
      </c>
      <c r="H144" s="110">
        <f t="shared" si="7"/>
        <v>16077.966101694916</v>
      </c>
      <c r="K144" s="78"/>
      <c r="L144" s="83"/>
    </row>
    <row r="145" spans="1:12" s="87" customFormat="1" ht="33" x14ac:dyDescent="0.3">
      <c r="A145" s="86">
        <v>9</v>
      </c>
      <c r="B145" s="86" t="s">
        <v>420</v>
      </c>
      <c r="C145" s="91" t="s">
        <v>421</v>
      </c>
      <c r="D145" s="86" t="s">
        <v>410</v>
      </c>
      <c r="E145" s="101">
        <v>104</v>
      </c>
      <c r="F145" s="101">
        <v>136</v>
      </c>
      <c r="G145" s="110">
        <f t="shared" si="6"/>
        <v>115.2542372881356</v>
      </c>
      <c r="H145" s="110">
        <f t="shared" si="7"/>
        <v>11986.440677966102</v>
      </c>
      <c r="K145" s="78"/>
      <c r="L145" s="83"/>
    </row>
    <row r="146" spans="1:12" s="87" customFormat="1" ht="49.5" x14ac:dyDescent="0.3">
      <c r="A146" s="86">
        <v>10</v>
      </c>
      <c r="B146" s="86" t="s">
        <v>422</v>
      </c>
      <c r="C146" s="116" t="s">
        <v>423</v>
      </c>
      <c r="D146" s="86" t="s">
        <v>410</v>
      </c>
      <c r="E146" s="101">
        <v>305</v>
      </c>
      <c r="F146" s="101">
        <v>121</v>
      </c>
      <c r="G146" s="110">
        <f t="shared" si="6"/>
        <v>102.54237288135593</v>
      </c>
      <c r="H146" s="110">
        <f t="shared" si="7"/>
        <v>31275.423728813559</v>
      </c>
      <c r="K146" s="78"/>
      <c r="L146" s="83"/>
    </row>
    <row r="147" spans="1:12" s="87" customFormat="1" ht="33" x14ac:dyDescent="0.3">
      <c r="A147" s="86">
        <v>11</v>
      </c>
      <c r="B147" s="86">
        <v>1.34</v>
      </c>
      <c r="C147" s="91" t="s">
        <v>424</v>
      </c>
      <c r="D147" s="86" t="s">
        <v>410</v>
      </c>
      <c r="E147" s="101">
        <v>58</v>
      </c>
      <c r="F147" s="101">
        <v>154</v>
      </c>
      <c r="G147" s="110">
        <f t="shared" si="6"/>
        <v>130.5084745762712</v>
      </c>
      <c r="H147" s="110">
        <f t="shared" si="7"/>
        <v>7569.4915254237294</v>
      </c>
      <c r="K147" s="78"/>
      <c r="L147" s="83"/>
    </row>
    <row r="148" spans="1:12" s="87" customFormat="1" ht="33" x14ac:dyDescent="0.3">
      <c r="A148" s="86">
        <v>12</v>
      </c>
      <c r="B148" s="86">
        <v>1.38</v>
      </c>
      <c r="C148" s="91" t="s">
        <v>425</v>
      </c>
      <c r="D148" s="86" t="s">
        <v>410</v>
      </c>
      <c r="E148" s="101">
        <v>6</v>
      </c>
      <c r="F148" s="101">
        <v>112</v>
      </c>
      <c r="G148" s="110">
        <f t="shared" si="6"/>
        <v>94.915254237288138</v>
      </c>
      <c r="H148" s="110">
        <f t="shared" si="7"/>
        <v>569.49152542372883</v>
      </c>
      <c r="K148" s="78"/>
      <c r="L148" s="83"/>
    </row>
    <row r="149" spans="1:12" s="87" customFormat="1" ht="82.5" x14ac:dyDescent="0.3">
      <c r="A149" s="86">
        <v>13</v>
      </c>
      <c r="B149" s="86">
        <v>1.41</v>
      </c>
      <c r="C149" s="91" t="s">
        <v>426</v>
      </c>
      <c r="D149" s="86" t="s">
        <v>410</v>
      </c>
      <c r="E149" s="101">
        <v>99</v>
      </c>
      <c r="F149" s="101">
        <v>259</v>
      </c>
      <c r="G149" s="110">
        <f t="shared" si="6"/>
        <v>219.49152542372883</v>
      </c>
      <c r="H149" s="110">
        <f t="shared" si="7"/>
        <v>21729.661016949154</v>
      </c>
      <c r="K149" s="78"/>
      <c r="L149" s="83"/>
    </row>
    <row r="150" spans="1:12" s="87" customFormat="1" ht="66" x14ac:dyDescent="0.3">
      <c r="A150" s="86">
        <v>14</v>
      </c>
      <c r="B150" s="86">
        <v>1.44</v>
      </c>
      <c r="C150" s="91" t="s">
        <v>427</v>
      </c>
      <c r="D150" s="86" t="s">
        <v>410</v>
      </c>
      <c r="E150" s="101">
        <v>64</v>
      </c>
      <c r="F150" s="101">
        <v>266</v>
      </c>
      <c r="G150" s="110">
        <f t="shared" si="6"/>
        <v>225.42372881355934</v>
      </c>
      <c r="H150" s="110">
        <f t="shared" si="7"/>
        <v>14427.118644067798</v>
      </c>
      <c r="K150" s="78"/>
      <c r="L150" s="83"/>
    </row>
    <row r="151" spans="1:12" s="87" customFormat="1" ht="66" x14ac:dyDescent="0.3">
      <c r="A151" s="86">
        <v>15</v>
      </c>
      <c r="B151" s="86" t="s">
        <v>428</v>
      </c>
      <c r="C151" s="91" t="s">
        <v>429</v>
      </c>
      <c r="D151" s="86" t="s">
        <v>410</v>
      </c>
      <c r="E151" s="101">
        <v>20</v>
      </c>
      <c r="F151" s="101">
        <v>556</v>
      </c>
      <c r="G151" s="110">
        <f t="shared" si="6"/>
        <v>471.18644067796612</v>
      </c>
      <c r="H151" s="110">
        <f t="shared" si="7"/>
        <v>9423.7288135593226</v>
      </c>
      <c r="K151" s="78"/>
      <c r="L151" s="83"/>
    </row>
    <row r="152" spans="1:12" s="87" customFormat="1" ht="82.5" x14ac:dyDescent="0.3">
      <c r="A152" s="86">
        <v>16</v>
      </c>
      <c r="B152" s="86">
        <v>2.1800000000000002</v>
      </c>
      <c r="C152" s="91" t="s">
        <v>430</v>
      </c>
      <c r="D152" s="86" t="s">
        <v>410</v>
      </c>
      <c r="E152" s="101">
        <v>20</v>
      </c>
      <c r="F152" s="101">
        <v>1806</v>
      </c>
      <c r="G152" s="110">
        <f t="shared" si="6"/>
        <v>1530.5084745762713</v>
      </c>
      <c r="H152" s="110">
        <f t="shared" si="7"/>
        <v>30610.169491525427</v>
      </c>
      <c r="K152" s="78"/>
      <c r="L152" s="83"/>
    </row>
    <row r="153" spans="1:12" s="87" customFormat="1" ht="99" x14ac:dyDescent="0.3">
      <c r="A153" s="115">
        <v>17</v>
      </c>
      <c r="B153" s="115" t="s">
        <v>97</v>
      </c>
      <c r="C153" s="116" t="s">
        <v>431</v>
      </c>
      <c r="D153" s="86" t="s">
        <v>410</v>
      </c>
      <c r="E153" s="101">
        <v>9</v>
      </c>
      <c r="F153" s="101">
        <v>4377</v>
      </c>
      <c r="G153" s="110">
        <f t="shared" si="6"/>
        <v>3709.3220338983051</v>
      </c>
      <c r="H153" s="110">
        <f t="shared" si="7"/>
        <v>33383.898305084746</v>
      </c>
      <c r="K153" s="78"/>
      <c r="L153" s="83"/>
    </row>
    <row r="154" spans="1:12" s="87" customFormat="1" ht="33" x14ac:dyDescent="0.3">
      <c r="A154" s="115">
        <v>18</v>
      </c>
      <c r="B154" s="115"/>
      <c r="C154" s="91" t="s">
        <v>432</v>
      </c>
      <c r="D154" s="86"/>
      <c r="E154" s="101"/>
      <c r="F154" s="101"/>
      <c r="G154" s="110"/>
      <c r="H154" s="110"/>
      <c r="K154" s="78"/>
      <c r="L154" s="83"/>
    </row>
    <row r="155" spans="1:12" s="87" customFormat="1" ht="16.5" x14ac:dyDescent="0.3">
      <c r="A155" s="115" t="s">
        <v>407</v>
      </c>
      <c r="B155" s="115" t="s">
        <v>98</v>
      </c>
      <c r="C155" s="125" t="s">
        <v>433</v>
      </c>
      <c r="D155" s="86" t="s">
        <v>410</v>
      </c>
      <c r="E155" s="101">
        <v>6</v>
      </c>
      <c r="F155" s="101">
        <v>472</v>
      </c>
      <c r="G155" s="110">
        <f t="shared" si="6"/>
        <v>400</v>
      </c>
      <c r="H155" s="110">
        <f t="shared" si="7"/>
        <v>2400</v>
      </c>
      <c r="K155" s="78"/>
      <c r="L155" s="83"/>
    </row>
    <row r="156" spans="1:12" s="87" customFormat="1" ht="49.5" x14ac:dyDescent="0.3">
      <c r="A156" s="115" t="s">
        <v>411</v>
      </c>
      <c r="B156" s="115" t="s">
        <v>434</v>
      </c>
      <c r="C156" s="91" t="s">
        <v>435</v>
      </c>
      <c r="D156" s="86" t="s">
        <v>410</v>
      </c>
      <c r="E156" s="101">
        <v>24</v>
      </c>
      <c r="F156" s="101">
        <v>285</v>
      </c>
      <c r="G156" s="110">
        <f t="shared" si="6"/>
        <v>241.52542372881356</v>
      </c>
      <c r="H156" s="110">
        <f t="shared" si="7"/>
        <v>5796.6101694915251</v>
      </c>
      <c r="K156" s="78"/>
      <c r="L156" s="83"/>
    </row>
    <row r="157" spans="1:12" s="87" customFormat="1" ht="49.5" x14ac:dyDescent="0.3">
      <c r="A157" s="115" t="s">
        <v>414</v>
      </c>
      <c r="B157" s="115" t="s">
        <v>436</v>
      </c>
      <c r="C157" s="91" t="s">
        <v>437</v>
      </c>
      <c r="D157" s="86" t="s">
        <v>410</v>
      </c>
      <c r="E157" s="101">
        <v>66</v>
      </c>
      <c r="F157" s="101">
        <v>643</v>
      </c>
      <c r="G157" s="110">
        <f t="shared" si="6"/>
        <v>544.9152542372882</v>
      </c>
      <c r="H157" s="110">
        <f t="shared" si="7"/>
        <v>35964.406779661018</v>
      </c>
      <c r="K157" s="78"/>
      <c r="L157" s="83"/>
    </row>
    <row r="158" spans="1:12" s="87" customFormat="1" ht="66" x14ac:dyDescent="0.3">
      <c r="A158" s="115">
        <v>19</v>
      </c>
      <c r="B158" s="115">
        <v>5.2</v>
      </c>
      <c r="C158" s="116" t="s">
        <v>438</v>
      </c>
      <c r="D158" s="86" t="s">
        <v>439</v>
      </c>
      <c r="E158" s="101">
        <v>3</v>
      </c>
      <c r="F158" s="101">
        <v>7658</v>
      </c>
      <c r="G158" s="110">
        <f t="shared" si="6"/>
        <v>6489.8305084745762</v>
      </c>
      <c r="H158" s="110">
        <f t="shared" si="7"/>
        <v>19469.491525423728</v>
      </c>
      <c r="K158" s="78"/>
      <c r="L158" s="83"/>
    </row>
    <row r="159" spans="1:12" s="87" customFormat="1" ht="49.5" x14ac:dyDescent="0.3">
      <c r="A159" s="115">
        <v>20</v>
      </c>
      <c r="B159" s="111" t="s">
        <v>440</v>
      </c>
      <c r="C159" s="116" t="s">
        <v>441</v>
      </c>
      <c r="D159" s="86" t="s">
        <v>393</v>
      </c>
      <c r="E159" s="101">
        <v>39.08</v>
      </c>
      <c r="F159" s="101">
        <v>1638</v>
      </c>
      <c r="G159" s="110">
        <f t="shared" si="6"/>
        <v>1388.1355932203392</v>
      </c>
      <c r="H159" s="110">
        <f t="shared" si="7"/>
        <v>54248.338983050853</v>
      </c>
      <c r="K159" s="78"/>
      <c r="L159" s="83"/>
    </row>
    <row r="160" spans="1:12" s="87" customFormat="1" ht="66" x14ac:dyDescent="0.3">
      <c r="A160" s="86">
        <v>21</v>
      </c>
      <c r="B160" s="86">
        <v>6.1</v>
      </c>
      <c r="C160" s="116" t="s">
        <v>442</v>
      </c>
      <c r="D160" s="86" t="s">
        <v>410</v>
      </c>
      <c r="E160" s="101">
        <v>3</v>
      </c>
      <c r="F160" s="101">
        <v>609</v>
      </c>
      <c r="G160" s="110">
        <f t="shared" si="6"/>
        <v>516.10169491525426</v>
      </c>
      <c r="H160" s="110">
        <f t="shared" si="7"/>
        <v>1548.3050847457628</v>
      </c>
      <c r="K160" s="78"/>
      <c r="L160" s="83"/>
    </row>
    <row r="161" spans="1:12" s="87" customFormat="1" ht="49.5" x14ac:dyDescent="0.3">
      <c r="A161" s="86">
        <v>22</v>
      </c>
      <c r="B161" s="86">
        <v>6.6</v>
      </c>
      <c r="C161" s="91" t="s">
        <v>443</v>
      </c>
      <c r="D161" s="86" t="s">
        <v>396</v>
      </c>
      <c r="E161" s="101">
        <v>45.72</v>
      </c>
      <c r="F161" s="101">
        <v>148</v>
      </c>
      <c r="G161" s="110">
        <f t="shared" si="6"/>
        <v>125.42372881355932</v>
      </c>
      <c r="H161" s="110">
        <f t="shared" si="7"/>
        <v>5734.3728813559319</v>
      </c>
      <c r="K161" s="78"/>
      <c r="L161" s="83"/>
    </row>
    <row r="162" spans="1:12" s="87" customFormat="1" ht="49.5" x14ac:dyDescent="0.3">
      <c r="A162" s="86">
        <v>23</v>
      </c>
      <c r="B162" s="86">
        <v>6.7</v>
      </c>
      <c r="C162" s="116" t="s">
        <v>444</v>
      </c>
      <c r="D162" s="86" t="s">
        <v>396</v>
      </c>
      <c r="E162" s="101">
        <v>16.73</v>
      </c>
      <c r="F162" s="101">
        <v>238</v>
      </c>
      <c r="G162" s="110">
        <f t="shared" si="6"/>
        <v>201.69491525423729</v>
      </c>
      <c r="H162" s="110">
        <f t="shared" si="7"/>
        <v>3374.3559322033898</v>
      </c>
      <c r="K162" s="78"/>
      <c r="L162" s="83"/>
    </row>
    <row r="163" spans="1:12" s="87" customFormat="1" ht="49.5" x14ac:dyDescent="0.3">
      <c r="A163" s="86">
        <v>24</v>
      </c>
      <c r="B163" s="84" t="s">
        <v>445</v>
      </c>
      <c r="C163" s="91" t="s">
        <v>446</v>
      </c>
      <c r="D163" s="86" t="s">
        <v>410</v>
      </c>
      <c r="E163" s="101">
        <v>3</v>
      </c>
      <c r="F163" s="101">
        <v>140</v>
      </c>
      <c r="G163" s="110">
        <f t="shared" si="6"/>
        <v>118.64406779661017</v>
      </c>
      <c r="H163" s="110">
        <f t="shared" si="7"/>
        <v>355.93220338983053</v>
      </c>
      <c r="K163" s="78"/>
      <c r="L163" s="83"/>
    </row>
    <row r="164" spans="1:12" s="87" customFormat="1" ht="66" x14ac:dyDescent="0.3">
      <c r="A164" s="86">
        <v>25</v>
      </c>
      <c r="B164" s="86" t="s">
        <v>96</v>
      </c>
      <c r="C164" s="116" t="s">
        <v>447</v>
      </c>
      <c r="D164" s="86" t="s">
        <v>393</v>
      </c>
      <c r="E164" s="101">
        <v>371.5</v>
      </c>
      <c r="F164" s="101">
        <v>39</v>
      </c>
      <c r="G164" s="110">
        <f t="shared" si="6"/>
        <v>33.050847457627121</v>
      </c>
      <c r="H164" s="110">
        <f t="shared" si="7"/>
        <v>12278.389830508475</v>
      </c>
      <c r="K164" s="78"/>
      <c r="L164" s="83"/>
    </row>
    <row r="165" spans="1:12" s="87" customFormat="1" ht="66" x14ac:dyDescent="0.3">
      <c r="A165" s="86">
        <v>26</v>
      </c>
      <c r="B165" s="86">
        <v>1.19</v>
      </c>
      <c r="C165" s="116" t="s">
        <v>448</v>
      </c>
      <c r="D165" s="86" t="s">
        <v>393</v>
      </c>
      <c r="E165" s="101">
        <v>283</v>
      </c>
      <c r="F165" s="101">
        <v>54</v>
      </c>
      <c r="G165" s="110">
        <f t="shared" si="6"/>
        <v>45.762711864406782</v>
      </c>
      <c r="H165" s="110">
        <f t="shared" si="7"/>
        <v>12950.84745762712</v>
      </c>
      <c r="K165" s="78"/>
      <c r="L165" s="83"/>
    </row>
    <row r="166" spans="1:12" s="87" customFormat="1" ht="49.5" x14ac:dyDescent="0.3">
      <c r="A166" s="86">
        <v>27</v>
      </c>
      <c r="B166" s="86" t="s">
        <v>449</v>
      </c>
      <c r="C166" s="116" t="s">
        <v>450</v>
      </c>
      <c r="D166" s="86" t="s">
        <v>410</v>
      </c>
      <c r="E166" s="101">
        <v>22</v>
      </c>
      <c r="F166" s="101">
        <v>168</v>
      </c>
      <c r="G166" s="110">
        <f t="shared" si="6"/>
        <v>142.37288135593221</v>
      </c>
      <c r="H166" s="110">
        <f t="shared" si="7"/>
        <v>3132.2033898305085</v>
      </c>
      <c r="K166" s="78"/>
      <c r="L166" s="83"/>
    </row>
    <row r="167" spans="1:12" s="87" customFormat="1" ht="33" x14ac:dyDescent="0.3">
      <c r="A167" s="86">
        <v>28</v>
      </c>
      <c r="B167" s="115" t="s">
        <v>451</v>
      </c>
      <c r="C167" s="126" t="s">
        <v>452</v>
      </c>
      <c r="D167" s="86" t="s">
        <v>410</v>
      </c>
      <c r="E167" s="101">
        <v>20</v>
      </c>
      <c r="F167" s="101">
        <f>(68+68*20%)*1.18</f>
        <v>96.287999999999982</v>
      </c>
      <c r="G167" s="110">
        <f t="shared" si="6"/>
        <v>81.599999999999994</v>
      </c>
      <c r="H167" s="110">
        <f t="shared" si="7"/>
        <v>1632</v>
      </c>
      <c r="K167" s="78"/>
      <c r="L167" s="83"/>
    </row>
    <row r="168" spans="1:12" s="78" customFormat="1" ht="297" x14ac:dyDescent="0.3">
      <c r="A168" s="81">
        <v>29</v>
      </c>
      <c r="B168" s="81" t="s">
        <v>453</v>
      </c>
      <c r="C168" s="80" t="s">
        <v>454</v>
      </c>
      <c r="D168" s="81" t="s">
        <v>410</v>
      </c>
      <c r="E168" s="101">
        <v>32</v>
      </c>
      <c r="F168" s="101">
        <v>2695</v>
      </c>
      <c r="G168" s="110">
        <f t="shared" si="6"/>
        <v>2283.898305084746</v>
      </c>
      <c r="H168" s="110">
        <f t="shared" si="7"/>
        <v>73084.745762711871</v>
      </c>
      <c r="L168" s="83"/>
    </row>
    <row r="169" spans="1:12" s="78" customFormat="1" ht="49.5" x14ac:dyDescent="0.3">
      <c r="A169" s="81">
        <v>30</v>
      </c>
      <c r="B169" s="74" t="s">
        <v>174</v>
      </c>
      <c r="C169" s="99" t="s">
        <v>455</v>
      </c>
      <c r="D169" s="81" t="s">
        <v>410</v>
      </c>
      <c r="E169" s="101">
        <v>20</v>
      </c>
      <c r="F169" s="101">
        <f>2599.58*1.18</f>
        <v>3067.5043999999998</v>
      </c>
      <c r="G169" s="110">
        <f t="shared" si="6"/>
        <v>2599.58</v>
      </c>
      <c r="H169" s="110">
        <f t="shared" si="7"/>
        <v>51991.6</v>
      </c>
      <c r="L169" s="83"/>
    </row>
    <row r="170" spans="1:12" s="87" customFormat="1" ht="148.5" x14ac:dyDescent="0.3">
      <c r="A170" s="86">
        <v>31</v>
      </c>
      <c r="B170" s="74" t="s">
        <v>174</v>
      </c>
      <c r="C170" s="80" t="s">
        <v>456</v>
      </c>
      <c r="D170" s="86" t="s">
        <v>410</v>
      </c>
      <c r="E170" s="101">
        <v>72</v>
      </c>
      <c r="F170" s="101">
        <f>384.19*1.18</f>
        <v>453.3442</v>
      </c>
      <c r="G170" s="110">
        <f t="shared" si="6"/>
        <v>384.19</v>
      </c>
      <c r="H170" s="110">
        <f t="shared" si="7"/>
        <v>27661.68</v>
      </c>
      <c r="K170" s="78"/>
      <c r="L170" s="83"/>
    </row>
    <row r="171" spans="1:12" s="78" customFormat="1" ht="33" x14ac:dyDescent="0.3">
      <c r="A171" s="81">
        <v>32</v>
      </c>
      <c r="B171" s="74" t="s">
        <v>174</v>
      </c>
      <c r="C171" s="99" t="s">
        <v>457</v>
      </c>
      <c r="D171" s="81" t="s">
        <v>410</v>
      </c>
      <c r="E171" s="101">
        <v>13</v>
      </c>
      <c r="F171" s="101">
        <f>307.06*1.18</f>
        <v>362.33080000000001</v>
      </c>
      <c r="G171" s="110">
        <f t="shared" si="6"/>
        <v>307.06</v>
      </c>
      <c r="H171" s="110">
        <f t="shared" si="7"/>
        <v>3991.78</v>
      </c>
      <c r="L171" s="83"/>
    </row>
    <row r="172" spans="1:12" s="87" customFormat="1" ht="126" x14ac:dyDescent="0.3">
      <c r="A172" s="86">
        <v>33</v>
      </c>
      <c r="B172" s="74" t="s">
        <v>174</v>
      </c>
      <c r="C172" s="127" t="s">
        <v>458</v>
      </c>
      <c r="D172" s="86" t="s">
        <v>410</v>
      </c>
      <c r="E172" s="101">
        <v>5</v>
      </c>
      <c r="F172" s="101">
        <f>2981.93*1.18</f>
        <v>3518.6773999999996</v>
      </c>
      <c r="G172" s="110">
        <f t="shared" si="6"/>
        <v>2981.93</v>
      </c>
      <c r="H172" s="110">
        <f t="shared" si="7"/>
        <v>14909.65</v>
      </c>
      <c r="K172" s="78"/>
      <c r="L172" s="83"/>
    </row>
    <row r="173" spans="1:12" s="78" customFormat="1" ht="17.25" x14ac:dyDescent="0.35">
      <c r="A173" s="128" t="s">
        <v>459</v>
      </c>
      <c r="B173" s="128"/>
      <c r="C173" s="128"/>
      <c r="D173" s="128"/>
      <c r="E173" s="128"/>
      <c r="F173" s="128"/>
      <c r="G173" s="128"/>
      <c r="H173" s="129">
        <f>SUM(H132:H172)</f>
        <v>2128353.9472881355</v>
      </c>
    </row>
    <row r="174" spans="1:12" s="78" customFormat="1" ht="17.25" x14ac:dyDescent="0.35">
      <c r="A174" s="151" t="s">
        <v>460</v>
      </c>
      <c r="B174" s="152"/>
      <c r="C174" s="153"/>
      <c r="D174" s="130"/>
      <c r="E174" s="130"/>
      <c r="F174" s="130"/>
      <c r="G174" s="130"/>
      <c r="H174" s="129"/>
    </row>
    <row r="175" spans="1:12" s="78" customFormat="1" ht="33" x14ac:dyDescent="0.3">
      <c r="A175" s="81">
        <v>1</v>
      </c>
      <c r="B175" s="131" t="s">
        <v>174</v>
      </c>
      <c r="C175" s="132" t="s">
        <v>461</v>
      </c>
      <c r="D175" s="81" t="s">
        <v>88</v>
      </c>
      <c r="E175" s="81">
        <v>2</v>
      </c>
      <c r="F175" s="81">
        <v>330927</v>
      </c>
      <c r="G175" s="110">
        <f t="shared" ref="G175:G177" si="8">F175/1.18</f>
        <v>280446.61016949156</v>
      </c>
      <c r="H175" s="110">
        <f t="shared" ref="H175:H177" si="9">E175*G175</f>
        <v>560893.22033898311</v>
      </c>
    </row>
    <row r="176" spans="1:12" s="78" customFormat="1" ht="33" x14ac:dyDescent="0.3">
      <c r="A176" s="81">
        <v>2</v>
      </c>
      <c r="B176" s="131" t="s">
        <v>174</v>
      </c>
      <c r="C176" s="132" t="s">
        <v>462</v>
      </c>
      <c r="D176" s="81" t="s">
        <v>88</v>
      </c>
      <c r="E176" s="81">
        <v>2</v>
      </c>
      <c r="F176" s="81">
        <v>307792</v>
      </c>
      <c r="G176" s="110">
        <f t="shared" si="8"/>
        <v>260840.67796610171</v>
      </c>
      <c r="H176" s="110">
        <f t="shared" si="9"/>
        <v>521681.35593220341</v>
      </c>
    </row>
    <row r="177" spans="1:8" s="78" customFormat="1" ht="33" x14ac:dyDescent="0.3">
      <c r="A177" s="75">
        <v>3</v>
      </c>
      <c r="B177" s="131" t="s">
        <v>174</v>
      </c>
      <c r="C177" s="132" t="s">
        <v>463</v>
      </c>
      <c r="D177" s="81" t="s">
        <v>88</v>
      </c>
      <c r="E177" s="81">
        <v>2</v>
      </c>
      <c r="F177" s="81">
        <v>318841</v>
      </c>
      <c r="G177" s="110">
        <f t="shared" si="8"/>
        <v>270204.23728813563</v>
      </c>
      <c r="H177" s="110">
        <f t="shared" si="9"/>
        <v>540408.47457627126</v>
      </c>
    </row>
    <row r="178" spans="1:8" s="78" customFormat="1" ht="17.25" x14ac:dyDescent="0.35">
      <c r="A178" s="161" t="s">
        <v>464</v>
      </c>
      <c r="B178" s="162"/>
      <c r="C178" s="162"/>
      <c r="D178" s="162"/>
      <c r="E178" s="162"/>
      <c r="F178" s="162"/>
      <c r="G178" s="163"/>
      <c r="H178" s="133">
        <f>SUM(H175:H177)</f>
        <v>1622983.0508474577</v>
      </c>
    </row>
    <row r="179" spans="1:8" s="78" customFormat="1" ht="17.25" x14ac:dyDescent="0.35">
      <c r="A179" s="161" t="s">
        <v>465</v>
      </c>
      <c r="B179" s="162"/>
      <c r="C179" s="162"/>
      <c r="D179" s="162"/>
      <c r="E179" s="162"/>
      <c r="F179" s="162"/>
      <c r="G179" s="163"/>
      <c r="H179" s="134">
        <f>H91+H130+H173+H178</f>
        <v>20777188.48289156</v>
      </c>
    </row>
    <row r="180" spans="1:8" s="63" customFormat="1" ht="16.5" x14ac:dyDescent="0.2">
      <c r="A180" s="136" t="s">
        <v>102</v>
      </c>
      <c r="B180" s="137"/>
      <c r="C180" s="137"/>
      <c r="D180" s="137"/>
      <c r="E180" s="137"/>
      <c r="F180" s="137"/>
      <c r="G180" s="138"/>
      <c r="H180" s="67">
        <f>H179</f>
        <v>20777188.48289156</v>
      </c>
    </row>
    <row r="181" spans="1:8" ht="16.5" x14ac:dyDescent="0.25">
      <c r="A181" s="145" t="s">
        <v>64</v>
      </c>
      <c r="B181" s="146"/>
      <c r="C181" s="146"/>
      <c r="D181" s="146"/>
      <c r="E181" s="146"/>
      <c r="F181" s="146"/>
      <c r="G181" s="147"/>
      <c r="H181" s="68"/>
    </row>
    <row r="182" spans="1:8" ht="15.75" x14ac:dyDescent="0.25">
      <c r="A182" s="148" t="s">
        <v>65</v>
      </c>
      <c r="B182" s="149"/>
      <c r="C182" s="149"/>
      <c r="D182" s="149"/>
      <c r="E182" s="149"/>
      <c r="F182" s="149"/>
      <c r="G182" s="150"/>
      <c r="H182" s="69">
        <f>H180*(1+H181)</f>
        <v>20777188.48289156</v>
      </c>
    </row>
    <row r="183" spans="1:8" ht="16.5" x14ac:dyDescent="0.3">
      <c r="A183" s="142" t="s">
        <v>66</v>
      </c>
      <c r="B183" s="143"/>
      <c r="C183" s="143"/>
      <c r="D183" s="144"/>
      <c r="E183" s="135">
        <v>0.18</v>
      </c>
      <c r="F183" s="70"/>
      <c r="G183" s="71" t="s">
        <v>69</v>
      </c>
      <c r="H183" s="72">
        <f>H182*E183</f>
        <v>3739893.9269204806</v>
      </c>
    </row>
    <row r="184" spans="1:8" ht="16.5" x14ac:dyDescent="0.3">
      <c r="A184" s="142" t="s">
        <v>67</v>
      </c>
      <c r="B184" s="143"/>
      <c r="C184" s="143"/>
      <c r="D184" s="143"/>
      <c r="E184" s="143"/>
      <c r="F184" s="143"/>
      <c r="G184" s="144"/>
      <c r="H184" s="73">
        <f>H182+H183</f>
        <v>24517082.409812041</v>
      </c>
    </row>
    <row r="186" spans="1:8" x14ac:dyDescent="0.25">
      <c r="A186" s="56" t="s">
        <v>71</v>
      </c>
      <c r="B186" s="56"/>
      <c r="C186" s="48"/>
      <c r="D186" s="59"/>
      <c r="E186" s="59"/>
      <c r="F186" s="59"/>
      <c r="G186" s="59"/>
      <c r="H186" s="59"/>
    </row>
    <row r="188" spans="1:8" x14ac:dyDescent="0.25">
      <c r="A188" s="30" t="s">
        <v>19</v>
      </c>
      <c r="B188" s="141">
        <f>Details!E18</f>
        <v>0</v>
      </c>
      <c r="C188" s="141"/>
      <c r="G188" s="57" t="s">
        <v>68</v>
      </c>
      <c r="H188" s="60">
        <f>Details!E13</f>
        <v>0</v>
      </c>
    </row>
    <row r="190" spans="1:8" x14ac:dyDescent="0.25">
      <c r="A190" s="30" t="s">
        <v>18</v>
      </c>
      <c r="B190" s="141">
        <f>Details!E17</f>
        <v>0</v>
      </c>
      <c r="C190" s="141"/>
      <c r="G190" s="57" t="s">
        <v>24</v>
      </c>
      <c r="H190" s="60">
        <f>Details!E14</f>
        <v>0</v>
      </c>
    </row>
  </sheetData>
  <sheetProtection algorithmName="SHA-512" hashValue="U3xKjYxgoyup3R6JkSoLe10gqFzVy/GcgDC1iarocnbcWXyOqe98COuEz+/S1HSzn4RmMnmtf9ymqtJ5+ee6Wg==" saltValue="xEDS+56rX5tVC0tzNY7vNA==" spinCount="100000" sheet="1" selectLockedCells="1"/>
  <mergeCells count="25">
    <mergeCell ref="A2:H2"/>
    <mergeCell ref="G5:H5"/>
    <mergeCell ref="G6:H6"/>
    <mergeCell ref="G7:H7"/>
    <mergeCell ref="C4:D4"/>
    <mergeCell ref="C5:D5"/>
    <mergeCell ref="C6:D6"/>
    <mergeCell ref="C7:D7"/>
    <mergeCell ref="A4:B4"/>
    <mergeCell ref="A5:B5"/>
    <mergeCell ref="A180:G180"/>
    <mergeCell ref="A6:B6"/>
    <mergeCell ref="A7:B7"/>
    <mergeCell ref="B188:C188"/>
    <mergeCell ref="B190:C190"/>
    <mergeCell ref="A183:D183"/>
    <mergeCell ref="A181:G181"/>
    <mergeCell ref="A182:G182"/>
    <mergeCell ref="A184:G184"/>
    <mergeCell ref="A174:C174"/>
    <mergeCell ref="A11:C11"/>
    <mergeCell ref="A92:C92"/>
    <mergeCell ref="A130:D130"/>
    <mergeCell ref="A179:G179"/>
    <mergeCell ref="A178:G178"/>
  </mergeCells>
  <pageMargins left="0.7" right="0.7" top="0.75" bottom="0.75" header="0.3" footer="0.3"/>
  <pageSetup paperSize="9" orientation="portrait" horizont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0"/>
  <sheetViews>
    <sheetView workbookViewId="0">
      <selection activeCell="H15" sqref="H15"/>
    </sheetView>
  </sheetViews>
  <sheetFormatPr defaultColWidth="9.140625" defaultRowHeight="15" x14ac:dyDescent="0.25"/>
  <cols>
    <col min="1" max="3" width="9.140625" style="49"/>
    <col min="4" max="4" width="27.28515625" style="49" customWidth="1"/>
    <col min="5" max="6" width="9.140625" style="49"/>
    <col min="7" max="7" width="6.140625" style="49" customWidth="1"/>
    <col min="8" max="8" width="45.42578125" style="49" customWidth="1"/>
    <col min="9" max="16384" width="9.140625" style="49"/>
  </cols>
  <sheetData>
    <row r="1" spans="1:8" ht="19.5" customHeight="1" x14ac:dyDescent="0.25">
      <c r="A1" s="48" t="str">
        <f>Sheet1!A2</f>
        <v>RFX. No. 5002005176 , NIT-488</v>
      </c>
      <c r="B1" s="48"/>
      <c r="C1" s="48"/>
    </row>
    <row r="2" spans="1:8" ht="31.5" customHeight="1" x14ac:dyDescent="0.25">
      <c r="A2" s="199" t="str">
        <f>Sheet1!B3</f>
        <v>Construction of Additional 06 nos. Quarters at 765/400 kV New Ranchi Substation</v>
      </c>
      <c r="B2" s="199"/>
      <c r="C2" s="199"/>
      <c r="D2" s="199"/>
      <c r="E2" s="199"/>
      <c r="F2" s="199"/>
      <c r="G2" s="199"/>
      <c r="H2" s="199"/>
    </row>
    <row r="4" spans="1:8" ht="30.75" customHeight="1" x14ac:dyDescent="0.25">
      <c r="A4" s="210" t="s">
        <v>11</v>
      </c>
      <c r="B4" s="210"/>
      <c r="C4" s="197">
        <f>Details!E13</f>
        <v>0</v>
      </c>
      <c r="D4" s="197"/>
      <c r="E4" s="50"/>
      <c r="F4" s="51" t="s">
        <v>20</v>
      </c>
    </row>
    <row r="5" spans="1:8" ht="27.75" customHeight="1" x14ac:dyDescent="0.25">
      <c r="A5" s="210" t="s">
        <v>12</v>
      </c>
      <c r="B5" s="210"/>
      <c r="C5" s="197">
        <f>Details!E7</f>
        <v>0</v>
      </c>
      <c r="D5" s="197"/>
      <c r="E5" s="50"/>
      <c r="F5" s="211" t="s">
        <v>21</v>
      </c>
      <c r="G5" s="211"/>
      <c r="H5" s="211"/>
    </row>
    <row r="6" spans="1:8" ht="32.25" customHeight="1" x14ac:dyDescent="0.25">
      <c r="C6" s="197">
        <f>Details!E8</f>
        <v>0</v>
      </c>
      <c r="D6" s="197"/>
      <c r="E6" s="50"/>
      <c r="F6" s="211" t="s">
        <v>22</v>
      </c>
      <c r="G6" s="211"/>
      <c r="H6" s="211"/>
    </row>
    <row r="7" spans="1:8" ht="30.75" customHeight="1" x14ac:dyDescent="0.25">
      <c r="C7" s="197">
        <f>Details!E9</f>
        <v>0</v>
      </c>
      <c r="D7" s="197"/>
      <c r="E7" s="50"/>
      <c r="F7" s="198" t="s">
        <v>23</v>
      </c>
      <c r="G7" s="198"/>
      <c r="H7" s="198"/>
    </row>
    <row r="8" spans="1:8" ht="15.75" thickBot="1" x14ac:dyDescent="0.3">
      <c r="A8" s="169"/>
      <c r="B8" s="169"/>
      <c r="C8" s="169"/>
      <c r="D8" s="169"/>
      <c r="E8" s="169"/>
      <c r="F8" s="169"/>
      <c r="G8" s="169"/>
      <c r="H8" s="169"/>
    </row>
    <row r="9" spans="1:8" x14ac:dyDescent="0.25">
      <c r="A9" s="200" t="s">
        <v>25</v>
      </c>
      <c r="B9" s="201"/>
      <c r="C9" s="201"/>
      <c r="D9" s="201"/>
      <c r="E9" s="201"/>
      <c r="F9" s="201"/>
      <c r="G9" s="201"/>
      <c r="H9" s="202"/>
    </row>
    <row r="10" spans="1:8" x14ac:dyDescent="0.25">
      <c r="A10" s="203"/>
      <c r="B10" s="204"/>
      <c r="C10" s="204"/>
      <c r="D10" s="204"/>
      <c r="E10" s="204"/>
      <c r="F10" s="204"/>
      <c r="G10" s="204"/>
      <c r="H10" s="205"/>
    </row>
    <row r="11" spans="1:8" x14ac:dyDescent="0.25">
      <c r="A11" s="203"/>
      <c r="B11" s="204"/>
      <c r="C11" s="204"/>
      <c r="D11" s="204"/>
      <c r="E11" s="204"/>
      <c r="F11" s="204"/>
      <c r="G11" s="204"/>
      <c r="H11" s="205"/>
    </row>
    <row r="12" spans="1:8" ht="2.25" customHeight="1" thickBot="1" x14ac:dyDescent="0.3">
      <c r="A12" s="206"/>
      <c r="B12" s="207"/>
      <c r="C12" s="207"/>
      <c r="D12" s="207"/>
      <c r="E12" s="207"/>
      <c r="F12" s="207"/>
      <c r="G12" s="207"/>
      <c r="H12" s="208"/>
    </row>
    <row r="13" spans="1:8" x14ac:dyDescent="0.25">
      <c r="A13" s="213"/>
      <c r="B13" s="213"/>
      <c r="C13" s="213"/>
      <c r="D13" s="213"/>
      <c r="E13" s="213"/>
      <c r="F13" s="213"/>
      <c r="G13" s="213"/>
      <c r="H13" s="213"/>
    </row>
    <row r="14" spans="1:8" ht="30" customHeight="1" x14ac:dyDescent="0.25">
      <c r="A14" s="209" t="s">
        <v>26</v>
      </c>
      <c r="B14" s="209"/>
      <c r="C14" s="209" t="s">
        <v>70</v>
      </c>
      <c r="D14" s="209"/>
      <c r="E14" s="209"/>
      <c r="F14" s="209"/>
      <c r="G14" s="209"/>
      <c r="H14" s="46">
        <f>IF('Schedule-I'!H182=0,"0.00",'Schedule-I'!H182)</f>
        <v>20777188.48289156</v>
      </c>
    </row>
    <row r="15" spans="1:8" ht="31.5" customHeight="1" x14ac:dyDescent="0.25">
      <c r="A15" s="209" t="s">
        <v>27</v>
      </c>
      <c r="B15" s="209"/>
      <c r="C15" s="209" t="s">
        <v>28</v>
      </c>
      <c r="D15" s="209"/>
      <c r="E15" s="209"/>
      <c r="F15" s="209"/>
      <c r="G15" s="209"/>
      <c r="H15" s="47">
        <f>IF('Schedule-I'!H183=0,"0.00",'Schedule-I'!H183)</f>
        <v>3739893.9269204806</v>
      </c>
    </row>
    <row r="16" spans="1:8" ht="29.25" customHeight="1" x14ac:dyDescent="0.25">
      <c r="A16" s="209" t="s">
        <v>29</v>
      </c>
      <c r="B16" s="209"/>
      <c r="C16" s="209" t="s">
        <v>30</v>
      </c>
      <c r="D16" s="209"/>
      <c r="E16" s="209"/>
      <c r="F16" s="209"/>
      <c r="G16" s="209"/>
      <c r="H16" s="47">
        <f>SUM(H14:H15)</f>
        <v>24517082.409812041</v>
      </c>
    </row>
    <row r="19" spans="1:8" ht="25.5" customHeight="1" x14ac:dyDescent="0.25">
      <c r="A19" s="49" t="s">
        <v>19</v>
      </c>
      <c r="B19" s="212">
        <f>Details!E2</f>
        <v>0</v>
      </c>
      <c r="C19" s="212"/>
      <c r="D19" s="52"/>
      <c r="E19" s="169" t="s">
        <v>16</v>
      </c>
      <c r="F19" s="169"/>
      <c r="G19" s="212">
        <f>Details!E13</f>
        <v>0</v>
      </c>
      <c r="H19" s="212"/>
    </row>
    <row r="20" spans="1:8" ht="24.75" customHeight="1" x14ac:dyDescent="0.25">
      <c r="A20" s="49" t="s">
        <v>18</v>
      </c>
      <c r="B20" s="212">
        <f>Details!E1</f>
        <v>0</v>
      </c>
      <c r="C20" s="212"/>
      <c r="D20" s="52"/>
      <c r="E20" s="169" t="s">
        <v>24</v>
      </c>
      <c r="F20" s="169"/>
      <c r="G20" s="212">
        <f>Details!E14</f>
        <v>0</v>
      </c>
      <c r="H20" s="212"/>
    </row>
  </sheetData>
  <sheetProtection algorithmName="SHA-512" hashValue="plQjLeuJ+aCrZi1gtWMeNj2kwlMM+mC7KUQpMKxpUYYoRzOthnRJ+B9W6xomNxT9K6cVX9SBJOzHWVLSkJlXCA==" saltValue="P6Fefmx9LMQ0XgX89oPHnA==" spinCount="100000" sheet="1" objects="1" scenarios="1" selectLockedCells="1" selectUnlockedCells="1"/>
  <mergeCells count="25">
    <mergeCell ref="B20:C20"/>
    <mergeCell ref="E20:F20"/>
    <mergeCell ref="G20:H20"/>
    <mergeCell ref="A8:H8"/>
    <mergeCell ref="A13:H13"/>
    <mergeCell ref="A15:B15"/>
    <mergeCell ref="C15:G15"/>
    <mergeCell ref="A16:B16"/>
    <mergeCell ref="C16:G16"/>
    <mergeCell ref="B19:C19"/>
    <mergeCell ref="E19:F19"/>
    <mergeCell ref="G19:H19"/>
    <mergeCell ref="C7:D7"/>
    <mergeCell ref="F7:H7"/>
    <mergeCell ref="A2:H2"/>
    <mergeCell ref="A9:H12"/>
    <mergeCell ref="C14:G14"/>
    <mergeCell ref="A14:B14"/>
    <mergeCell ref="A4:B4"/>
    <mergeCell ref="C4:D4"/>
    <mergeCell ref="A5:B5"/>
    <mergeCell ref="C5:D5"/>
    <mergeCell ref="F5:H5"/>
    <mergeCell ref="C6:D6"/>
    <mergeCell ref="F6:H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61"/>
  <sheetViews>
    <sheetView workbookViewId="0">
      <selection activeCell="D48" sqref="D48:F48"/>
    </sheetView>
  </sheetViews>
  <sheetFormatPr defaultColWidth="9.140625" defaultRowHeight="15" x14ac:dyDescent="0.25"/>
  <cols>
    <col min="1" max="1" width="17.140625" style="30" customWidth="1"/>
    <col min="2" max="2" width="16.5703125" style="30" customWidth="1"/>
    <col min="3" max="3" width="13" style="30" customWidth="1"/>
    <col min="4" max="5" width="9.140625" style="30"/>
    <col min="6" max="6" width="55.28515625" style="30" customWidth="1"/>
    <col min="7" max="16384" width="9.140625" style="30"/>
  </cols>
  <sheetData>
    <row r="1" spans="1:6" ht="16.5" x14ac:dyDescent="0.25">
      <c r="A1" s="12" t="str">
        <f>Sheet1!A2</f>
        <v>RFX. No. 5002005176 , NIT-488</v>
      </c>
      <c r="B1" s="12"/>
      <c r="C1" s="13"/>
      <c r="D1" s="13"/>
      <c r="E1" s="13"/>
      <c r="F1" s="14" t="s">
        <v>31</v>
      </c>
    </row>
    <row r="2" spans="1:6" ht="16.5" x14ac:dyDescent="0.25">
      <c r="A2" s="15"/>
      <c r="B2" s="15"/>
      <c r="C2" s="15"/>
      <c r="D2" s="15"/>
      <c r="E2" s="15"/>
      <c r="F2" s="15"/>
    </row>
    <row r="3" spans="1:6" x14ac:dyDescent="0.25">
      <c r="A3" s="215" t="s">
        <v>32</v>
      </c>
      <c r="B3" s="215"/>
      <c r="C3" s="215"/>
      <c r="D3" s="215"/>
      <c r="E3" s="215"/>
      <c r="F3" s="215"/>
    </row>
    <row r="4" spans="1:6" x14ac:dyDescent="0.25">
      <c r="A4" s="16"/>
      <c r="B4" s="16"/>
      <c r="C4" s="16"/>
      <c r="D4" s="16"/>
      <c r="E4" s="16"/>
      <c r="F4" s="16"/>
    </row>
    <row r="5" spans="1:6" ht="16.5" x14ac:dyDescent="0.25">
      <c r="A5" s="17" t="s">
        <v>33</v>
      </c>
      <c r="B5" s="17"/>
      <c r="C5" s="216"/>
      <c r="D5" s="217"/>
      <c r="E5" s="217"/>
      <c r="F5" s="217"/>
    </row>
    <row r="6" spans="1:6" ht="16.5" x14ac:dyDescent="0.25">
      <c r="A6" s="17"/>
      <c r="B6" s="218"/>
      <c r="C6" s="218"/>
      <c r="D6" s="15"/>
      <c r="E6" s="15"/>
      <c r="F6" s="15"/>
    </row>
    <row r="7" spans="1:6" ht="16.5" x14ac:dyDescent="0.25">
      <c r="A7" s="17"/>
      <c r="B7" s="18"/>
      <c r="C7" s="18"/>
      <c r="D7" s="15"/>
      <c r="E7" s="15"/>
      <c r="F7" s="15"/>
    </row>
    <row r="8" spans="1:6" ht="16.5" x14ac:dyDescent="0.25">
      <c r="A8" s="19" t="str">
        <f>'[1]Sch-1'!E6</f>
        <v>To:</v>
      </c>
      <c r="B8" s="20"/>
      <c r="C8" s="15"/>
      <c r="D8" s="15"/>
      <c r="E8" s="15"/>
      <c r="F8" s="21"/>
    </row>
    <row r="9" spans="1:6" ht="16.5" x14ac:dyDescent="0.25">
      <c r="A9" s="19" t="str">
        <f>'[1]Sch-1'!E7</f>
        <v>Contract Services</v>
      </c>
      <c r="B9" s="19"/>
      <c r="C9" s="15"/>
      <c r="D9" s="15"/>
      <c r="E9" s="15"/>
      <c r="F9" s="21"/>
    </row>
    <row r="10" spans="1:6" ht="16.5" x14ac:dyDescent="0.25">
      <c r="A10" s="19" t="str">
        <f>'[1]Sch-1'!E8</f>
        <v>Power Grid Corporation of India Ltd.,</v>
      </c>
      <c r="B10" s="19"/>
      <c r="C10" s="15"/>
      <c r="D10" s="15"/>
      <c r="E10" s="15"/>
      <c r="F10" s="21"/>
    </row>
    <row r="11" spans="1:6" ht="16.5" x14ac:dyDescent="0.25">
      <c r="A11" s="19" t="str">
        <f>'[1]Sch-1'!E9</f>
        <v>Eastern Region Transmission System-I</v>
      </c>
      <c r="B11" s="19"/>
      <c r="C11" s="15"/>
      <c r="D11" s="15"/>
      <c r="E11" s="15"/>
      <c r="F11" s="21"/>
    </row>
    <row r="12" spans="1:6" ht="16.5" x14ac:dyDescent="0.25">
      <c r="A12" s="19" t="str">
        <f>'[1]Sch-1'!E10</f>
        <v>Vidyut Board Colony Shastri Nagar</v>
      </c>
      <c r="B12" s="19"/>
      <c r="C12" s="15"/>
      <c r="D12" s="15"/>
      <c r="E12" s="15"/>
      <c r="F12" s="21"/>
    </row>
    <row r="13" spans="1:6" ht="16.5" x14ac:dyDescent="0.25">
      <c r="A13" s="19" t="str">
        <f>'[1]Sch-1'!E11</f>
        <v>Patna 800023</v>
      </c>
      <c r="B13" s="19"/>
      <c r="C13" s="15"/>
      <c r="D13" s="15"/>
      <c r="E13" s="15"/>
      <c r="F13" s="21"/>
    </row>
    <row r="14" spans="1:6" ht="16.5" x14ac:dyDescent="0.25">
      <c r="A14" s="17"/>
      <c r="B14" s="17"/>
      <c r="C14" s="15"/>
      <c r="D14" s="15"/>
      <c r="E14" s="15"/>
      <c r="F14" s="21"/>
    </row>
    <row r="15" spans="1:6" ht="38.25" customHeight="1" x14ac:dyDescent="0.25">
      <c r="A15" s="22" t="s">
        <v>34</v>
      </c>
      <c r="B15" s="23"/>
      <c r="C15" s="219" t="str">
        <f>Sheet1!B3</f>
        <v>Construction of Additional 06 nos. Quarters at 765/400 kV New Ranchi Substation</v>
      </c>
      <c r="D15" s="219"/>
      <c r="E15" s="219"/>
      <c r="F15" s="219"/>
    </row>
    <row r="16" spans="1:6" ht="16.5" x14ac:dyDescent="0.25">
      <c r="A16" s="15" t="s">
        <v>35</v>
      </c>
      <c r="B16" s="15"/>
      <c r="C16" s="21"/>
      <c r="D16" s="21"/>
      <c r="E16" s="21"/>
      <c r="F16" s="21"/>
    </row>
    <row r="17" spans="1:6" ht="15.75" x14ac:dyDescent="0.25">
      <c r="A17" s="23"/>
      <c r="B17" s="220" t="str">
        <f>Z17 &amp;AB17 &amp; AC17 &amp; AA17</f>
        <v/>
      </c>
      <c r="C17" s="220"/>
      <c r="D17" s="220"/>
      <c r="E17" s="220"/>
      <c r="F17" s="220"/>
    </row>
    <row r="18" spans="1:6" ht="16.5" x14ac:dyDescent="0.25">
      <c r="A18" s="44">
        <v>1</v>
      </c>
      <c r="B18" s="214" t="s">
        <v>36</v>
      </c>
      <c r="C18" s="214"/>
      <c r="D18" s="214"/>
      <c r="E18" s="214"/>
      <c r="F18" s="214"/>
    </row>
    <row r="19" spans="1:6" ht="16.5" x14ac:dyDescent="0.25">
      <c r="A19" s="44">
        <v>2</v>
      </c>
      <c r="B19" s="221" t="s">
        <v>37</v>
      </c>
      <c r="C19" s="221"/>
      <c r="D19" s="221"/>
      <c r="E19" s="221"/>
      <c r="F19" s="221"/>
    </row>
    <row r="20" spans="1:6" ht="16.5" x14ac:dyDescent="0.25">
      <c r="A20" s="44">
        <v>2.1</v>
      </c>
      <c r="B20" s="220" t="s">
        <v>38</v>
      </c>
      <c r="C20" s="220"/>
      <c r="D20" s="220"/>
      <c r="E20" s="220"/>
      <c r="F20" s="220"/>
    </row>
    <row r="21" spans="1:6" ht="16.5" x14ac:dyDescent="0.25">
      <c r="A21" s="15"/>
      <c r="B21" s="24" t="s">
        <v>55</v>
      </c>
      <c r="C21" s="22"/>
      <c r="D21" s="222" t="s">
        <v>56</v>
      </c>
      <c r="E21" s="223"/>
      <c r="F21" s="223"/>
    </row>
    <row r="22" spans="1:6" ht="1.5" customHeight="1" x14ac:dyDescent="0.25">
      <c r="A22" s="15"/>
      <c r="B22" s="24"/>
      <c r="C22" s="22"/>
      <c r="D22" s="224"/>
      <c r="E22" s="225"/>
      <c r="F22" s="225"/>
    </row>
    <row r="23" spans="1:6" ht="16.5" hidden="1" x14ac:dyDescent="0.25">
      <c r="A23" s="15"/>
      <c r="B23" s="24"/>
      <c r="C23" s="22"/>
      <c r="D23" s="25"/>
      <c r="E23" s="22"/>
      <c r="F23" s="26"/>
    </row>
    <row r="24" spans="1:6" ht="16.5" hidden="1" x14ac:dyDescent="0.25">
      <c r="A24" s="15"/>
      <c r="B24" s="24"/>
      <c r="C24" s="22"/>
      <c r="D24" s="25"/>
      <c r="E24" s="22"/>
      <c r="F24" s="26"/>
    </row>
    <row r="25" spans="1:6" ht="16.5" hidden="1" x14ac:dyDescent="0.25">
      <c r="A25" s="15"/>
      <c r="B25" s="24"/>
      <c r="C25" s="22"/>
      <c r="D25" s="25"/>
      <c r="E25" s="22"/>
      <c r="F25" s="26"/>
    </row>
    <row r="26" spans="1:6" ht="16.5" hidden="1" x14ac:dyDescent="0.25">
      <c r="A26" s="15"/>
      <c r="B26" s="24"/>
      <c r="C26" s="22"/>
      <c r="D26" s="25"/>
      <c r="E26" s="22"/>
      <c r="F26" s="26"/>
    </row>
    <row r="27" spans="1:6" ht="83.25" customHeight="1" x14ac:dyDescent="0.25">
      <c r="A27" s="27">
        <v>2.2000000000000002</v>
      </c>
      <c r="B27" s="220" t="s">
        <v>57</v>
      </c>
      <c r="C27" s="220"/>
      <c r="D27" s="220"/>
      <c r="E27" s="220"/>
      <c r="F27" s="220"/>
    </row>
    <row r="28" spans="1:6" ht="63" hidden="1" customHeight="1" x14ac:dyDescent="0.25">
      <c r="A28" s="27"/>
      <c r="B28" s="220"/>
      <c r="C28" s="220"/>
      <c r="D28" s="220"/>
      <c r="E28" s="220"/>
      <c r="F28" s="220"/>
    </row>
    <row r="29" spans="1:6" ht="118.5" customHeight="1" x14ac:dyDescent="0.25">
      <c r="A29" s="27">
        <v>2.2999999999999998</v>
      </c>
      <c r="B29" s="220" t="s">
        <v>39</v>
      </c>
      <c r="C29" s="220"/>
      <c r="D29" s="220"/>
      <c r="E29" s="220"/>
      <c r="F29" s="220"/>
    </row>
    <row r="30" spans="1:6" ht="68.25" customHeight="1" x14ac:dyDescent="0.25">
      <c r="A30" s="27">
        <v>2.4</v>
      </c>
      <c r="B30" s="220" t="s">
        <v>40</v>
      </c>
      <c r="C30" s="220"/>
      <c r="D30" s="220"/>
      <c r="E30" s="220"/>
      <c r="F30" s="220"/>
    </row>
    <row r="31" spans="1:6" ht="67.5" customHeight="1" x14ac:dyDescent="0.25">
      <c r="A31" s="23">
        <v>3</v>
      </c>
      <c r="B31" s="220" t="s">
        <v>41</v>
      </c>
      <c r="C31" s="220"/>
      <c r="D31" s="220"/>
      <c r="E31" s="220"/>
      <c r="F31" s="220"/>
    </row>
    <row r="32" spans="1:6" ht="57.75" hidden="1" customHeight="1" x14ac:dyDescent="0.25">
      <c r="A32" s="27"/>
      <c r="B32" s="220"/>
      <c r="C32" s="220"/>
      <c r="D32" s="220"/>
      <c r="E32" s="220"/>
      <c r="F32" s="220"/>
    </row>
    <row r="33" spans="1:6" ht="85.5" hidden="1" customHeight="1" x14ac:dyDescent="0.25">
      <c r="A33" s="27"/>
      <c r="B33" s="220"/>
      <c r="C33" s="220"/>
      <c r="D33" s="220"/>
      <c r="E33" s="220"/>
      <c r="F33" s="220"/>
    </row>
    <row r="34" spans="1:6" ht="0.75" customHeight="1" x14ac:dyDescent="0.25">
      <c r="A34" s="27"/>
      <c r="B34" s="220"/>
      <c r="C34" s="220"/>
      <c r="D34" s="220"/>
      <c r="E34" s="220"/>
      <c r="F34" s="220"/>
    </row>
    <row r="35" spans="1:6" ht="35.25" customHeight="1" x14ac:dyDescent="0.25">
      <c r="A35" s="27">
        <v>3.1</v>
      </c>
      <c r="B35" s="220" t="s">
        <v>58</v>
      </c>
      <c r="C35" s="220"/>
      <c r="D35" s="220"/>
      <c r="E35" s="220"/>
      <c r="F35" s="220"/>
    </row>
    <row r="36" spans="1:6" ht="94.5" customHeight="1" x14ac:dyDescent="0.25">
      <c r="A36" s="23">
        <v>4</v>
      </c>
      <c r="B36" s="220" t="s">
        <v>42</v>
      </c>
      <c r="C36" s="220"/>
      <c r="D36" s="220"/>
      <c r="E36" s="220"/>
      <c r="F36" s="220"/>
    </row>
    <row r="37" spans="1:6" ht="16.5" x14ac:dyDescent="0.25">
      <c r="A37" s="15"/>
      <c r="B37" s="28"/>
      <c r="C37" s="28"/>
      <c r="D37" s="28"/>
      <c r="E37" s="29"/>
      <c r="F37" s="29"/>
    </row>
    <row r="38" spans="1:6" ht="16.5" x14ac:dyDescent="0.25">
      <c r="A38" s="15"/>
      <c r="B38" s="28" t="s">
        <v>43</v>
      </c>
      <c r="D38" s="31"/>
      <c r="E38" s="31"/>
      <c r="F38" s="31"/>
    </row>
    <row r="39" spans="1:6" ht="16.5" x14ac:dyDescent="0.25">
      <c r="A39" s="15"/>
      <c r="B39" s="32"/>
      <c r="C39" s="31"/>
      <c r="D39" s="31"/>
      <c r="E39" s="28"/>
      <c r="F39" s="33" t="s">
        <v>44</v>
      </c>
    </row>
    <row r="40" spans="1:6" ht="16.5" x14ac:dyDescent="0.25">
      <c r="A40" s="15"/>
      <c r="B40" s="32"/>
      <c r="C40" s="31"/>
      <c r="D40" s="28"/>
      <c r="E40" s="28"/>
      <c r="F40" s="33" t="str">
        <f>"For and on behalf of " &amp; '[1]Sch-1'!B8</f>
        <v xml:space="preserve">For and on behalf of </v>
      </c>
    </row>
    <row r="41" spans="1:6" ht="16.5" x14ac:dyDescent="0.25">
      <c r="A41" s="34"/>
      <c r="B41" s="34"/>
      <c r="C41" s="35"/>
      <c r="D41" s="34"/>
      <c r="E41" s="36"/>
      <c r="F41" s="17"/>
    </row>
    <row r="42" spans="1:6" ht="30" customHeight="1" x14ac:dyDescent="0.25">
      <c r="A42" s="37" t="s">
        <v>45</v>
      </c>
      <c r="B42" s="227">
        <f>Details!E18</f>
        <v>0</v>
      </c>
      <c r="C42" s="227"/>
      <c r="D42" s="34"/>
      <c r="E42" s="36" t="s">
        <v>46</v>
      </c>
      <c r="F42" s="45">
        <f>Details!E13</f>
        <v>0</v>
      </c>
    </row>
    <row r="43" spans="1:6" ht="33.75" customHeight="1" x14ac:dyDescent="0.25">
      <c r="A43" s="37" t="s">
        <v>47</v>
      </c>
      <c r="B43" s="232">
        <f>Details!E17</f>
        <v>0</v>
      </c>
      <c r="C43" s="232"/>
      <c r="D43" s="34"/>
      <c r="E43" s="36" t="s">
        <v>48</v>
      </c>
      <c r="F43" s="45">
        <f>Details!E14</f>
        <v>0</v>
      </c>
    </row>
    <row r="44" spans="1:6" ht="16.5" x14ac:dyDescent="0.25">
      <c r="A44" s="15"/>
      <c r="B44" s="15"/>
      <c r="C44" s="15"/>
      <c r="D44" s="34"/>
      <c r="E44" s="36"/>
      <c r="F44" s="15"/>
    </row>
    <row r="45" spans="1:6" ht="16.5" x14ac:dyDescent="0.25">
      <c r="A45" s="38" t="s">
        <v>49</v>
      </c>
      <c r="B45" s="39"/>
      <c r="C45" s="40"/>
      <c r="D45" s="28"/>
      <c r="E45" s="33"/>
      <c r="F45" s="28"/>
    </row>
    <row r="46" spans="1:6" ht="27" customHeight="1" x14ac:dyDescent="0.25">
      <c r="A46" s="228" t="s">
        <v>50</v>
      </c>
      <c r="B46" s="228"/>
      <c r="C46" s="228"/>
      <c r="D46" s="230"/>
      <c r="E46" s="230"/>
      <c r="F46" s="230"/>
    </row>
    <row r="47" spans="1:6" ht="27.75" customHeight="1" x14ac:dyDescent="0.25">
      <c r="A47" s="229"/>
      <c r="B47" s="229"/>
      <c r="C47" s="229"/>
      <c r="D47" s="230"/>
      <c r="E47" s="230"/>
      <c r="F47" s="230"/>
    </row>
    <row r="48" spans="1:6" ht="27" customHeight="1" x14ac:dyDescent="0.25">
      <c r="A48" s="226"/>
      <c r="B48" s="226"/>
      <c r="C48" s="226"/>
      <c r="D48" s="230"/>
      <c r="E48" s="230"/>
      <c r="F48" s="230"/>
    </row>
    <row r="49" spans="1:6" ht="27.75" customHeight="1" x14ac:dyDescent="0.25">
      <c r="A49" s="231" t="s">
        <v>51</v>
      </c>
      <c r="B49" s="231"/>
      <c r="C49" s="231"/>
      <c r="D49" s="230"/>
      <c r="E49" s="230"/>
      <c r="F49" s="230"/>
    </row>
    <row r="50" spans="1:6" ht="29.25" customHeight="1" x14ac:dyDescent="0.25">
      <c r="A50" s="231" t="s">
        <v>52</v>
      </c>
      <c r="B50" s="231"/>
      <c r="C50" s="231"/>
      <c r="D50" s="230"/>
      <c r="E50" s="230"/>
      <c r="F50" s="230"/>
    </row>
    <row r="51" spans="1:6" ht="32.25" customHeight="1" x14ac:dyDescent="0.25">
      <c r="A51" s="231" t="s">
        <v>53</v>
      </c>
      <c r="B51" s="231"/>
      <c r="C51" s="231"/>
      <c r="D51" s="230"/>
      <c r="E51" s="230"/>
      <c r="F51" s="230"/>
    </row>
    <row r="52" spans="1:6" ht="27.75" customHeight="1" x14ac:dyDescent="0.25">
      <c r="A52" s="228" t="s">
        <v>54</v>
      </c>
      <c r="B52" s="228"/>
      <c r="C52" s="228"/>
      <c r="D52" s="230"/>
      <c r="E52" s="230"/>
      <c r="F52" s="230"/>
    </row>
    <row r="53" spans="1:6" ht="33" customHeight="1" x14ac:dyDescent="0.25">
      <c r="A53" s="229"/>
      <c r="B53" s="229"/>
      <c r="C53" s="229"/>
      <c r="D53" s="230"/>
      <c r="E53" s="230"/>
      <c r="F53" s="230"/>
    </row>
    <row r="54" spans="1:6" ht="33.75" customHeight="1" x14ac:dyDescent="0.25">
      <c r="A54" s="226"/>
      <c r="B54" s="226"/>
      <c r="C54" s="226"/>
      <c r="D54" s="53"/>
      <c r="E54" s="53"/>
      <c r="F54" s="53"/>
    </row>
    <row r="55" spans="1:6" ht="16.5" x14ac:dyDescent="0.25">
      <c r="A55" s="38"/>
      <c r="B55" s="38"/>
      <c r="C55" s="38"/>
      <c r="D55" s="41"/>
      <c r="E55" s="41"/>
      <c r="F55" s="41"/>
    </row>
    <row r="56" spans="1:6" ht="16.5" x14ac:dyDescent="0.25">
      <c r="A56" s="42"/>
      <c r="B56" s="17"/>
      <c r="C56" s="15"/>
      <c r="D56" s="15"/>
      <c r="E56" s="15"/>
      <c r="F56" s="43"/>
    </row>
    <row r="57" spans="1:6" ht="16.5" x14ac:dyDescent="0.25">
      <c r="A57" s="42"/>
      <c r="B57" s="17"/>
      <c r="C57" s="15"/>
      <c r="D57" s="15"/>
      <c r="E57" s="15"/>
      <c r="F57" s="43"/>
    </row>
    <row r="58" spans="1:6" ht="16.5" x14ac:dyDescent="0.25">
      <c r="A58" s="42"/>
      <c r="B58" s="17"/>
      <c r="C58" s="15"/>
      <c r="D58" s="15"/>
      <c r="E58" s="15"/>
      <c r="F58" s="43"/>
    </row>
    <row r="59" spans="1:6" ht="16.5" x14ac:dyDescent="0.25">
      <c r="A59" s="17"/>
      <c r="B59" s="17"/>
      <c r="C59" s="15"/>
      <c r="D59" s="15"/>
      <c r="E59" s="15"/>
      <c r="F59" s="43"/>
    </row>
    <row r="60" spans="1:6" ht="16.5" x14ac:dyDescent="0.25">
      <c r="A60" s="17"/>
      <c r="B60" s="17"/>
      <c r="C60" s="15"/>
      <c r="D60" s="15"/>
      <c r="E60" s="15"/>
      <c r="F60" s="43"/>
    </row>
    <row r="61" spans="1:6" ht="16.5" x14ac:dyDescent="0.25">
      <c r="A61" s="17"/>
      <c r="B61" s="17"/>
      <c r="C61" s="15"/>
      <c r="D61" s="15"/>
      <c r="E61" s="15"/>
      <c r="F61" s="43"/>
    </row>
  </sheetData>
  <sheetProtection password="DC1A" sheet="1" objects="1" scenarios="1" selectLockedCells="1"/>
  <mergeCells count="39">
    <mergeCell ref="B43:C43"/>
    <mergeCell ref="D46:F46"/>
    <mergeCell ref="D47:F47"/>
    <mergeCell ref="D48:F48"/>
    <mergeCell ref="D49:F49"/>
    <mergeCell ref="A54:C54"/>
    <mergeCell ref="B35:F35"/>
    <mergeCell ref="B36:F36"/>
    <mergeCell ref="B42:C42"/>
    <mergeCell ref="A46:C46"/>
    <mergeCell ref="A47:C47"/>
    <mergeCell ref="A48:C48"/>
    <mergeCell ref="D50:F50"/>
    <mergeCell ref="D51:F51"/>
    <mergeCell ref="D52:F52"/>
    <mergeCell ref="D53:F53"/>
    <mergeCell ref="A49:C49"/>
    <mergeCell ref="A50:C50"/>
    <mergeCell ref="A51:C51"/>
    <mergeCell ref="A52:C52"/>
    <mergeCell ref="A53:C53"/>
    <mergeCell ref="B34:F34"/>
    <mergeCell ref="B19:F19"/>
    <mergeCell ref="B20:F20"/>
    <mergeCell ref="D21:F21"/>
    <mergeCell ref="D22:F22"/>
    <mergeCell ref="B27:F27"/>
    <mergeCell ref="B28:F28"/>
    <mergeCell ref="B29:F29"/>
    <mergeCell ref="B30:F30"/>
    <mergeCell ref="B31:F31"/>
    <mergeCell ref="B32:F32"/>
    <mergeCell ref="B33:F33"/>
    <mergeCell ref="B18:F18"/>
    <mergeCell ref="A3:F3"/>
    <mergeCell ref="C5:F5"/>
    <mergeCell ref="B6:C6"/>
    <mergeCell ref="C15:F15"/>
    <mergeCell ref="B17:F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Sheet1</vt:lpstr>
      <vt:lpstr>Basic</vt:lpstr>
      <vt:lpstr>Details</vt:lpstr>
      <vt:lpstr>Schedule-I</vt:lpstr>
      <vt:lpstr>Summary</vt:lpstr>
      <vt:lpstr>Bid form 2nd envelope</vt:lpstr>
      <vt:lpstr>Basic!Print_Area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2026-04-07T07:17:32Z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30f7a04-6a83-4344-ab32-77c336beebec_Enabled">
    <vt:lpwstr>true</vt:lpwstr>
  </property>
  <property fmtid="{D5CDD505-2E9C-101B-9397-08002B2CF9AE}" pid="3" name="MSIP_Label_530f7a04-6a83-4344-ab32-77c336beebec_SetDate">
    <vt:lpwstr>2025-11-28T10:20:21Z</vt:lpwstr>
  </property>
  <property fmtid="{D5CDD505-2E9C-101B-9397-08002B2CF9AE}" pid="4" name="MSIP_Label_530f7a04-6a83-4344-ab32-77c336beebec_Method">
    <vt:lpwstr>Privileged</vt:lpwstr>
  </property>
  <property fmtid="{D5CDD505-2E9C-101B-9397-08002B2CF9AE}" pid="5" name="MSIP_Label_530f7a04-6a83-4344-ab32-77c336beebec_Name">
    <vt:lpwstr>Public-IT</vt:lpwstr>
  </property>
  <property fmtid="{D5CDD505-2E9C-101B-9397-08002B2CF9AE}" pid="6" name="MSIP_Label_530f7a04-6a83-4344-ab32-77c336beebec_SiteId">
    <vt:lpwstr>7048075c-52c2-4a40-8e7c-5c5a5573c87f</vt:lpwstr>
  </property>
  <property fmtid="{D5CDD505-2E9C-101B-9397-08002B2CF9AE}" pid="7" name="MSIP_Label_530f7a04-6a83-4344-ab32-77c336beebec_ActionId">
    <vt:lpwstr>7cd2b555-8130-4e56-a4f7-2cf33b5c2be0</vt:lpwstr>
  </property>
  <property fmtid="{D5CDD505-2E9C-101B-9397-08002B2CF9AE}" pid="8" name="MSIP_Label_530f7a04-6a83-4344-ab32-77c336beebec_ContentBits">
    <vt:lpwstr>0</vt:lpwstr>
  </property>
  <property fmtid="{D5CDD505-2E9C-101B-9397-08002B2CF9AE}" pid="9" name="MSIP_Label_530f7a04-6a83-4344-ab32-77c336beebec_Tag">
    <vt:lpwstr>10, 0, 1, 1</vt:lpwstr>
  </property>
</Properties>
</file>