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sr2_powergrid_in/Documents/RHQ/C&amp;M/G  Damodara Naidu/WC-4373-Kudankulam 3 and 4 Substation Package/Bid Documents-SS Package/Volume-III/"/>
    </mc:Choice>
  </mc:AlternateContent>
  <xr:revisionPtr revIDLastSave="6" documentId="8_{B1E7D9CE-DB0D-4628-BC26-BB666B045527}" xr6:coauthVersionLast="47" xr6:coauthVersionMax="47" xr10:uidLastSave="{8B5DAC11-94F1-4277-BEBA-2A9CEDF4F4F2}"/>
  <bookViews>
    <workbookView xWindow="-120" yWindow="-120" windowWidth="29040" windowHeight="15720" tabRatio="670"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9" r:id="rId8"/>
    <sheet name="Sch-5 after discount" sheetId="10" state="hidden" r:id="rId9"/>
    <sheet name="Sch-5" sheetId="11" r:id="rId10"/>
    <sheet name="Sch-6 After Discount" sheetId="12" state="hidden" r:id="rId11"/>
    <sheet name="Sch-6 (After Discount)" sheetId="13" state="hidden" r:id="rId12"/>
    <sheet name="Sch-7" sheetId="14" state="hidden" r:id="rId13"/>
    <sheet name="Discount" sheetId="15" state="hidden" r:id="rId14"/>
    <sheet name="Octroi" sheetId="16" state="hidden" r:id="rId15"/>
    <sheet name="Entry Tax" sheetId="17" state="hidden" r:id="rId16"/>
    <sheet name="Other Taxes &amp; Duties" sheetId="18" state="hidden" r:id="rId17"/>
    <sheet name="Bid Form 2nd Envelope" sheetId="19" r:id="rId18"/>
    <sheet name="QC" sheetId="20" state="hidden" r:id="rId19"/>
    <sheet name="Contracts-Template" sheetId="21" state="hidden" r:id="rId20"/>
    <sheet name="Sheet1" sheetId="22" state="hidden" r:id="rId21"/>
    <sheet name="N-W (Cr.)" sheetId="23"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21">#REF!</definedName>
    <definedName name="\A" localSheetId="18">#REF!</definedName>
    <definedName name="\A" localSheetId="8">#REF!</definedName>
    <definedName name="\A" localSheetId="11">#REF!</definedName>
    <definedName name="\A">#REF!</definedName>
    <definedName name="\aa" localSheetId="21">#REF!</definedName>
    <definedName name="\aa">#REF!</definedName>
    <definedName name="\B" localSheetId="21">#REF!</definedName>
    <definedName name="\B" localSheetId="18">#REF!</definedName>
    <definedName name="\B" localSheetId="8">#REF!</definedName>
    <definedName name="\B" localSheetId="11">#REF!</definedName>
    <definedName name="\B">#REF!</definedName>
    <definedName name="\C" localSheetId="21">#REF!</definedName>
    <definedName name="\C" localSheetId="18">#REF!</definedName>
    <definedName name="\C" localSheetId="8">#REF!</definedName>
    <definedName name="\C" localSheetId="11">#REF!</definedName>
    <definedName name="\C">#REF!</definedName>
    <definedName name="\M" localSheetId="21">#REF!</definedName>
    <definedName name="\M" localSheetId="18">#REF!</definedName>
    <definedName name="\M" localSheetId="8">#REF!</definedName>
    <definedName name="\M" localSheetId="11">#REF!</definedName>
    <definedName name="\M">#REF!</definedName>
    <definedName name="\N" localSheetId="21">#REF!</definedName>
    <definedName name="\N" localSheetId="18">#REF!</definedName>
    <definedName name="\N" localSheetId="8">#REF!</definedName>
    <definedName name="\N" localSheetId="11">#REF!</definedName>
    <definedName name="\N">#REF!</definedName>
    <definedName name="\P" localSheetId="21">#REF!</definedName>
    <definedName name="\P" localSheetId="18">#REF!</definedName>
    <definedName name="\P" localSheetId="8">#REF!</definedName>
    <definedName name="\P" localSheetId="11">#REF!</definedName>
    <definedName name="\P">#REF!</definedName>
    <definedName name="\R" localSheetId="21">#REF!</definedName>
    <definedName name="\R" localSheetId="18">#REF!</definedName>
    <definedName name="\R" localSheetId="8">#REF!</definedName>
    <definedName name="\R" localSheetId="11">#REF!</definedName>
    <definedName name="\R">#REF!</definedName>
    <definedName name="\U" localSheetId="21">#REF!</definedName>
    <definedName name="\U" localSheetId="18">#REF!</definedName>
    <definedName name="\U" localSheetId="8">#REF!</definedName>
    <definedName name="\U" localSheetId="11">#REF!</definedName>
    <definedName name="\U">#REF!</definedName>
    <definedName name="\V" localSheetId="21">#REF!</definedName>
    <definedName name="\V" localSheetId="18">#REF!</definedName>
    <definedName name="\V" localSheetId="8">#REF!</definedName>
    <definedName name="\V" localSheetId="11">#REF!</definedName>
    <definedName name="\V">#REF!</definedName>
    <definedName name="\x" localSheetId="21">#REF!</definedName>
    <definedName name="\x">#REF!</definedName>
    <definedName name="_xlnm._FilterDatabase" localSheetId="4" hidden="1">'Sch-1'!$16:$88</definedName>
    <definedName name="_xlnm._FilterDatabase" localSheetId="5" hidden="1">'Sch-2'!$A$16:$AB$88</definedName>
    <definedName name="ab" localSheetId="21">#REF!</definedName>
    <definedName name="ab" localSheetId="18">#REF!</definedName>
    <definedName name="ab" localSheetId="8">#REF!</definedName>
    <definedName name="ab" localSheetId="11">#REF!</definedName>
    <definedName name="ab">#REF!</definedName>
    <definedName name="biddername" localSheetId="21">#REF!</definedName>
    <definedName name="biddername">#REF!</definedName>
    <definedName name="BL2A" localSheetId="18">'[1]Attach-3 (QR)'!#REF!</definedName>
    <definedName name="BL2A">'[2]Attach-3 (QR)'!#REF!</definedName>
    <definedName name="BL2A2" localSheetId="21">'[3]Attach-3 (QR)'!#REF!</definedName>
    <definedName name="BL2A2" localSheetId="18">'[4]Attach-3 (QR)'!#REF!</definedName>
    <definedName name="BL2A2">'[5]Attach-3 (QR)'!#REF!</definedName>
    <definedName name="BL2AA" localSheetId="18">'[1]Attach-3 (QR)'!#REF!</definedName>
    <definedName name="BL2AA">'[2]Attach-3 (QR)'!#REF!</definedName>
    <definedName name="BL2AAA" localSheetId="21">'[3]Attach-3 (QR)'!#REF!</definedName>
    <definedName name="BL2AAA" localSheetId="18">'[4]Attach-3 (QR)'!#REF!</definedName>
    <definedName name="BL2AAA">'[5]Attach-3 (QR)'!#REF!</definedName>
    <definedName name="BL2B" localSheetId="18">'[1]Attach-3 (QR)'!#REF!</definedName>
    <definedName name="BL2B">'[2]Attach-3 (QR)'!#REF!</definedName>
    <definedName name="BL2BB" localSheetId="21">'[3]Attach-3 (QR)'!#REF!</definedName>
    <definedName name="BL2BB" localSheetId="18">'[4]Attach-3 (QR)'!#REF!</definedName>
    <definedName name="BL2BB">'[5]Attach-3 (QR)'!#REF!</definedName>
    <definedName name="BL2BBB" localSheetId="21">'[3]Attach-3 (QR)'!#REF!</definedName>
    <definedName name="BL2BBB" localSheetId="18">'[4]Attach-3 (QR)'!#REF!</definedName>
    <definedName name="BL2BBB">'[5]Attach-3 (QR)'!#REF!</definedName>
    <definedName name="BL2C" localSheetId="18">'[1]Attach-3 (QR)'!#REF!</definedName>
    <definedName name="BL2C">'[2]Attach-3 (QR)'!#REF!</definedName>
    <definedName name="BL2CC" localSheetId="21">'[3]Attach-3 (QR)'!#REF!</definedName>
    <definedName name="BL2CC" localSheetId="18">'[4]Attach-3 (QR)'!#REF!</definedName>
    <definedName name="BL2CC">'[5]Attach-3 (QR)'!#REF!</definedName>
    <definedName name="BL2CCC" localSheetId="21">'[3]Attach-3 (QR)'!#REF!</definedName>
    <definedName name="BL2CCC" localSheetId="18">'[4]Attach-3 (QR)'!#REF!</definedName>
    <definedName name="BL2CCC">'[5]Attach-3 (QR)'!#REF!</definedName>
    <definedName name="BL3A" localSheetId="18">'[1]Attach-3 (QR)'!#REF!</definedName>
    <definedName name="BL3A">'[2]Attach-3 (QR)'!#REF!</definedName>
    <definedName name="BL3AA" localSheetId="21">'[3]Attach-3 (QR)'!#REF!</definedName>
    <definedName name="BL3AA" localSheetId="18">'[4]Attach-3 (QR)'!#REF!</definedName>
    <definedName name="BL3AA">'[5]Attach-3 (QR)'!#REF!</definedName>
    <definedName name="BL3AAA" localSheetId="21">'[3]Attach-3 (QR)'!#REF!</definedName>
    <definedName name="BL3AAA" localSheetId="18">'[4]Attach-3 (QR)'!#REF!</definedName>
    <definedName name="BL3AAA">'[5]Attach-3 (QR)'!#REF!</definedName>
    <definedName name="BL3B" localSheetId="18">'[1]Attach-3 (QR)'!#REF!</definedName>
    <definedName name="BL3B">'[2]Attach-3 (QR)'!#REF!</definedName>
    <definedName name="BL3BB" localSheetId="21">'[3]Attach-3 (QR)'!#REF!</definedName>
    <definedName name="BL3BB" localSheetId="18">'[4]Attach-3 (QR)'!#REF!</definedName>
    <definedName name="BL3BB">'[5]Attach-3 (QR)'!#REF!</definedName>
    <definedName name="BL3BBB" localSheetId="21">'[3]Attach-3 (QR)'!#REF!</definedName>
    <definedName name="BL3BBB" localSheetId="18">'[4]Attach-3 (QR)'!#REF!</definedName>
    <definedName name="BL3BBB">'[5]Attach-3 (QR)'!#REF!</definedName>
    <definedName name="BL3C" localSheetId="18">'[1]Attach-3 (QR)'!#REF!</definedName>
    <definedName name="BL3C">'[2]Attach-3 (QR)'!#REF!</definedName>
    <definedName name="BL3CC" localSheetId="21">'[3]Attach-3 (QR)'!#REF!</definedName>
    <definedName name="BL3CC" localSheetId="18">'[4]Attach-3 (QR)'!#REF!</definedName>
    <definedName name="BL3CC">'[5]Attach-3 (QR)'!#REF!</definedName>
    <definedName name="BL3CCC" localSheetId="21">'[3]Attach-3 (QR)'!#REF!</definedName>
    <definedName name="BL3CCC" localSheetId="18">'[4]Attach-3 (QR)'!#REF!</definedName>
    <definedName name="BL3CCC">'[5]Attach-3 (QR)'!#REF!</definedName>
    <definedName name="BL4A" localSheetId="18">'[1]Attach-3 (QR)'!#REF!</definedName>
    <definedName name="BL4A">'[2]Attach-3 (QR)'!#REF!</definedName>
    <definedName name="BL4AA" localSheetId="21">'[3]Attach-3 (QR)'!#REF!</definedName>
    <definedName name="BL4AA" localSheetId="18">'[4]Attach-3 (QR)'!#REF!</definedName>
    <definedName name="BL4AA">'[5]Attach-3 (QR)'!#REF!</definedName>
    <definedName name="BL4AAA" localSheetId="21">'[3]Attach-3 (QR)'!#REF!</definedName>
    <definedName name="BL4AAA" localSheetId="18">'[4]Attach-3 (QR)'!#REF!</definedName>
    <definedName name="BL4AAA">'[5]Attach-3 (QR)'!#REF!</definedName>
    <definedName name="BL4B" localSheetId="18">'[1]Attach-3 (QR)'!#REF!</definedName>
    <definedName name="BL4B">'[2]Attach-3 (QR)'!#REF!</definedName>
    <definedName name="BL4BB" localSheetId="21">'[3]Attach-3 (QR)'!#REF!</definedName>
    <definedName name="BL4BB" localSheetId="18">'[4]Attach-3 (QR)'!#REF!</definedName>
    <definedName name="BL4BB">'[5]Attach-3 (QR)'!#REF!</definedName>
    <definedName name="BL4BBB" localSheetId="21">'[3]Attach-3 (QR)'!#REF!</definedName>
    <definedName name="BL4BBB" localSheetId="18">'[4]Attach-3 (QR)'!#REF!</definedName>
    <definedName name="BL4BBB">'[5]Attach-3 (QR)'!#REF!</definedName>
    <definedName name="BL4C" localSheetId="18">'[1]Attach-3 (QR)'!#REF!</definedName>
    <definedName name="BL4C">'[2]Attach-3 (QR)'!#REF!</definedName>
    <definedName name="BL4CC" localSheetId="21">'[3]Attach-3 (QR)'!#REF!</definedName>
    <definedName name="BL4CC" localSheetId="18">'[4]Attach-3 (QR)'!#REF!</definedName>
    <definedName name="BL4CC">'[5]Attach-3 (QR)'!#REF!</definedName>
    <definedName name="BL4CCC" localSheetId="21">'[3]Attach-3 (QR)'!#REF!</definedName>
    <definedName name="BL4CCC" localSheetId="18">'[4]Attach-3 (QR)'!#REF!</definedName>
    <definedName name="BL4CCC">'[5]Attach-3 (QR)'!#REF!</definedName>
    <definedName name="BL5A" localSheetId="18">'[1]Attach-3 (QR)'!#REF!</definedName>
    <definedName name="BL5A">'[2]Attach-3 (QR)'!#REF!</definedName>
    <definedName name="BL5AA" localSheetId="21">'[3]Attach-3 (QR)'!#REF!</definedName>
    <definedName name="BL5AA" localSheetId="18">'[4]Attach-3 (QR)'!#REF!</definedName>
    <definedName name="BL5AA">'[5]Attach-3 (QR)'!#REF!</definedName>
    <definedName name="BL5AAA" localSheetId="21">'[3]Attach-3 (QR)'!#REF!</definedName>
    <definedName name="BL5AAA" localSheetId="18">'[4]Attach-3 (QR)'!#REF!</definedName>
    <definedName name="BL5AAA">'[5]Attach-3 (QR)'!#REF!</definedName>
    <definedName name="BL5B" localSheetId="18">'[1]Attach-3 (QR)'!#REF!</definedName>
    <definedName name="BL5B">'[2]Attach-3 (QR)'!#REF!</definedName>
    <definedName name="BL5BB" localSheetId="21">'[3]Attach-3 (QR)'!#REF!</definedName>
    <definedName name="BL5BB" localSheetId="18">'[4]Attach-3 (QR)'!#REF!</definedName>
    <definedName name="BL5BB">'[5]Attach-3 (QR)'!#REF!</definedName>
    <definedName name="BL5BBB" localSheetId="21">'[3]Attach-3 (QR)'!#REF!</definedName>
    <definedName name="BL5BBB" localSheetId="18">'[4]Attach-3 (QR)'!#REF!</definedName>
    <definedName name="BL5BBB">'[5]Attach-3 (QR)'!#REF!</definedName>
    <definedName name="BL5C" localSheetId="18">'[1]Attach-3 (QR)'!#REF!</definedName>
    <definedName name="BL5C">'[2]Attach-3 (QR)'!#REF!</definedName>
    <definedName name="BL5CC" localSheetId="21">'[3]Attach-3 (QR)'!#REF!</definedName>
    <definedName name="BL5CC" localSheetId="18">'[4]Attach-3 (QR)'!#REF!</definedName>
    <definedName name="BL5CC">'[5]Attach-3 (QR)'!#REF!</definedName>
    <definedName name="BL5CCC" localSheetId="21">'[3]Attach-3 (QR)'!#REF!</definedName>
    <definedName name="BL5CCC" localSheetId="18">'[4]Attach-3 (QR)'!#REF!</definedName>
    <definedName name="BL5CCC">'[5]Attach-3 (QR)'!#REF!</definedName>
    <definedName name="CAPA1" localSheetId="21">'[3]Attach-3 (QR)'!#REF!</definedName>
    <definedName name="CAPA1" localSheetId="18">'[4]Attach-3 (QR)'!#REF!</definedName>
    <definedName name="CAPA1">'[5]Attach-3 (QR)'!#REF!</definedName>
    <definedName name="CAPA11" localSheetId="21">'[3]Attach-3 (QR)'!#REF!</definedName>
    <definedName name="CAPA11" localSheetId="18">'[4]Attach-3 (QR)'!#REF!</definedName>
    <definedName name="CAPA11">'[5]Attach-3 (QR)'!#REF!</definedName>
    <definedName name="CAPA111" localSheetId="21">'[3]Attach-3 (QR)'!#REF!</definedName>
    <definedName name="CAPA111" localSheetId="18">'[4]Attach-3 (QR)'!#REF!</definedName>
    <definedName name="CAPA111">'[5]Attach-3 (QR)'!#REF!</definedName>
    <definedName name="CAPA2" localSheetId="21">'[3]Attach-3 (QR)'!#REF!</definedName>
    <definedName name="CAPA2" localSheetId="18">'[4]Attach-3 (QR)'!#REF!</definedName>
    <definedName name="CAPA2">'[5]Attach-3 (QR)'!#REF!</definedName>
    <definedName name="CAPA22" localSheetId="21">'[3]Attach-3 (QR)'!#REF!</definedName>
    <definedName name="CAPA22" localSheetId="18">'[4]Attach-3 (QR)'!#REF!</definedName>
    <definedName name="CAPA22">'[5]Attach-3 (QR)'!#REF!</definedName>
    <definedName name="CAPA222" localSheetId="21">'[3]Attach-3 (QR)'!#REF!</definedName>
    <definedName name="CAPA222" localSheetId="18">'[4]Attach-3 (QR)'!#REF!</definedName>
    <definedName name="CAPA222">'[5]Attach-3 (QR)'!#REF!</definedName>
    <definedName name="CAPA3" localSheetId="21">'[3]Attach-3 (QR)'!#REF!</definedName>
    <definedName name="CAPA3" localSheetId="18">'[4]Attach-3 (QR)'!#REF!</definedName>
    <definedName name="CAPA3">'[5]Attach-3 (QR)'!#REF!</definedName>
    <definedName name="CAPA33" localSheetId="21">'[3]Attach-3 (QR)'!#REF!</definedName>
    <definedName name="CAPA33" localSheetId="18">'[4]Attach-3 (QR)'!#REF!</definedName>
    <definedName name="CAPA33">'[5]Attach-3 (QR)'!#REF!</definedName>
    <definedName name="CAPA333" localSheetId="21">'[3]Attach-3 (QR)'!#REF!</definedName>
    <definedName name="CAPA333" localSheetId="18">'[4]Attach-3 (QR)'!#REF!</definedName>
    <definedName name="CAPA333">'[5]Attach-3 (QR)'!#REF!</definedName>
    <definedName name="CAPA4" localSheetId="21">'[3]Attach-3 (QR)'!#REF!</definedName>
    <definedName name="CAPA4" localSheetId="18">'[4]Attach-3 (QR)'!#REF!</definedName>
    <definedName name="CAPA4">'[5]Attach-3 (QR)'!#REF!</definedName>
    <definedName name="CAPA44" localSheetId="21">'[3]Attach-3 (QR)'!#REF!</definedName>
    <definedName name="CAPA44" localSheetId="18">'[4]Attach-3 (QR)'!#REF!</definedName>
    <definedName name="CAPA44">'[5]Attach-3 (QR)'!#REF!</definedName>
    <definedName name="CAPA444" localSheetId="21">'[3]Attach-3 (QR)'!#REF!</definedName>
    <definedName name="CAPA444" localSheetId="18">'[4]Attach-3 (QR)'!#REF!</definedName>
    <definedName name="CAPA444">'[5]Attach-3 (QR)'!#REF!</definedName>
    <definedName name="CAPA7" localSheetId="21">'[3]Attach-3 (QR)'!#REF!</definedName>
    <definedName name="CAPA7" localSheetId="18">'[4]Attach-3 (QR)'!#REF!</definedName>
    <definedName name="CAPA7">'[5]Attach-3 (QR)'!#REF!</definedName>
    <definedName name="CAPA77" localSheetId="21">'[3]Attach-3 (QR)'!#REF!</definedName>
    <definedName name="CAPA77" localSheetId="18">'[4]Attach-3 (QR)'!#REF!</definedName>
    <definedName name="CAPA77">'[5]Attach-3 (QR)'!#REF!</definedName>
    <definedName name="CAPA777" localSheetId="21">'[3]Attach-3 (QR)'!#REF!</definedName>
    <definedName name="CAPA777" localSheetId="18">'[4]Attach-3 (QR)'!#REF!</definedName>
    <definedName name="CAPA777">'[5]Attach-3 (QR)'!#REF!</definedName>
    <definedName name="COO" localSheetId="21">'[6]Sch-1a'!#REF!</definedName>
    <definedName name="COO" localSheetId="18">'[7]Sch-1a'!#REF!</definedName>
    <definedName name="COO">'[8]Sch-1a'!#REF!</definedName>
    <definedName name="date" localSheetId="21">#REF!</definedName>
    <definedName name="date" localSheetId="18">#REF!</definedName>
    <definedName name="date">#REF!</definedName>
    <definedName name="iii" localSheetId="21">#REF!</definedName>
    <definedName name="iii">#REF!</definedName>
    <definedName name="logo1">"Picture 7"</definedName>
    <definedName name="MANU1" localSheetId="21">'[3]Attach-3 (QR)'!#REF!</definedName>
    <definedName name="MANU1" localSheetId="18">'[4]Attach-3 (QR)'!#REF!</definedName>
    <definedName name="MANU1">'[5]Attach-3 (QR)'!#REF!</definedName>
    <definedName name="MANU11" localSheetId="21">'[3]Attach-3 (QR)'!#REF!</definedName>
    <definedName name="MANU11" localSheetId="18">'[4]Attach-3 (QR)'!#REF!</definedName>
    <definedName name="MANU11">'[5]Attach-3 (QR)'!#REF!</definedName>
    <definedName name="MANU111" localSheetId="21">'[3]Attach-3 (QR)'!#REF!</definedName>
    <definedName name="MANU111" localSheetId="18">'[4]Attach-3 (QR)'!#REF!</definedName>
    <definedName name="MANU111">'[5]Attach-3 (QR)'!#REF!</definedName>
    <definedName name="MANU2" localSheetId="21">'[3]Attach-3 (QR)'!#REF!</definedName>
    <definedName name="MANU2" localSheetId="18">'[4]Attach-3 (QR)'!#REF!</definedName>
    <definedName name="MANU2">'[5]Attach-3 (QR)'!#REF!</definedName>
    <definedName name="MANU22" localSheetId="21">'[3]Attach-3 (QR)'!#REF!</definedName>
    <definedName name="MANU22" localSheetId="18">'[4]Attach-3 (QR)'!#REF!</definedName>
    <definedName name="MANU22">'[5]Attach-3 (QR)'!#REF!</definedName>
    <definedName name="MANU222" localSheetId="21">'[3]Attach-3 (QR)'!#REF!</definedName>
    <definedName name="MANU222" localSheetId="18">'[4]Attach-3 (QR)'!#REF!</definedName>
    <definedName name="MANU222">'[5]Attach-3 (QR)'!#REF!</definedName>
    <definedName name="MANU3" localSheetId="21">'[3]Attach-3 (QR)'!#REF!</definedName>
    <definedName name="MANU3" localSheetId="18">'[4]Attach-3 (QR)'!#REF!</definedName>
    <definedName name="MANU3">'[5]Attach-3 (QR)'!#REF!</definedName>
    <definedName name="MANU33" localSheetId="21">'[3]Attach-3 (QR)'!#REF!</definedName>
    <definedName name="MANU33" localSheetId="18">'[4]Attach-3 (QR)'!#REF!</definedName>
    <definedName name="MANU33">'[5]Attach-3 (QR)'!#REF!</definedName>
    <definedName name="MANU333" localSheetId="21">'[3]Attach-3 (QR)'!#REF!</definedName>
    <definedName name="MANU333" localSheetId="18">'[4]Attach-3 (QR)'!#REF!</definedName>
    <definedName name="MANU333">'[5]Attach-3 (QR)'!#REF!</definedName>
    <definedName name="MANU4" localSheetId="21">'[3]Attach-3 (QR)'!#REF!</definedName>
    <definedName name="MANU4" localSheetId="18">'[4]Attach-3 (QR)'!#REF!</definedName>
    <definedName name="MANU4">'[5]Attach-3 (QR)'!#REF!</definedName>
    <definedName name="MANU44" localSheetId="21">'[3]Attach-3 (QR)'!#REF!</definedName>
    <definedName name="MANU44" localSheetId="18">'[4]Attach-3 (QR)'!#REF!</definedName>
    <definedName name="MANU44">'[5]Attach-3 (QR)'!#REF!</definedName>
    <definedName name="MANU444" localSheetId="21">'[3]Attach-3 (QR)'!#REF!</definedName>
    <definedName name="MANU444" localSheetId="18">'[4]Attach-3 (QR)'!#REF!</definedName>
    <definedName name="MANU444">'[5]Attach-3 (QR)'!#REF!</definedName>
    <definedName name="MANU5" localSheetId="21">'[3]Attach-3 (QR)'!#REF!</definedName>
    <definedName name="MANU5" localSheetId="18">'[4]Attach-3 (QR)'!#REF!</definedName>
    <definedName name="MANU5">'[5]Attach-3 (QR)'!#REF!</definedName>
    <definedName name="MANU55" localSheetId="21">'[3]Attach-3 (QR)'!#REF!</definedName>
    <definedName name="MANU55" localSheetId="18">'[4]Attach-3 (QR)'!#REF!</definedName>
    <definedName name="MANU55">'[5]Attach-3 (QR)'!#REF!</definedName>
    <definedName name="MANU555" localSheetId="21">'[3]Attach-3 (QR)'!#REF!</definedName>
    <definedName name="MANU555" localSheetId="18">'[4]Attach-3 (QR)'!#REF!</definedName>
    <definedName name="MANU555">'[5]Attach-3 (QR)'!#REF!</definedName>
    <definedName name="PATH1" localSheetId="21">'[3]Attach-3 (QR)'!#REF!</definedName>
    <definedName name="PATH1" localSheetId="18">'[4]Attach-3 (QR)'!#REF!</definedName>
    <definedName name="PATH1">'[5]Attach-3 (QR)'!#REF!</definedName>
    <definedName name="PATH11" localSheetId="21">'[3]Attach-3 (QR)'!#REF!</definedName>
    <definedName name="PATH11" localSheetId="18">'[4]Attach-3 (QR)'!#REF!</definedName>
    <definedName name="PATH11">'[5]Attach-3 (QR)'!#REF!</definedName>
    <definedName name="PATH111" localSheetId="21">'[3]Attach-3 (QR)'!#REF!</definedName>
    <definedName name="PATH111" localSheetId="18">'[4]Attach-3 (QR)'!#REF!</definedName>
    <definedName name="PATH111">'[5]Attach-3 (QR)'!#REF!</definedName>
    <definedName name="PATH2" localSheetId="21">'[3]Attach-3 (QR)'!#REF!</definedName>
    <definedName name="PATH2" localSheetId="18">'[4]Attach-3 (QR)'!#REF!</definedName>
    <definedName name="PATH2">'[5]Attach-3 (QR)'!#REF!</definedName>
    <definedName name="PATH22" localSheetId="21">'[3]Attach-3 (QR)'!#REF!</definedName>
    <definedName name="PATH22" localSheetId="18">'[4]Attach-3 (QR)'!#REF!</definedName>
    <definedName name="PATH22">'[5]Attach-3 (QR)'!#REF!</definedName>
    <definedName name="PATH222" localSheetId="21">'[3]Attach-3 (QR)'!#REF!</definedName>
    <definedName name="PATH222" localSheetId="18">'[4]Attach-3 (QR)'!#REF!</definedName>
    <definedName name="PATH222">'[5]Attach-3 (QR)'!#REF!</definedName>
    <definedName name="PATH3" localSheetId="21">'[3]Attach-3 (QR)'!#REF!</definedName>
    <definedName name="PATH3" localSheetId="18">'[4]Attach-3 (QR)'!#REF!</definedName>
    <definedName name="PATH3">'[5]Attach-3 (QR)'!#REF!</definedName>
    <definedName name="PATH33" localSheetId="21">'[3]Attach-3 (QR)'!#REF!</definedName>
    <definedName name="PATH33" localSheetId="18">'[4]Attach-3 (QR)'!#REF!</definedName>
    <definedName name="PATH33">'[5]Attach-3 (QR)'!#REF!</definedName>
    <definedName name="PATH333" localSheetId="21">'[3]Attach-3 (QR)'!#REF!</definedName>
    <definedName name="PATH333" localSheetId="18">'[4]Attach-3 (QR)'!#REF!</definedName>
    <definedName name="PATH333">'[5]Attach-3 (QR)'!#REF!</definedName>
    <definedName name="PATH4" localSheetId="21">'[3]Attach-3 (QR)'!#REF!</definedName>
    <definedName name="PATH4" localSheetId="18">'[4]Attach-3 (QR)'!#REF!</definedName>
    <definedName name="PATH4">'[5]Attach-3 (QR)'!#REF!</definedName>
    <definedName name="PATH44" localSheetId="21">'[3]Attach-3 (QR)'!#REF!</definedName>
    <definedName name="PATH44" localSheetId="18">'[4]Attach-3 (QR)'!#REF!</definedName>
    <definedName name="PATH44">'[5]Attach-3 (QR)'!#REF!</definedName>
    <definedName name="PATH444" localSheetId="21">'[3]Attach-3 (QR)'!#REF!</definedName>
    <definedName name="PATH444" localSheetId="18">'[4]Attach-3 (QR)'!#REF!</definedName>
    <definedName name="PATH444">'[5]Attach-3 (QR)'!#REF!</definedName>
    <definedName name="PATH5" localSheetId="21">'[3]Attach-3 (QR)'!#REF!</definedName>
    <definedName name="PATH5" localSheetId="18">'[4]Attach-3 (QR)'!#REF!</definedName>
    <definedName name="PATH5">'[5]Attach-3 (QR)'!#REF!</definedName>
    <definedName name="PATH55" localSheetId="21">'[3]Attach-3 (QR)'!#REF!</definedName>
    <definedName name="PATH55" localSheetId="18">'[4]Attach-3 (QR)'!#REF!</definedName>
    <definedName name="PATH55">'[5]Attach-3 (QR)'!#REF!</definedName>
    <definedName name="PATH555" localSheetId="21">'[3]Attach-3 (QR)'!#REF!</definedName>
    <definedName name="PATH555" localSheetId="18">'[4]Attach-3 (QR)'!#REF!</definedName>
    <definedName name="PATH555">'[5]Attach-3 (QR)'!#REF!</definedName>
    <definedName name="PATHAR1" localSheetId="18">'[1]Attach-3 (QR)'!#REF!</definedName>
    <definedName name="PATHAR1">'[2]Attach-3 (QR)'!#REF!</definedName>
    <definedName name="PATHAR2" localSheetId="18">'[1]Attach-3 (QR)'!#REF!</definedName>
    <definedName name="PATHAR2">'[2]Attach-3 (QR)'!#REF!</definedName>
    <definedName name="PATHAR3" localSheetId="18">'[1]Attach-3 (QR)'!#REF!</definedName>
    <definedName name="PATHAR3">'[2]Attach-3 (QR)'!#REF!</definedName>
    <definedName name="PATHJV1" localSheetId="21">'[3]Attach-3 (QR)'!#REF!</definedName>
    <definedName name="PATHJV1" localSheetId="18">'[4]Attach-3 (QR)'!#REF!</definedName>
    <definedName name="PATHJV1">'[5]Attach-3 (QR)'!#REF!</definedName>
    <definedName name="PATHJV11" localSheetId="21">'[3]Attach-3 (QR)'!#REF!</definedName>
    <definedName name="PATHJV11" localSheetId="18">'[4]Attach-3 (QR)'!#REF!</definedName>
    <definedName name="PATHJV11">'[5]Attach-3 (QR)'!#REF!</definedName>
    <definedName name="PATHJV111" localSheetId="21">'[3]Attach-3 (QR)'!#REF!</definedName>
    <definedName name="PATHJV111" localSheetId="18">'[4]Attach-3 (QR)'!#REF!</definedName>
    <definedName name="PATHJV111">'[5]Attach-3 (QR)'!#REF!</definedName>
    <definedName name="PATHJV2" localSheetId="21">'[3]Attach-3 (QR)'!#REF!</definedName>
    <definedName name="PATHJV2" localSheetId="18">'[4]Attach-3 (QR)'!#REF!</definedName>
    <definedName name="PATHJV2">'[5]Attach-3 (QR)'!#REF!</definedName>
    <definedName name="PATHJV22" localSheetId="21">'[3]Attach-3 (QR)'!#REF!</definedName>
    <definedName name="PATHJV22" localSheetId="18">'[4]Attach-3 (QR)'!#REF!</definedName>
    <definedName name="PATHJV22">'[5]Attach-3 (QR)'!#REF!</definedName>
    <definedName name="PATHJV222" localSheetId="21">'[3]Attach-3 (QR)'!#REF!</definedName>
    <definedName name="PATHJV222" localSheetId="18">'[4]Attach-3 (QR)'!#REF!</definedName>
    <definedName name="PATHJV222">'[5]Attach-3 (QR)'!#REF!</definedName>
    <definedName name="PATHJV3" localSheetId="21">'[3]Attach-3 (QR)'!#REF!</definedName>
    <definedName name="PATHJV3" localSheetId="18">'[4]Attach-3 (QR)'!#REF!</definedName>
    <definedName name="PATHJV3">'[5]Attach-3 (QR)'!#REF!</definedName>
    <definedName name="PATHJV33" localSheetId="21">'[3]Attach-3 (QR)'!#REF!</definedName>
    <definedName name="PATHJV33" localSheetId="18">'[4]Attach-3 (QR)'!#REF!</definedName>
    <definedName name="PATHJV33">'[5]Attach-3 (QR)'!#REF!</definedName>
    <definedName name="PATHJV333" localSheetId="21">'[3]Attach-3 (QR)'!#REF!</definedName>
    <definedName name="PATHJV333" localSheetId="18">'[4]Attach-3 (QR)'!#REF!</definedName>
    <definedName name="PATHJV333">'[5]Attach-3 (QR)'!#REF!</definedName>
    <definedName name="PATHJVPR1" localSheetId="18">'[1]Attach-3 (QR)'!#REF!</definedName>
    <definedName name="PATHJVPR1">'[2]Attach-3 (QR)'!#REF!</definedName>
    <definedName name="PATHJVPR11" localSheetId="21">'[3]Attach-3 (QR)'!#REF!</definedName>
    <definedName name="PATHJVPR11" localSheetId="18">'[4]Attach-3 (QR)'!#REF!</definedName>
    <definedName name="PATHJVPR11">'[5]Attach-3 (QR)'!#REF!</definedName>
    <definedName name="PATHJVPR111" localSheetId="21">'[3]Attach-3 (QR)'!#REF!</definedName>
    <definedName name="PATHJVPR111" localSheetId="18">'[4]Attach-3 (QR)'!#REF!</definedName>
    <definedName name="PATHJVPR111">'[5]Attach-3 (QR)'!#REF!</definedName>
    <definedName name="PATHJVPR2" localSheetId="18">'[1]Attach-3 (QR)'!#REF!</definedName>
    <definedName name="PATHJVPR2">'[2]Attach-3 (QR)'!#REF!</definedName>
    <definedName name="PATHJVPR22" localSheetId="21">'[3]Attach-3 (QR)'!#REF!</definedName>
    <definedName name="PATHJVPR22" localSheetId="18">'[4]Attach-3 (QR)'!#REF!</definedName>
    <definedName name="PATHJVPR22">'[5]Attach-3 (QR)'!#REF!</definedName>
    <definedName name="PATHJVPR222" localSheetId="21">'[3]Attach-3 (QR)'!#REF!</definedName>
    <definedName name="PATHJVPR222" localSheetId="18">'[4]Attach-3 (QR)'!#REF!</definedName>
    <definedName name="PATHJVPR222">'[5]Attach-3 (QR)'!#REF!</definedName>
    <definedName name="PATHLA1" localSheetId="21">'[3]Attach-3 (QR)'!#REF!</definedName>
    <definedName name="PATHLA1" localSheetId="18">'[4]Attach-3 (QR)'!#REF!</definedName>
    <definedName name="PATHLA1">'[5]Attach-3 (QR)'!#REF!</definedName>
    <definedName name="PATHLA2" localSheetId="21">'[3]Attach-3 (QR)'!#REF!</definedName>
    <definedName name="PATHLA2" localSheetId="18">'[4]Attach-3 (QR)'!#REF!</definedName>
    <definedName name="PATHLA2">'[5]Attach-3 (QR)'!#REF!</definedName>
    <definedName name="PATHLA3" localSheetId="21">'[3]Attach-3 (QR)'!#REF!</definedName>
    <definedName name="PATHLA3" localSheetId="18">'[4]Attach-3 (QR)'!#REF!</definedName>
    <definedName name="PATHLA3">'[5]Attach-3 (QR)'!#REF!</definedName>
    <definedName name="PATHLP1" localSheetId="18">'[1]Attach-3 (QR)'!#REF!</definedName>
    <definedName name="PATHLP1">'[2]Attach-3 (QR)'!#REF!</definedName>
    <definedName name="PATHLP2" localSheetId="21">'[3]Attach-3 (QR)'!#REF!</definedName>
    <definedName name="PATHLP2" localSheetId="18">'[4]Attach-3 (QR)'!#REF!</definedName>
    <definedName name="PATHLP2">'[5]Attach-3 (QR)'!#REF!</definedName>
    <definedName name="PATHLP3" localSheetId="21">'[3]Attach-3 (QR)'!#REF!</definedName>
    <definedName name="PATHLP3" localSheetId="18">'[4]Attach-3 (QR)'!#REF!</definedName>
    <definedName name="PATHLP3">'[5]Attach-3 (QR)'!#REF!</definedName>
    <definedName name="PATHPR1" localSheetId="18">'[1]Attach-3 (QR)'!#REF!</definedName>
    <definedName name="PATHPR1">'[2]Attach-3 (QR)'!#REF!</definedName>
    <definedName name="PATHPR2" localSheetId="21">'[3]Attach-3 (QR)'!#REF!</definedName>
    <definedName name="PATHPR2" localSheetId="18">'[4]Attach-3 (QR)'!#REF!</definedName>
    <definedName name="PATHPR2">'[5]Attach-3 (QR)'!#REF!</definedName>
    <definedName name="_xlnm.Print_Area" localSheetId="17">'Bid Form 2nd Envelope'!$A$1:$F$67</definedName>
    <definedName name="_xlnm.Print_Area" localSheetId="13">Discount!$A$2:$G$40</definedName>
    <definedName name="_xlnm.Print_Area" localSheetId="15">'Entry Tax'!$A$1:$E$16</definedName>
    <definedName name="_xlnm.Print_Area" localSheetId="2">Instructions!$A$1:$C$65</definedName>
    <definedName name="_xlnm.Print_Area" localSheetId="3">'Names of Bidder'!$B$1:$G$28</definedName>
    <definedName name="_xlnm.Print_Area" localSheetId="14">Octroi!$A$1:$E$16</definedName>
    <definedName name="_xlnm.Print_Area" localSheetId="16">'Other Taxes &amp; Duties'!$A$1:$F$16</definedName>
    <definedName name="_xlnm.Print_Area" localSheetId="18">QC!$A$1:$F$28</definedName>
    <definedName name="_xlnm.Print_Area" localSheetId="4">'Sch-1'!$A$1:$J$92</definedName>
    <definedName name="_xlnm.Print_Area" localSheetId="5">'Sch-2'!$A$1:$F$91</definedName>
    <definedName name="_xlnm.Print_Area" localSheetId="6">'Sch-3'!$A$1:$J$79</definedName>
    <definedName name="_xlnm.Print_Area" localSheetId="7">'Sch-4'!$A$1:$E$23</definedName>
    <definedName name="_xlnm.Print_Area" localSheetId="9">'Sch-5'!$A$1:$D$28</definedName>
    <definedName name="_xlnm.Print_Area" localSheetId="8">'Sch-5 after discount'!$A$1:$E$23</definedName>
    <definedName name="_xlnm.Print_Area" localSheetId="11">'Sch-6 (After Discount)'!$A$1:$D$32</definedName>
    <definedName name="_xlnm.Print_Area" localSheetId="10">'Sch-6 After Discount'!$A$1:$D$31</definedName>
    <definedName name="_xlnm.Print_Area" localSheetId="12">'Sch-7'!$A$1:$M$22</definedName>
    <definedName name="_xlnm.Print_Titles" localSheetId="4">'Sch-1'!$15:$16</definedName>
    <definedName name="_xlnm.Print_Titles" localSheetId="5">'Sch-2'!$15:$16</definedName>
    <definedName name="_xlnm.Print_Titles" localSheetId="6">'Sch-3'!$15:$16</definedName>
    <definedName name="_xlnm.Print_Titles" localSheetId="7">'Sch-4'!$3:$14</definedName>
    <definedName name="_xlnm.Print_Titles" localSheetId="9">'Sch-5'!$3:$14</definedName>
    <definedName name="_xlnm.Print_Titles" localSheetId="8">'Sch-5 after discount'!$3:$14</definedName>
    <definedName name="_xlnm.Print_Titles" localSheetId="11">'Sch-6 (After Discount)'!$3:$14</definedName>
    <definedName name="_xlnm.Print_Titles" localSheetId="10">'Sch-6 After Discount'!$3:$13</definedName>
    <definedName name="printedname" localSheetId="21">#REF!</definedName>
    <definedName name="printedname" localSheetId="18">#REF!</definedName>
    <definedName name="printedname">#REF!</definedName>
    <definedName name="_xlnm.Recorder" localSheetId="17">#REF!</definedName>
    <definedName name="_xlnm.Recorder" localSheetId="1">#REF!</definedName>
    <definedName name="_xlnm.Recorder" localSheetId="13">#REF!</definedName>
    <definedName name="_xlnm.Recorder" localSheetId="15">#REF!</definedName>
    <definedName name="_xlnm.Recorder" localSheetId="2">#REF!</definedName>
    <definedName name="_xlnm.Recorder" localSheetId="3">#REF!</definedName>
    <definedName name="_xlnm.Recorder" localSheetId="21">#REF!</definedName>
    <definedName name="_xlnm.Recorder" localSheetId="14">#REF!</definedName>
    <definedName name="_xlnm.Recorder" localSheetId="16">#REF!</definedName>
    <definedName name="_xlnm.Recorder" localSheetId="18">#REF!</definedName>
    <definedName name="_xlnm.Recorder" localSheetId="7">#REF!</definedName>
    <definedName name="_xlnm.Recorder" localSheetId="9">#REF!</definedName>
    <definedName name="_xlnm.Recorder" localSheetId="8">#REF!</definedName>
    <definedName name="_xlnm.Recorder" localSheetId="11">#REF!</definedName>
    <definedName name="_xlnm.Recorder" localSheetId="10">#REF!</definedName>
    <definedName name="_xlnm.Recorder">#REF!</definedName>
    <definedName name="TEST" localSheetId="17">#REF!</definedName>
    <definedName name="TEST" localSheetId="1">#REF!</definedName>
    <definedName name="TEST" localSheetId="13">#REF!</definedName>
    <definedName name="TEST" localSheetId="15">#REF!</definedName>
    <definedName name="TEST" localSheetId="2">#REF!</definedName>
    <definedName name="TEST" localSheetId="3">#REF!</definedName>
    <definedName name="TEST" localSheetId="21">#REF!</definedName>
    <definedName name="TEST" localSheetId="14">#REF!</definedName>
    <definedName name="TEST" localSheetId="16">#REF!</definedName>
    <definedName name="TEST" localSheetId="18">#REF!</definedName>
    <definedName name="TEST" localSheetId="7">#REF!</definedName>
    <definedName name="TEST" localSheetId="9">#REF!</definedName>
    <definedName name="TEST" localSheetId="8">#REF!</definedName>
    <definedName name="TEST" localSheetId="11">#REF!</definedName>
    <definedName name="TEST" localSheetId="10">#REF!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7" hidden="1">'Bid Form 2nd Envelope'!$A$1:$F$67</definedName>
    <definedName name="Z_01ACF2E1_8E61_4459_ABC1_B6C183DEED61_.wvu.PrintArea" localSheetId="15" hidden="1">'Entry Tax'!$A$1:$E$16</definedName>
    <definedName name="Z_01ACF2E1_8E61_4459_ABC1_B6C183DEED61_.wvu.PrintArea" localSheetId="3" hidden="1">'Names of Bidder'!$B$1:$E$26</definedName>
    <definedName name="Z_01ACF2E1_8E61_4459_ABC1_B6C183DEED61_.wvu.PrintArea" localSheetId="14" hidden="1">Octroi!$A$1:$E$16</definedName>
    <definedName name="Z_01ACF2E1_8E61_4459_ABC1_B6C183DEED61_.wvu.PrintArea" localSheetId="16" hidden="1">'Other Taxes &amp; Duties'!$A$1:$F$16</definedName>
    <definedName name="Z_01ACF2E1_8E61_4459_ABC1_B6C183DEED61_.wvu.PrintArea" localSheetId="7" hidden="1">'Sch-4'!$A$1:$E$24</definedName>
    <definedName name="Z_01ACF2E1_8E61_4459_ABC1_B6C183DEED61_.wvu.PrintArea" localSheetId="9" hidden="1">'Sch-5'!$A$1:$D$30</definedName>
    <definedName name="Z_01ACF2E1_8E61_4459_ABC1_B6C183DEED61_.wvu.PrintArea" localSheetId="8" hidden="1">'Sch-5 after discount'!$A$1:$E$24</definedName>
    <definedName name="Z_01ACF2E1_8E61_4459_ABC1_B6C183DEED61_.wvu.PrintArea" localSheetId="11" hidden="1">'Sch-6 (After Discount)'!$A$1:$D$34</definedName>
    <definedName name="Z_01ACF2E1_8E61_4459_ABC1_B6C183DEED61_.wvu.PrintArea" localSheetId="10" hidden="1">'Sch-6 After Discount'!$A$1:$D$33</definedName>
    <definedName name="Z_01ACF2E1_8E61_4459_ABC1_B6C183DEED61_.wvu.PrintTitles" localSheetId="7" hidden="1">'Sch-4'!$3:$14</definedName>
    <definedName name="Z_01ACF2E1_8E61_4459_ABC1_B6C183DEED61_.wvu.PrintTitles" localSheetId="9" hidden="1">'Sch-5'!$3:$14</definedName>
    <definedName name="Z_01ACF2E1_8E61_4459_ABC1_B6C183DEED61_.wvu.PrintTitles" localSheetId="8" hidden="1">'Sch-5 after discount'!$3:$14</definedName>
    <definedName name="Z_01ACF2E1_8E61_4459_ABC1_B6C183DEED61_.wvu.PrintTitles" localSheetId="11" hidden="1">'Sch-6 (After Discount)'!$3:$14</definedName>
    <definedName name="Z_01ACF2E1_8E61_4459_ABC1_B6C183DEED61_.wvu.PrintTitles" localSheetId="10" hidden="1">'Sch-6 After Discount'!$3:$13</definedName>
    <definedName name="Z_14D7F02E_BCCA_4517_ABC7_537FF4AEB67A_.wvu.Cols" localSheetId="7" hidden="1">'Sch-4'!$I:$P</definedName>
    <definedName name="Z_14D7F02E_BCCA_4517_ABC7_537FF4AEB67A_.wvu.Cols" localSheetId="8" hidden="1">'Sch-5 after discount'!$I:$P</definedName>
    <definedName name="Z_14D7F02E_BCCA_4517_ABC7_537FF4AEB67A_.wvu.PrintArea" localSheetId="17"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7" hidden="1">'Sch-4'!$A$1:$E$23</definedName>
    <definedName name="Z_14D7F02E_BCCA_4517_ABC7_537FF4AEB67A_.wvu.PrintArea" localSheetId="9" hidden="1">'Sch-5'!$A$1:$D$29</definedName>
    <definedName name="Z_14D7F02E_BCCA_4517_ABC7_537FF4AEB67A_.wvu.PrintArea" localSheetId="8" hidden="1">'Sch-5 after discount'!$A$1:$E$23</definedName>
    <definedName name="Z_14D7F02E_BCCA_4517_ABC7_537FF4AEB67A_.wvu.PrintArea" localSheetId="11" hidden="1">'Sch-6 (After Discount)'!$A$1:$D$33</definedName>
    <definedName name="Z_14D7F02E_BCCA_4517_ABC7_537FF4AEB67A_.wvu.PrintArea" localSheetId="10" hidden="1">'Sch-6 After Discount'!$A$1:$D$32</definedName>
    <definedName name="Z_14D7F02E_BCCA_4517_ABC7_537FF4AEB67A_.wvu.PrintTitles" localSheetId="7" hidden="1">'Sch-4'!$3:$14</definedName>
    <definedName name="Z_14D7F02E_BCCA_4517_ABC7_537FF4AEB67A_.wvu.PrintTitles" localSheetId="9" hidden="1">'Sch-5'!$3:$14</definedName>
    <definedName name="Z_14D7F02E_BCCA_4517_ABC7_537FF4AEB67A_.wvu.PrintTitles" localSheetId="8" hidden="1">'Sch-5 after discount'!$3:$14</definedName>
    <definedName name="Z_14D7F02E_BCCA_4517_ABC7_537FF4AEB67A_.wvu.PrintTitles" localSheetId="11" hidden="1">'Sch-6 (After Discount)'!$3:$14</definedName>
    <definedName name="Z_14D7F02E_BCCA_4517_ABC7_537FF4AEB67A_.wvu.PrintTitles" localSheetId="10" hidden="1">'Sch-6 After Discount'!$3:$13</definedName>
    <definedName name="Z_267FF044_3C5D_4FEC_AC00_A7E30583F8BB_.wvu.Cols" localSheetId="0" hidden="1">Basic!$I:$I</definedName>
    <definedName name="Z_267FF044_3C5D_4FEC_AC00_A7E30583F8BB_.wvu.Cols" localSheetId="17" hidden="1">'Bid Form 2nd Envelope'!$H:$AO</definedName>
    <definedName name="Z_267FF044_3C5D_4FEC_AC00_A7E30583F8BB_.wvu.Cols" localSheetId="13" hidden="1">Discount!$H:$L</definedName>
    <definedName name="Z_267FF044_3C5D_4FEC_AC00_A7E30583F8BB_.wvu.Cols" localSheetId="3" hidden="1">'Names of Bidder'!$H:$H,'Names of Bidder'!$K:$K</definedName>
    <definedName name="Z_267FF044_3C5D_4FEC_AC00_A7E30583F8BB_.wvu.Cols" localSheetId="21" hidden="1">'N-W (Cr.)'!$A:$O,'N-W (Cr.)'!$T:$DL</definedName>
    <definedName name="Z_267FF044_3C5D_4FEC_AC00_A7E30583F8BB_.wvu.Cols" localSheetId="4" hidden="1">'Sch-1'!$K:$AA</definedName>
    <definedName name="Z_267FF044_3C5D_4FEC_AC00_A7E30583F8BB_.wvu.Cols" localSheetId="5" hidden="1">'Sch-2'!$G:$H</definedName>
    <definedName name="Z_267FF044_3C5D_4FEC_AC00_A7E30583F8BB_.wvu.Cols" localSheetId="6" hidden="1">'Sch-3'!$K:$V</definedName>
    <definedName name="Z_267FF044_3C5D_4FEC_AC00_A7E30583F8BB_.wvu.Cols" localSheetId="7" hidden="1">'Sch-4'!$F:$T</definedName>
    <definedName name="Z_267FF044_3C5D_4FEC_AC00_A7E30583F8BB_.wvu.Cols" localSheetId="11" hidden="1">'Sch-6 (After Discount)'!$E:$F</definedName>
    <definedName name="Z_267FF044_3C5D_4FEC_AC00_A7E30583F8BB_.wvu.Cols" localSheetId="12" hidden="1">'Sch-7'!$AA:$AG</definedName>
    <definedName name="Z_267FF044_3C5D_4FEC_AC00_A7E30583F8BB_.wvu.FilterData" localSheetId="4" hidden="1">'Sch-1'!$16:$88</definedName>
    <definedName name="Z_267FF044_3C5D_4FEC_AC00_A7E30583F8BB_.wvu.FilterData" localSheetId="5" hidden="1">'Sch-2'!$A$16:$AB$88</definedName>
    <definedName name="Z_267FF044_3C5D_4FEC_AC00_A7E30583F8BB_.wvu.PrintArea" localSheetId="17" hidden="1">'Bid Form 2nd Envelope'!$A$1:$F$67</definedName>
    <definedName name="Z_267FF044_3C5D_4FEC_AC00_A7E30583F8BB_.wvu.PrintArea" localSheetId="13" hidden="1">Discount!$A$2:$G$40</definedName>
    <definedName name="Z_267FF044_3C5D_4FEC_AC00_A7E30583F8BB_.wvu.PrintArea" localSheetId="15"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4" hidden="1">Octroi!$A$1:$E$16</definedName>
    <definedName name="Z_267FF044_3C5D_4FEC_AC00_A7E30583F8BB_.wvu.PrintArea" localSheetId="16" hidden="1">'Other Taxes &amp; Duties'!$A$1:$F$16</definedName>
    <definedName name="Z_267FF044_3C5D_4FEC_AC00_A7E30583F8BB_.wvu.PrintArea" localSheetId="18" hidden="1">QC!$A$1:$F$28</definedName>
    <definedName name="Z_267FF044_3C5D_4FEC_AC00_A7E30583F8BB_.wvu.PrintArea" localSheetId="4" hidden="1">'Sch-1'!$A$1:$J$92</definedName>
    <definedName name="Z_267FF044_3C5D_4FEC_AC00_A7E30583F8BB_.wvu.PrintArea" localSheetId="5" hidden="1">'Sch-2'!$A$1:$F$91</definedName>
    <definedName name="Z_267FF044_3C5D_4FEC_AC00_A7E30583F8BB_.wvu.PrintArea" localSheetId="6" hidden="1">'Sch-3'!$A$1:$J$79</definedName>
    <definedName name="Z_267FF044_3C5D_4FEC_AC00_A7E30583F8BB_.wvu.PrintArea" localSheetId="7" hidden="1">'Sch-4'!$A$1:$E$23</definedName>
    <definedName name="Z_267FF044_3C5D_4FEC_AC00_A7E30583F8BB_.wvu.PrintArea" localSheetId="9" hidden="1">'Sch-5'!$A$1:$D$28</definedName>
    <definedName name="Z_267FF044_3C5D_4FEC_AC00_A7E30583F8BB_.wvu.PrintArea" localSheetId="8" hidden="1">'Sch-5 after discount'!$A$1:$E$23</definedName>
    <definedName name="Z_267FF044_3C5D_4FEC_AC00_A7E30583F8BB_.wvu.PrintArea" localSheetId="11" hidden="1">'Sch-6 (After Discount)'!$A$1:$D$32</definedName>
    <definedName name="Z_267FF044_3C5D_4FEC_AC00_A7E30583F8BB_.wvu.PrintArea" localSheetId="10" hidden="1">'Sch-6 After Discount'!$A$1:$D$31</definedName>
    <definedName name="Z_267FF044_3C5D_4FEC_AC00_A7E30583F8BB_.wvu.PrintArea" localSheetId="12"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7" hidden="1">'Sch-4'!$3:$14</definedName>
    <definedName name="Z_267FF044_3C5D_4FEC_AC00_A7E30583F8BB_.wvu.PrintTitles" localSheetId="9" hidden="1">'Sch-5'!$3:$14</definedName>
    <definedName name="Z_267FF044_3C5D_4FEC_AC00_A7E30583F8BB_.wvu.PrintTitles" localSheetId="8" hidden="1">'Sch-5 after discount'!$3:$14</definedName>
    <definedName name="Z_267FF044_3C5D_4FEC_AC00_A7E30583F8BB_.wvu.PrintTitles" localSheetId="11" hidden="1">'Sch-6 (After Discount)'!$3:$14</definedName>
    <definedName name="Z_267FF044_3C5D_4FEC_AC00_A7E30583F8BB_.wvu.PrintTitles" localSheetId="10" hidden="1">'Sch-6 After Discount'!$3:$13</definedName>
    <definedName name="Z_267FF044_3C5D_4FEC_AC00_A7E30583F8BB_.wvu.Rows" localSheetId="1" hidden="1">Cover!$7:$7</definedName>
    <definedName name="Z_267FF044_3C5D_4FEC_AC00_A7E30583F8BB_.wvu.Rows" localSheetId="13" hidden="1">Discount!$29:$32</definedName>
    <definedName name="Z_267FF044_3C5D_4FEC_AC00_A7E30583F8BB_.wvu.Rows" localSheetId="3" hidden="1">'Names of Bidder'!$19:$22</definedName>
    <definedName name="Z_267FF044_3C5D_4FEC_AC00_A7E30583F8BB_.wvu.Rows" localSheetId="18" hidden="1">QC!$14:$15</definedName>
    <definedName name="Z_267FF044_3C5D_4FEC_AC00_A7E30583F8BB_.wvu.Rows" localSheetId="6" hidden="1">'Sch-3'!$83:$83</definedName>
    <definedName name="Z_267FF044_3C5D_4FEC_AC00_A7E30583F8BB_.wvu.Rows" localSheetId="12" hidden="1">'Sch-7'!$62:$180</definedName>
    <definedName name="Z_269CA46D_C3D7_4A75_A247_A8CF56639398_.wvu.Cols" localSheetId="17" hidden="1">'Bid Form 2nd Envelope'!$T:$Y</definedName>
    <definedName name="Z_269CA46D_C3D7_4A75_A247_A8CF56639398_.wvu.Cols" localSheetId="13" hidden="1">Discount!$I:$P</definedName>
    <definedName name="Z_269CA46D_C3D7_4A75_A247_A8CF56639398_.wvu.Cols" localSheetId="7" hidden="1">'Sch-4'!$I:$P</definedName>
    <definedName name="Z_269CA46D_C3D7_4A75_A247_A8CF56639398_.wvu.Cols" localSheetId="8" hidden="1">'Sch-5 after discount'!$I:$P</definedName>
    <definedName name="Z_269CA46D_C3D7_4A75_A247_A8CF56639398_.wvu.PrintArea" localSheetId="17" hidden="1">'Bid Form 2nd Envelope'!$A$1:$F$67</definedName>
    <definedName name="Z_269CA46D_C3D7_4A75_A247_A8CF56639398_.wvu.PrintArea" localSheetId="13" hidden="1">Discount!$A$2:$G$40</definedName>
    <definedName name="Z_269CA46D_C3D7_4A75_A247_A8CF56639398_.wvu.PrintArea" localSheetId="15"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4" hidden="1">Octroi!$A$1:$E$16</definedName>
    <definedName name="Z_269CA46D_C3D7_4A75_A247_A8CF56639398_.wvu.PrintArea" localSheetId="16" hidden="1">'Other Taxes &amp; Duties'!$A$1:$F$16</definedName>
    <definedName name="Z_269CA46D_C3D7_4A75_A247_A8CF56639398_.wvu.PrintArea" localSheetId="7" hidden="1">'Sch-4'!$A$1:$E$23</definedName>
    <definedName name="Z_269CA46D_C3D7_4A75_A247_A8CF56639398_.wvu.PrintArea" localSheetId="9" hidden="1">'Sch-5'!$A$1:$D$28</definedName>
    <definedName name="Z_269CA46D_C3D7_4A75_A247_A8CF56639398_.wvu.PrintArea" localSheetId="8" hidden="1">'Sch-5 after discount'!$A$1:$E$23</definedName>
    <definedName name="Z_269CA46D_C3D7_4A75_A247_A8CF56639398_.wvu.PrintArea" localSheetId="11" hidden="1">'Sch-6 (After Discount)'!$A$1:$D$32</definedName>
    <definedName name="Z_269CA46D_C3D7_4A75_A247_A8CF56639398_.wvu.PrintArea" localSheetId="10" hidden="1">'Sch-6 After Discount'!$A$1:$D$31</definedName>
    <definedName name="Z_269CA46D_C3D7_4A75_A247_A8CF56639398_.wvu.PrintTitles" localSheetId="7" hidden="1">'Sch-4'!$3:$14</definedName>
    <definedName name="Z_269CA46D_C3D7_4A75_A247_A8CF56639398_.wvu.PrintTitles" localSheetId="9" hidden="1">'Sch-5'!$3:$14</definedName>
    <definedName name="Z_269CA46D_C3D7_4A75_A247_A8CF56639398_.wvu.PrintTitles" localSheetId="8" hidden="1">'Sch-5 after discount'!$3:$14</definedName>
    <definedName name="Z_269CA46D_C3D7_4A75_A247_A8CF56639398_.wvu.PrintTitles" localSheetId="11" hidden="1">'Sch-6 (After Discount)'!$3:$14</definedName>
    <definedName name="Z_269CA46D_C3D7_4A75_A247_A8CF56639398_.wvu.PrintTitles" localSheetId="10" hidden="1">'Sch-6 After Discount'!$3:$13</definedName>
    <definedName name="Z_269CA46D_C3D7_4A75_A247_A8CF56639398_.wvu.Rows" localSheetId="1" hidden="1">Cover!$7:$7</definedName>
    <definedName name="Z_269CA46D_C3D7_4A75_A247_A8CF56639398_.wvu.Rows" localSheetId="13" hidden="1">Discount!$30:$32</definedName>
    <definedName name="Z_269CA46D_C3D7_4A75_A247_A8CF56639398_.wvu.Rows" localSheetId="3" hidden="1">'Names of Bidder'!$19:$22</definedName>
    <definedName name="Z_27A45B7A_04F2_4516_B80B_5ED0825D4ED3_.wvu.Cols" localSheetId="13" hidden="1">Discount!$I:$N</definedName>
    <definedName name="Z_27A45B7A_04F2_4516_B80B_5ED0825D4ED3_.wvu.Cols" localSheetId="7" hidden="1">'Sch-4'!$I:$P</definedName>
    <definedName name="Z_27A45B7A_04F2_4516_B80B_5ED0825D4ED3_.wvu.Cols" localSheetId="8" hidden="1">'Sch-5 after discount'!$I:$P</definedName>
    <definedName name="Z_27A45B7A_04F2_4516_B80B_5ED0825D4ED3_.wvu.PrintArea" localSheetId="17" hidden="1">'Bid Form 2nd Envelope'!$A$1:$F$67</definedName>
    <definedName name="Z_27A45B7A_04F2_4516_B80B_5ED0825D4ED3_.wvu.PrintArea" localSheetId="13" hidden="1">Discount!$A$2:$G$40</definedName>
    <definedName name="Z_27A45B7A_04F2_4516_B80B_5ED0825D4ED3_.wvu.PrintArea" localSheetId="15"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4" hidden="1">Octroi!$A$1:$E$16</definedName>
    <definedName name="Z_27A45B7A_04F2_4516_B80B_5ED0825D4ED3_.wvu.PrintArea" localSheetId="16" hidden="1">'Other Taxes &amp; Duties'!$A$1:$F$16</definedName>
    <definedName name="Z_27A45B7A_04F2_4516_B80B_5ED0825D4ED3_.wvu.PrintArea" localSheetId="7" hidden="1">'Sch-4'!$A$1:$E$23</definedName>
    <definedName name="Z_27A45B7A_04F2_4516_B80B_5ED0825D4ED3_.wvu.PrintArea" localSheetId="9" hidden="1">'Sch-5'!$A$1:$D$29</definedName>
    <definedName name="Z_27A45B7A_04F2_4516_B80B_5ED0825D4ED3_.wvu.PrintArea" localSheetId="8" hidden="1">'Sch-5 after discount'!$A$1:$E$23</definedName>
    <definedName name="Z_27A45B7A_04F2_4516_B80B_5ED0825D4ED3_.wvu.PrintArea" localSheetId="11" hidden="1">'Sch-6 (After Discount)'!$A$1:$D$33</definedName>
    <definedName name="Z_27A45B7A_04F2_4516_B80B_5ED0825D4ED3_.wvu.PrintArea" localSheetId="10" hidden="1">'Sch-6 After Discount'!$A$1:$D$32</definedName>
    <definedName name="Z_27A45B7A_04F2_4516_B80B_5ED0825D4ED3_.wvu.PrintTitles" localSheetId="7" hidden="1">'Sch-4'!$3:$14</definedName>
    <definedName name="Z_27A45B7A_04F2_4516_B80B_5ED0825D4ED3_.wvu.PrintTitles" localSheetId="9" hidden="1">'Sch-5'!$3:$14</definedName>
    <definedName name="Z_27A45B7A_04F2_4516_B80B_5ED0825D4ED3_.wvu.PrintTitles" localSheetId="8" hidden="1">'Sch-5 after discount'!$3:$14</definedName>
    <definedName name="Z_27A45B7A_04F2_4516_B80B_5ED0825D4ED3_.wvu.PrintTitles" localSheetId="11" hidden="1">'Sch-6 (After Discount)'!$3:$14</definedName>
    <definedName name="Z_27A45B7A_04F2_4516_B80B_5ED0825D4ED3_.wvu.PrintTitles" localSheetId="10" hidden="1">'Sch-6 After Discount'!$3:$13</definedName>
    <definedName name="Z_27A45B7A_04F2_4516_B80B_5ED0825D4ED3_.wvu.Rows" localSheetId="1" hidden="1">Cover!$7:$7</definedName>
    <definedName name="Z_27A45B7A_04F2_4516_B80B_5ED0825D4ED3_.wvu.Rows" localSheetId="13" hidden="1">Discount!#REF!</definedName>
    <definedName name="Z_2F397464_D97A_404F_89D2_184C6FBAA4EB_.wvu.Cols" localSheetId="0" hidden="1">Basic!$I:$I</definedName>
    <definedName name="Z_2F397464_D97A_404F_89D2_184C6FBAA4EB_.wvu.Cols" localSheetId="17" hidden="1">'Bid Form 2nd Envelope'!$H:$AO</definedName>
    <definedName name="Z_2F397464_D97A_404F_89D2_184C6FBAA4EB_.wvu.Cols" localSheetId="13" hidden="1">Discount!$H:$L</definedName>
    <definedName name="Z_2F397464_D97A_404F_89D2_184C6FBAA4EB_.wvu.Cols" localSheetId="3" hidden="1">'Names of Bidder'!$H:$H,'Names of Bidder'!$K:$K</definedName>
    <definedName name="Z_2F397464_D97A_404F_89D2_184C6FBAA4EB_.wvu.Cols" localSheetId="21" hidden="1">'N-W (Cr.)'!$A:$O,'N-W (Cr.)'!$T:$DL</definedName>
    <definedName name="Z_2F397464_D97A_404F_89D2_184C6FBAA4EB_.wvu.Cols" localSheetId="4" hidden="1">'Sch-1'!$K:$AA</definedName>
    <definedName name="Z_2F397464_D97A_404F_89D2_184C6FBAA4EB_.wvu.Cols" localSheetId="5" hidden="1">'Sch-2'!$G:$H</definedName>
    <definedName name="Z_2F397464_D97A_404F_89D2_184C6FBAA4EB_.wvu.Cols" localSheetId="6" hidden="1">'Sch-3'!$K:$V</definedName>
    <definedName name="Z_2F397464_D97A_404F_89D2_184C6FBAA4EB_.wvu.Cols" localSheetId="7" hidden="1">'Sch-4'!$F:$T</definedName>
    <definedName name="Z_2F397464_D97A_404F_89D2_184C6FBAA4EB_.wvu.Cols" localSheetId="11" hidden="1">'Sch-6 (After Discount)'!$E:$F</definedName>
    <definedName name="Z_2F397464_D97A_404F_89D2_184C6FBAA4EB_.wvu.Cols" localSheetId="12" hidden="1">'Sch-7'!$AA:$AG</definedName>
    <definedName name="Z_2F397464_D97A_404F_89D2_184C6FBAA4EB_.wvu.FilterData" localSheetId="4" hidden="1">'Sch-1'!$16:$88</definedName>
    <definedName name="Z_2F397464_D97A_404F_89D2_184C6FBAA4EB_.wvu.FilterData" localSheetId="5" hidden="1">'Sch-2'!$A$16:$AB$88</definedName>
    <definedName name="Z_2F397464_D97A_404F_89D2_184C6FBAA4EB_.wvu.PrintArea" localSheetId="17" hidden="1">'Bid Form 2nd Envelope'!$A$1:$F$67</definedName>
    <definedName name="Z_2F397464_D97A_404F_89D2_184C6FBAA4EB_.wvu.PrintArea" localSheetId="13" hidden="1">Discount!$A$2:$G$40</definedName>
    <definedName name="Z_2F397464_D97A_404F_89D2_184C6FBAA4EB_.wvu.PrintArea" localSheetId="15" hidden="1">'Entry Tax'!$A$1:$E$16</definedName>
    <definedName name="Z_2F397464_D97A_404F_89D2_184C6FBAA4EB_.wvu.PrintArea" localSheetId="2" hidden="1">Instructions!$A$1:$C$65</definedName>
    <definedName name="Z_2F397464_D97A_404F_89D2_184C6FBAA4EB_.wvu.PrintArea" localSheetId="3" hidden="1">'Names of Bidder'!$B$1:$G$28</definedName>
    <definedName name="Z_2F397464_D97A_404F_89D2_184C6FBAA4EB_.wvu.PrintArea" localSheetId="14" hidden="1">Octroi!$A$1:$E$16</definedName>
    <definedName name="Z_2F397464_D97A_404F_89D2_184C6FBAA4EB_.wvu.PrintArea" localSheetId="16" hidden="1">'Other Taxes &amp; Duties'!$A$1:$F$16</definedName>
    <definedName name="Z_2F397464_D97A_404F_89D2_184C6FBAA4EB_.wvu.PrintArea" localSheetId="18" hidden="1">QC!$A$1:$F$28</definedName>
    <definedName name="Z_2F397464_D97A_404F_89D2_184C6FBAA4EB_.wvu.PrintArea" localSheetId="4" hidden="1">'Sch-1'!$A$1:$J$92</definedName>
    <definedName name="Z_2F397464_D97A_404F_89D2_184C6FBAA4EB_.wvu.PrintArea" localSheetId="5" hidden="1">'Sch-2'!$A$1:$F$91</definedName>
    <definedName name="Z_2F397464_D97A_404F_89D2_184C6FBAA4EB_.wvu.PrintArea" localSheetId="6" hidden="1">'Sch-3'!$A$1:$J$79</definedName>
    <definedName name="Z_2F397464_D97A_404F_89D2_184C6FBAA4EB_.wvu.PrintArea" localSheetId="7" hidden="1">'Sch-4'!$A$1:$E$23</definedName>
    <definedName name="Z_2F397464_D97A_404F_89D2_184C6FBAA4EB_.wvu.PrintArea" localSheetId="9" hidden="1">'Sch-5'!$A$1:$D$28</definedName>
    <definedName name="Z_2F397464_D97A_404F_89D2_184C6FBAA4EB_.wvu.PrintArea" localSheetId="8" hidden="1">'Sch-5 after discount'!$A$1:$E$23</definedName>
    <definedName name="Z_2F397464_D97A_404F_89D2_184C6FBAA4EB_.wvu.PrintArea" localSheetId="11" hidden="1">'Sch-6 (After Discount)'!$A$1:$D$32</definedName>
    <definedName name="Z_2F397464_D97A_404F_89D2_184C6FBAA4EB_.wvu.PrintArea" localSheetId="10" hidden="1">'Sch-6 After Discount'!$A$1:$D$31</definedName>
    <definedName name="Z_2F397464_D97A_404F_89D2_184C6FBAA4EB_.wvu.PrintArea" localSheetId="12" hidden="1">'Sch-7'!$A$1:$M$22</definedName>
    <definedName name="Z_2F397464_D97A_404F_89D2_184C6FBAA4EB_.wvu.PrintTitles" localSheetId="4" hidden="1">'Sch-1'!$15:$16</definedName>
    <definedName name="Z_2F397464_D97A_404F_89D2_184C6FBAA4EB_.wvu.PrintTitles" localSheetId="5" hidden="1">'Sch-2'!$15:$16</definedName>
    <definedName name="Z_2F397464_D97A_404F_89D2_184C6FBAA4EB_.wvu.PrintTitles" localSheetId="6" hidden="1">'Sch-3'!$15:$16</definedName>
    <definedName name="Z_2F397464_D97A_404F_89D2_184C6FBAA4EB_.wvu.PrintTitles" localSheetId="7" hidden="1">'Sch-4'!$3:$14</definedName>
    <definedName name="Z_2F397464_D97A_404F_89D2_184C6FBAA4EB_.wvu.PrintTitles" localSheetId="9" hidden="1">'Sch-5'!$3:$14</definedName>
    <definedName name="Z_2F397464_D97A_404F_89D2_184C6FBAA4EB_.wvu.PrintTitles" localSheetId="8" hidden="1">'Sch-5 after discount'!$3:$14</definedName>
    <definedName name="Z_2F397464_D97A_404F_89D2_184C6FBAA4EB_.wvu.PrintTitles" localSheetId="11" hidden="1">'Sch-6 (After Discount)'!$3:$14</definedName>
    <definedName name="Z_2F397464_D97A_404F_89D2_184C6FBAA4EB_.wvu.PrintTitles" localSheetId="10" hidden="1">'Sch-6 After Discount'!$3:$13</definedName>
    <definedName name="Z_2F397464_D97A_404F_89D2_184C6FBAA4EB_.wvu.Rows" localSheetId="1" hidden="1">Cover!$7:$7</definedName>
    <definedName name="Z_2F397464_D97A_404F_89D2_184C6FBAA4EB_.wvu.Rows" localSheetId="13" hidden="1">Discount!$29:$32</definedName>
    <definedName name="Z_2F397464_D97A_404F_89D2_184C6FBAA4EB_.wvu.Rows" localSheetId="3" hidden="1">'Names of Bidder'!$19:$22</definedName>
    <definedName name="Z_2F397464_D97A_404F_89D2_184C6FBAA4EB_.wvu.Rows" localSheetId="18" hidden="1">QC!$14:$15</definedName>
    <definedName name="Z_2F397464_D97A_404F_89D2_184C6FBAA4EB_.wvu.Rows" localSheetId="6" hidden="1">'Sch-3'!$83:$83</definedName>
    <definedName name="Z_2F397464_D97A_404F_89D2_184C6FBAA4EB_.wvu.Rows" localSheetId="12" hidden="1">'Sch-7'!$62:$180</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7" hidden="1">'Bid Form 2nd Envelope'!$T:$Y</definedName>
    <definedName name="Z_357C9841_BEC3_434B_AC63_C04FB4321BA3_.wvu.Cols" localSheetId="13"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2" hidden="1">'Sch-7'!$AA:$AG</definedName>
    <definedName name="Z_357C9841_BEC3_434B_AC63_C04FB4321BA3_.wvu.FilterData" localSheetId="4" hidden="1">'Sch-1'!#REF!</definedName>
    <definedName name="Z_357C9841_BEC3_434B_AC63_C04FB4321BA3_.wvu.FilterData" localSheetId="5" hidden="1">'Sch-2'!#REF!</definedName>
    <definedName name="Z_357C9841_BEC3_434B_AC63_C04FB4321BA3_.wvu.FilterData" localSheetId="6" hidden="1">'Sch-3'!#REF!</definedName>
    <definedName name="Z_357C9841_BEC3_434B_AC63_C04FB4321BA3_.wvu.PrintArea" localSheetId="17" hidden="1">'Bid Form 2nd Envelope'!$A$1:$F$67</definedName>
    <definedName name="Z_357C9841_BEC3_434B_AC63_C04FB4321BA3_.wvu.PrintArea" localSheetId="13" hidden="1">Discount!$A$2:$G$40</definedName>
    <definedName name="Z_357C9841_BEC3_434B_AC63_C04FB4321BA3_.wvu.PrintArea" localSheetId="15"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4" hidden="1">Octroi!$A$1:$E$16</definedName>
    <definedName name="Z_357C9841_BEC3_434B_AC63_C04FB4321BA3_.wvu.PrintArea" localSheetId="16" hidden="1">'Other Taxes &amp; Duties'!$A$1:$F$16</definedName>
    <definedName name="Z_357C9841_BEC3_434B_AC63_C04FB4321BA3_.wvu.PrintArea" localSheetId="4" hidden="1">'Sch-1'!$A$1:$J$92</definedName>
    <definedName name="Z_357C9841_BEC3_434B_AC63_C04FB4321BA3_.wvu.PrintArea" localSheetId="5" hidden="1">'Sch-2'!$A$1:$F$93</definedName>
    <definedName name="Z_357C9841_BEC3_434B_AC63_C04FB4321BA3_.wvu.PrintArea" localSheetId="6" hidden="1">'Sch-3'!$A$1:$J$81</definedName>
    <definedName name="Z_357C9841_BEC3_434B_AC63_C04FB4321BA3_.wvu.PrintArea" localSheetId="7" hidden="1">'Sch-4'!$A$1:$E$23</definedName>
    <definedName name="Z_357C9841_BEC3_434B_AC63_C04FB4321BA3_.wvu.PrintArea" localSheetId="9" hidden="1">'Sch-5'!$A$1:$D$28</definedName>
    <definedName name="Z_357C9841_BEC3_434B_AC63_C04FB4321BA3_.wvu.PrintArea" localSheetId="8" hidden="1">'Sch-5 after discount'!$A$1:$E$23</definedName>
    <definedName name="Z_357C9841_BEC3_434B_AC63_C04FB4321BA3_.wvu.PrintArea" localSheetId="11" hidden="1">'Sch-6 (After Discount)'!$A$1:$D$32</definedName>
    <definedName name="Z_357C9841_BEC3_434B_AC63_C04FB4321BA3_.wvu.PrintArea" localSheetId="10" hidden="1">'Sch-6 After Discount'!$A$1:$D$31</definedName>
    <definedName name="Z_357C9841_BEC3_434B_AC63_C04FB4321BA3_.wvu.PrintArea" localSheetId="12" hidden="1">'Sch-7'!$A$1:$M$25</definedName>
    <definedName name="Z_357C9841_BEC3_434B_AC63_C04FB4321BA3_.wvu.PrintTitles" localSheetId="7" hidden="1">'Sch-4'!$3:$14</definedName>
    <definedName name="Z_357C9841_BEC3_434B_AC63_C04FB4321BA3_.wvu.PrintTitles" localSheetId="9" hidden="1">'Sch-5'!$3:$14</definedName>
    <definedName name="Z_357C9841_BEC3_434B_AC63_C04FB4321BA3_.wvu.PrintTitles" localSheetId="8" hidden="1">'Sch-5 after discount'!$3:$14</definedName>
    <definedName name="Z_357C9841_BEC3_434B_AC63_C04FB4321BA3_.wvu.PrintTitles" localSheetId="11" hidden="1">'Sch-6 (After Discount)'!$3:$14</definedName>
    <definedName name="Z_357C9841_BEC3_434B_AC63_C04FB4321BA3_.wvu.PrintTitles" localSheetId="10" hidden="1">'Sch-6 After Discount'!$3:$13</definedName>
    <definedName name="Z_357C9841_BEC3_434B_AC63_C04FB4321BA3_.wvu.Rows" localSheetId="1" hidden="1">Cover!$7:$7</definedName>
    <definedName name="Z_357C9841_BEC3_434B_AC63_C04FB4321BA3_.wvu.Rows" localSheetId="13" hidden="1">Discount!$29:$32</definedName>
    <definedName name="Z_357C9841_BEC3_434B_AC63_C04FB4321BA3_.wvu.Rows" localSheetId="3" hidden="1">'Names of Bidder'!$19:$22</definedName>
    <definedName name="Z_357C9841_BEC3_434B_AC63_C04FB4321BA3_.wvu.Rows" localSheetId="12" hidden="1">'Sch-7'!$62:$180</definedName>
    <definedName name="Z_3C00DDA0_7DDE_4169_A739_550DAF5DCF8D_.wvu.Cols" localSheetId="0" hidden="1">Basic!$I:$I</definedName>
    <definedName name="Z_3C00DDA0_7DDE_4169_A739_550DAF5DCF8D_.wvu.Cols" localSheetId="17" hidden="1">'Bid Form 2nd Envelope'!$T:$Y</definedName>
    <definedName name="Z_3C00DDA0_7DDE_4169_A739_550DAF5DCF8D_.wvu.Cols" localSheetId="13" hidden="1">Discount!$H:$M</definedName>
    <definedName name="Z_3C00DDA0_7DDE_4169_A739_550DAF5DCF8D_.wvu.Cols" localSheetId="4" hidden="1">'Sch-1'!$K:$T</definedName>
    <definedName name="Z_3C00DDA0_7DDE_4169_A739_550DAF5DCF8D_.wvu.Cols" localSheetId="6" hidden="1">'Sch-3'!$K:$R</definedName>
    <definedName name="Z_3C00DDA0_7DDE_4169_A739_550DAF5DCF8D_.wvu.Cols" localSheetId="12" hidden="1">'Sch-7'!$AA:$AG</definedName>
    <definedName name="Z_3C00DDA0_7DDE_4169_A739_550DAF5DCF8D_.wvu.FilterData" localSheetId="4" hidden="1">'Sch-1'!#REF!</definedName>
    <definedName name="Z_3C00DDA0_7DDE_4169_A739_550DAF5DCF8D_.wvu.FilterData" localSheetId="5" hidden="1">'Sch-2'!#REF!</definedName>
    <definedName name="Z_3C00DDA0_7DDE_4169_A739_550DAF5DCF8D_.wvu.FilterData" localSheetId="6" hidden="1">'Sch-3'!#REF!</definedName>
    <definedName name="Z_3C00DDA0_7DDE_4169_A739_550DAF5DCF8D_.wvu.PrintArea" localSheetId="17" hidden="1">'Bid Form 2nd Envelope'!$A$1:$F$67</definedName>
    <definedName name="Z_3C00DDA0_7DDE_4169_A739_550DAF5DCF8D_.wvu.PrintArea" localSheetId="13" hidden="1">Discount!$A$2:$G$40</definedName>
    <definedName name="Z_3C00DDA0_7DDE_4169_A739_550DAF5DCF8D_.wvu.PrintArea" localSheetId="15"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4" hidden="1">Octroi!$A$1:$E$16</definedName>
    <definedName name="Z_3C00DDA0_7DDE_4169_A739_550DAF5DCF8D_.wvu.PrintArea" localSheetId="16" hidden="1">'Other Taxes &amp; Duties'!$A$1:$F$16</definedName>
    <definedName name="Z_3C00DDA0_7DDE_4169_A739_550DAF5DCF8D_.wvu.PrintArea" localSheetId="4" hidden="1">'Sch-1'!$A$1:$J$92</definedName>
    <definedName name="Z_3C00DDA0_7DDE_4169_A739_550DAF5DCF8D_.wvu.PrintArea" localSheetId="5" hidden="1">'Sch-2'!$A$1:$F$93</definedName>
    <definedName name="Z_3C00DDA0_7DDE_4169_A739_550DAF5DCF8D_.wvu.PrintArea" localSheetId="6" hidden="1">'Sch-3'!$A$1:$J$81</definedName>
    <definedName name="Z_3C00DDA0_7DDE_4169_A739_550DAF5DCF8D_.wvu.PrintArea" localSheetId="7" hidden="1">'Sch-4'!$A$1:$E$23</definedName>
    <definedName name="Z_3C00DDA0_7DDE_4169_A739_550DAF5DCF8D_.wvu.PrintArea" localSheetId="9" hidden="1">'Sch-5'!$A$1:$D$28</definedName>
    <definedName name="Z_3C00DDA0_7DDE_4169_A739_550DAF5DCF8D_.wvu.PrintArea" localSheetId="8" hidden="1">'Sch-5 after discount'!$A$1:$E$23</definedName>
    <definedName name="Z_3C00DDA0_7DDE_4169_A739_550DAF5DCF8D_.wvu.PrintArea" localSheetId="11" hidden="1">'Sch-6 (After Discount)'!$A$1:$D$32</definedName>
    <definedName name="Z_3C00DDA0_7DDE_4169_A739_550DAF5DCF8D_.wvu.PrintArea" localSheetId="10" hidden="1">'Sch-6 After Discount'!$A$1:$D$31</definedName>
    <definedName name="Z_3C00DDA0_7DDE_4169_A739_550DAF5DCF8D_.wvu.PrintArea" localSheetId="12"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7" hidden="1">'Sch-4'!$3:$14</definedName>
    <definedName name="Z_3C00DDA0_7DDE_4169_A739_550DAF5DCF8D_.wvu.PrintTitles" localSheetId="9" hidden="1">'Sch-5'!$3:$14</definedName>
    <definedName name="Z_3C00DDA0_7DDE_4169_A739_550DAF5DCF8D_.wvu.PrintTitles" localSheetId="8" hidden="1">'Sch-5 after discount'!$3:$14</definedName>
    <definedName name="Z_3C00DDA0_7DDE_4169_A739_550DAF5DCF8D_.wvu.PrintTitles" localSheetId="11" hidden="1">'Sch-6 (After Discount)'!$3:$14</definedName>
    <definedName name="Z_3C00DDA0_7DDE_4169_A739_550DAF5DCF8D_.wvu.PrintTitles" localSheetId="10" hidden="1">'Sch-6 After Discount'!$3:$13</definedName>
    <definedName name="Z_3C00DDA0_7DDE_4169_A739_550DAF5DCF8D_.wvu.Rows" localSheetId="1" hidden="1">Cover!$7:$7</definedName>
    <definedName name="Z_3C00DDA0_7DDE_4169_A739_550DAF5DCF8D_.wvu.Rows" localSheetId="13" hidden="1">Discount!$29:$32</definedName>
    <definedName name="Z_3C00DDA0_7DDE_4169_A739_550DAF5DCF8D_.wvu.Rows" localSheetId="3" hidden="1">'Names of Bidder'!$19:$22</definedName>
    <definedName name="Z_3C00DDA0_7DDE_4169_A739_550DAF5DCF8D_.wvu.Rows" localSheetId="12" hidden="1">'Sch-7'!$62:$180</definedName>
    <definedName name="Z_3E286A90_B39B_4EF7_ADAF_AD9055F4EE3F_.wvu.Cols" localSheetId="21" hidden="1">'N-W (Cr.)'!$C:$C,'N-W (Cr.)'!$H:$H,'N-W (Cr.)'!$M:$M,'N-W (Cr.)'!$R:$R</definedName>
    <definedName name="Z_3FCD02EB_1C44_4646_B069_2B9945E67B1F_.wvu.Cols" localSheetId="0" hidden="1">Basic!$I:$I</definedName>
    <definedName name="Z_3FCD02EB_1C44_4646_B069_2B9945E67B1F_.wvu.Cols" localSheetId="17" hidden="1">'Bid Form 2nd Envelope'!$H:$AO</definedName>
    <definedName name="Z_3FCD02EB_1C44_4646_B069_2B9945E67B1F_.wvu.Cols" localSheetId="13" hidden="1">Discount!$H:$L</definedName>
    <definedName name="Z_3FCD02EB_1C44_4646_B069_2B9945E67B1F_.wvu.Cols" localSheetId="3" hidden="1">'Names of Bidder'!$H:$H,'Names of Bidder'!$K:$K</definedName>
    <definedName name="Z_3FCD02EB_1C44_4646_B069_2B9945E67B1F_.wvu.Cols" localSheetId="21" hidden="1">'N-W (Cr.)'!$A:$O,'N-W (Cr.)'!$T:$DL</definedName>
    <definedName name="Z_3FCD02EB_1C44_4646_B069_2B9945E67B1F_.wvu.Cols" localSheetId="4" hidden="1">'Sch-1'!$K:$Q</definedName>
    <definedName name="Z_3FCD02EB_1C44_4646_B069_2B9945E67B1F_.wvu.Cols" localSheetId="6" hidden="1">'Sch-3'!$K:$P</definedName>
    <definedName name="Z_3FCD02EB_1C44_4646_B069_2B9945E67B1F_.wvu.Cols" localSheetId="7" hidden="1">'Sch-4'!$F:$T</definedName>
    <definedName name="Z_3FCD02EB_1C44_4646_B069_2B9945E67B1F_.wvu.Cols" localSheetId="11" hidden="1">'Sch-6 (After Discount)'!$E:$F</definedName>
    <definedName name="Z_3FCD02EB_1C44_4646_B069_2B9945E67B1F_.wvu.Cols" localSheetId="12" hidden="1">'Sch-7'!$AA:$AG</definedName>
    <definedName name="Z_3FCD02EB_1C44_4646_B069_2B9945E67B1F_.wvu.FilterData" localSheetId="4" hidden="1">'Sch-1'!$16:$88</definedName>
    <definedName name="Z_3FCD02EB_1C44_4646_B069_2B9945E67B1F_.wvu.FilterData" localSheetId="5" hidden="1">'Sch-2'!$A$16:$AB$88</definedName>
    <definedName name="Z_3FCD02EB_1C44_4646_B069_2B9945E67B1F_.wvu.PrintArea" localSheetId="17" hidden="1">'Bid Form 2nd Envelope'!$A$1:$F$67</definedName>
    <definedName name="Z_3FCD02EB_1C44_4646_B069_2B9945E67B1F_.wvu.PrintArea" localSheetId="13" hidden="1">Discount!$A$2:$G$40</definedName>
    <definedName name="Z_3FCD02EB_1C44_4646_B069_2B9945E67B1F_.wvu.PrintArea" localSheetId="15"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4" hidden="1">Octroi!$A$1:$E$16</definedName>
    <definedName name="Z_3FCD02EB_1C44_4646_B069_2B9945E67B1F_.wvu.PrintArea" localSheetId="16" hidden="1">'Other Taxes &amp; Duties'!$A$1:$F$16</definedName>
    <definedName name="Z_3FCD02EB_1C44_4646_B069_2B9945E67B1F_.wvu.PrintArea" localSheetId="4" hidden="1">'Sch-1'!$A$1:$J$92</definedName>
    <definedName name="Z_3FCD02EB_1C44_4646_B069_2B9945E67B1F_.wvu.PrintArea" localSheetId="5" hidden="1">'Sch-2'!$A$1:$F$91</definedName>
    <definedName name="Z_3FCD02EB_1C44_4646_B069_2B9945E67B1F_.wvu.PrintArea" localSheetId="6" hidden="1">'Sch-3'!$A$1:$J$79</definedName>
    <definedName name="Z_3FCD02EB_1C44_4646_B069_2B9945E67B1F_.wvu.PrintArea" localSheetId="7" hidden="1">'Sch-4'!$A$1:$E$23</definedName>
    <definedName name="Z_3FCD02EB_1C44_4646_B069_2B9945E67B1F_.wvu.PrintArea" localSheetId="9" hidden="1">'Sch-5'!$A$1:$D$28</definedName>
    <definedName name="Z_3FCD02EB_1C44_4646_B069_2B9945E67B1F_.wvu.PrintArea" localSheetId="8" hidden="1">'Sch-5 after discount'!$A$1:$E$23</definedName>
    <definedName name="Z_3FCD02EB_1C44_4646_B069_2B9945E67B1F_.wvu.PrintArea" localSheetId="11" hidden="1">'Sch-6 (After Discount)'!$A$1:$D$32</definedName>
    <definedName name="Z_3FCD02EB_1C44_4646_B069_2B9945E67B1F_.wvu.PrintArea" localSheetId="10" hidden="1">'Sch-6 After Discount'!$A$1:$D$31</definedName>
    <definedName name="Z_3FCD02EB_1C44_4646_B069_2B9945E67B1F_.wvu.PrintArea" localSheetId="12"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7" hidden="1">'Sch-4'!$3:$14</definedName>
    <definedName name="Z_3FCD02EB_1C44_4646_B069_2B9945E67B1F_.wvu.PrintTitles" localSheetId="9" hidden="1">'Sch-5'!$3:$14</definedName>
    <definedName name="Z_3FCD02EB_1C44_4646_B069_2B9945E67B1F_.wvu.PrintTitles" localSheetId="8" hidden="1">'Sch-5 after discount'!$3:$14</definedName>
    <definedName name="Z_3FCD02EB_1C44_4646_B069_2B9945E67B1F_.wvu.PrintTitles" localSheetId="11" hidden="1">'Sch-6 (After Discount)'!$3:$14</definedName>
    <definedName name="Z_3FCD02EB_1C44_4646_B069_2B9945E67B1F_.wvu.PrintTitles" localSheetId="10" hidden="1">'Sch-6 After Discount'!$3:$13</definedName>
    <definedName name="Z_3FCD02EB_1C44_4646_B069_2B9945E67B1F_.wvu.Rows" localSheetId="1" hidden="1">Cover!$7:$7</definedName>
    <definedName name="Z_3FCD02EB_1C44_4646_B069_2B9945E67B1F_.wvu.Rows" localSheetId="13" hidden="1">Discount!$29:$32</definedName>
    <definedName name="Z_3FCD02EB_1C44_4646_B069_2B9945E67B1F_.wvu.Rows" localSheetId="3" hidden="1">'Names of Bidder'!$19:$22</definedName>
    <definedName name="Z_3FCD02EB_1C44_4646_B069_2B9945E67B1F_.wvu.Rows" localSheetId="6" hidden="1">'Sch-3'!$83:$83</definedName>
    <definedName name="Z_3FCD02EB_1C44_4646_B069_2B9945E67B1F_.wvu.Rows" localSheetId="12" hidden="1">'Sch-7'!$62:$180</definedName>
    <definedName name="Z_4AA1107B_A795_4744_B566_827168772C7A_.wvu.Cols" localSheetId="13" hidden="1">Discount!$H:$S</definedName>
    <definedName name="Z_4AA1107B_A795_4744_B566_827168772C7A_.wvu.Cols" localSheetId="7" hidden="1">'Sch-4'!$I:$P</definedName>
    <definedName name="Z_4AA1107B_A795_4744_B566_827168772C7A_.wvu.Cols" localSheetId="8" hidden="1">'Sch-5 after discount'!$I:$P</definedName>
    <definedName name="Z_4AA1107B_A795_4744_B566_827168772C7A_.wvu.PrintArea" localSheetId="17" hidden="1">'Bid Form 2nd Envelope'!$A$1:$F$67</definedName>
    <definedName name="Z_4AA1107B_A795_4744_B566_827168772C7A_.wvu.PrintArea" localSheetId="13" hidden="1">Discount!$A$2:$G$40</definedName>
    <definedName name="Z_4AA1107B_A795_4744_B566_827168772C7A_.wvu.PrintArea" localSheetId="15"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4" hidden="1">Octroi!$A$1:$E$16</definedName>
    <definedName name="Z_4AA1107B_A795_4744_B566_827168772C7A_.wvu.PrintArea" localSheetId="16" hidden="1">'Other Taxes &amp; Duties'!$A$1:$F$16</definedName>
    <definedName name="Z_4AA1107B_A795_4744_B566_827168772C7A_.wvu.PrintArea" localSheetId="7" hidden="1">'Sch-4'!$A$1:$E$23</definedName>
    <definedName name="Z_4AA1107B_A795_4744_B566_827168772C7A_.wvu.PrintArea" localSheetId="9" hidden="1">'Sch-5'!$A$1:$D$28</definedName>
    <definedName name="Z_4AA1107B_A795_4744_B566_827168772C7A_.wvu.PrintArea" localSheetId="8" hidden="1">'Sch-5 after discount'!$A$1:$E$23</definedName>
    <definedName name="Z_4AA1107B_A795_4744_B566_827168772C7A_.wvu.PrintArea" localSheetId="11" hidden="1">'Sch-6 (After Discount)'!$A$1:$D$32</definedName>
    <definedName name="Z_4AA1107B_A795_4744_B566_827168772C7A_.wvu.PrintArea" localSheetId="10" hidden="1">'Sch-6 After Discount'!$A$1:$D$31</definedName>
    <definedName name="Z_4AA1107B_A795_4744_B566_827168772C7A_.wvu.PrintTitles" localSheetId="7" hidden="1">'Sch-4'!$3:$14</definedName>
    <definedName name="Z_4AA1107B_A795_4744_B566_827168772C7A_.wvu.PrintTitles" localSheetId="9" hidden="1">'Sch-5'!$3:$14</definedName>
    <definedName name="Z_4AA1107B_A795_4744_B566_827168772C7A_.wvu.PrintTitles" localSheetId="8" hidden="1">'Sch-5 after discount'!$3:$14</definedName>
    <definedName name="Z_4AA1107B_A795_4744_B566_827168772C7A_.wvu.PrintTitles" localSheetId="11" hidden="1">'Sch-6 (After Discount)'!$3:$14</definedName>
    <definedName name="Z_4AA1107B_A795_4744_B566_827168772C7A_.wvu.PrintTitles" localSheetId="10" hidden="1">'Sch-6 After Discount'!$3:$13</definedName>
    <definedName name="Z_4AA1107B_A795_4744_B566_827168772C7A_.wvu.Rows" localSheetId="1" hidden="1">Cover!$7:$7</definedName>
    <definedName name="Z_4AA1107B_A795_4744_B566_827168772C7A_.wvu.Rows" localSheetId="13" hidden="1">Discount!$30:$32</definedName>
    <definedName name="Z_4F65FF32_EC61_4022_A399_2986D7B6B8B3_.wvu.Cols" localSheetId="17" hidden="1">'Bid Form 2nd Envelope'!$Z:$AJ</definedName>
    <definedName name="Z_4F65FF32_EC61_4022_A399_2986D7B6B8B3_.wvu.Cols" localSheetId="7" hidden="1">'Sch-4'!$I:$P</definedName>
    <definedName name="Z_4F65FF32_EC61_4022_A399_2986D7B6B8B3_.wvu.Cols" localSheetId="8" hidden="1">'Sch-5 after discount'!$I:$P</definedName>
    <definedName name="Z_4F65FF32_EC61_4022_A399_2986D7B6B8B3_.wvu.PrintArea" localSheetId="17" hidden="1">'Bid Form 2nd Envelope'!$A$1:$F$67</definedName>
    <definedName name="Z_4F65FF32_EC61_4022_A399_2986D7B6B8B3_.wvu.PrintArea" localSheetId="13" hidden="1">Discount!$A$2:$G$39</definedName>
    <definedName name="Z_4F65FF32_EC61_4022_A399_2986D7B6B8B3_.wvu.PrintArea" localSheetId="15"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4" hidden="1">Octroi!$A$1:$E$16</definedName>
    <definedName name="Z_4F65FF32_EC61_4022_A399_2986D7B6B8B3_.wvu.PrintArea" localSheetId="16" hidden="1">'Other Taxes &amp; Duties'!$A$1:$F$16</definedName>
    <definedName name="Z_4F65FF32_EC61_4022_A399_2986D7B6B8B3_.wvu.PrintArea" localSheetId="7" hidden="1">'Sch-4'!$A$1:$E$23</definedName>
    <definedName name="Z_4F65FF32_EC61_4022_A399_2986D7B6B8B3_.wvu.PrintArea" localSheetId="9" hidden="1">'Sch-5'!$A$1:$D$29</definedName>
    <definedName name="Z_4F65FF32_EC61_4022_A399_2986D7B6B8B3_.wvu.PrintArea" localSheetId="8" hidden="1">'Sch-5 after discount'!$A$1:$E$23</definedName>
    <definedName name="Z_4F65FF32_EC61_4022_A399_2986D7B6B8B3_.wvu.PrintArea" localSheetId="11" hidden="1">'Sch-6 (After Discount)'!$A$1:$D$33</definedName>
    <definedName name="Z_4F65FF32_EC61_4022_A399_2986D7B6B8B3_.wvu.PrintArea" localSheetId="10" hidden="1">'Sch-6 After Discount'!$A$1:$D$32</definedName>
    <definedName name="Z_4F65FF32_EC61_4022_A399_2986D7B6B8B3_.wvu.PrintTitles" localSheetId="7" hidden="1">'Sch-4'!$3:$14</definedName>
    <definedName name="Z_4F65FF32_EC61_4022_A399_2986D7B6B8B3_.wvu.PrintTitles" localSheetId="9" hidden="1">'Sch-5'!$3:$14</definedName>
    <definedName name="Z_4F65FF32_EC61_4022_A399_2986D7B6B8B3_.wvu.PrintTitles" localSheetId="8" hidden="1">'Sch-5 after discount'!$3:$14</definedName>
    <definedName name="Z_4F65FF32_EC61_4022_A399_2986D7B6B8B3_.wvu.PrintTitles" localSheetId="11" hidden="1">'Sch-6 (After Discount)'!$3:$14</definedName>
    <definedName name="Z_4F65FF32_EC61_4022_A399_2986D7B6B8B3_.wvu.PrintTitles" localSheetId="10" hidden="1">'Sch-6 After Discount'!$3:$13</definedName>
    <definedName name="Z_58D82F59_8CF6_455F_B9F4_081499FDF243_.wvu.Cols" localSheetId="13" hidden="1">Discount!$I:$P</definedName>
    <definedName name="Z_58D82F59_8CF6_455F_B9F4_081499FDF243_.wvu.PrintArea" localSheetId="13" hidden="1">Discount!$A$2:$G$40</definedName>
    <definedName name="Z_58D82F59_8CF6_455F_B9F4_081499FDF243_.wvu.PrintArea" localSheetId="15" hidden="1">'Entry Tax'!$A$1:$E$16</definedName>
    <definedName name="Z_58D82F59_8CF6_455F_B9F4_081499FDF243_.wvu.PrintArea" localSheetId="14" hidden="1">Octroi!$A$1:$E$16</definedName>
    <definedName name="Z_58D82F59_8CF6_455F_B9F4_081499FDF243_.wvu.PrintArea" localSheetId="16" hidden="1">'Other Taxes &amp; Duties'!$A$1:$F$16</definedName>
    <definedName name="Z_58D82F59_8CF6_455F_B9F4_081499FDF243_.wvu.Rows" localSheetId="13" hidden="1">Discount!$21:$21,Discount!$27:$27</definedName>
    <definedName name="Z_63D51328_7CBC_4A1E_B96D_BAE91416501B_.wvu.Cols" localSheetId="0" hidden="1">Basic!$I:$I</definedName>
    <definedName name="Z_63D51328_7CBC_4A1E_B96D_BAE91416501B_.wvu.Cols" localSheetId="17" hidden="1">'Bid Form 2nd Envelope'!$H:$AO</definedName>
    <definedName name="Z_63D51328_7CBC_4A1E_B96D_BAE91416501B_.wvu.Cols" localSheetId="13"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'Sch-1'!$K:$P,'Sch-1'!$T:$AG</definedName>
    <definedName name="Z_63D51328_7CBC_4A1E_B96D_BAE91416501B_.wvu.Cols" localSheetId="6" hidden="1">'Sch-3'!$K:$T</definedName>
    <definedName name="Z_63D51328_7CBC_4A1E_B96D_BAE91416501B_.wvu.Cols" localSheetId="7" hidden="1">'Sch-4'!$F:$T</definedName>
    <definedName name="Z_63D51328_7CBC_4A1E_B96D_BAE91416501B_.wvu.Cols" localSheetId="11" hidden="1">'Sch-6 (After Discount)'!$E:$F</definedName>
    <definedName name="Z_63D51328_7CBC_4A1E_B96D_BAE91416501B_.wvu.Cols" localSheetId="12" hidden="1">'Sch-7'!$AA:$AG</definedName>
    <definedName name="Z_63D51328_7CBC_4A1E_B96D_BAE91416501B_.wvu.FilterData" localSheetId="4" hidden="1">'Sch-1'!$16:$88</definedName>
    <definedName name="Z_63D51328_7CBC_4A1E_B96D_BAE91416501B_.wvu.FilterData" localSheetId="5" hidden="1">'Sch-2'!$A$16:$AB$88</definedName>
    <definedName name="Z_63D51328_7CBC_4A1E_B96D_BAE91416501B_.wvu.PrintArea" localSheetId="17" hidden="1">'Bid Form 2nd Envelope'!$A$1:$F$67</definedName>
    <definedName name="Z_63D51328_7CBC_4A1E_B96D_BAE91416501B_.wvu.PrintArea" localSheetId="13" hidden="1">Discount!$A$2:$G$40</definedName>
    <definedName name="Z_63D51328_7CBC_4A1E_B96D_BAE91416501B_.wvu.PrintArea" localSheetId="15"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4" hidden="1">Octroi!$A$1:$E$16</definedName>
    <definedName name="Z_63D51328_7CBC_4A1E_B96D_BAE91416501B_.wvu.PrintArea" localSheetId="16" hidden="1">'Other Taxes &amp; Duties'!$A$1:$F$16</definedName>
    <definedName name="Z_63D51328_7CBC_4A1E_B96D_BAE91416501B_.wvu.PrintArea" localSheetId="4" hidden="1">'Sch-1'!$A$1:$J$92</definedName>
    <definedName name="Z_63D51328_7CBC_4A1E_B96D_BAE91416501B_.wvu.PrintArea" localSheetId="5" hidden="1">'Sch-2'!$A$1:$F$91</definedName>
    <definedName name="Z_63D51328_7CBC_4A1E_B96D_BAE91416501B_.wvu.PrintArea" localSheetId="6" hidden="1">'Sch-3'!$A$1:$J$79</definedName>
    <definedName name="Z_63D51328_7CBC_4A1E_B96D_BAE91416501B_.wvu.PrintArea" localSheetId="7" hidden="1">'Sch-4'!$A$1:$E$23</definedName>
    <definedName name="Z_63D51328_7CBC_4A1E_B96D_BAE91416501B_.wvu.PrintArea" localSheetId="9" hidden="1">'Sch-5'!$A$1:$D$28</definedName>
    <definedName name="Z_63D51328_7CBC_4A1E_B96D_BAE91416501B_.wvu.PrintArea" localSheetId="8" hidden="1">'Sch-5 after discount'!$A$1:$E$23</definedName>
    <definedName name="Z_63D51328_7CBC_4A1E_B96D_BAE91416501B_.wvu.PrintArea" localSheetId="11" hidden="1">'Sch-6 (After Discount)'!$A$1:$D$32</definedName>
    <definedName name="Z_63D51328_7CBC_4A1E_B96D_BAE91416501B_.wvu.PrintArea" localSheetId="10" hidden="1">'Sch-6 After Discount'!$A$1:$D$31</definedName>
    <definedName name="Z_63D51328_7CBC_4A1E_B96D_BAE91416501B_.wvu.PrintArea" localSheetId="12"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7" hidden="1">'Sch-4'!$3:$14</definedName>
    <definedName name="Z_63D51328_7CBC_4A1E_B96D_BAE91416501B_.wvu.PrintTitles" localSheetId="9" hidden="1">'Sch-5'!$3:$14</definedName>
    <definedName name="Z_63D51328_7CBC_4A1E_B96D_BAE91416501B_.wvu.PrintTitles" localSheetId="8" hidden="1">'Sch-5 after discount'!$3:$14</definedName>
    <definedName name="Z_63D51328_7CBC_4A1E_B96D_BAE91416501B_.wvu.PrintTitles" localSheetId="11" hidden="1">'Sch-6 (After Discount)'!$3:$14</definedName>
    <definedName name="Z_63D51328_7CBC_4A1E_B96D_BAE91416501B_.wvu.PrintTitles" localSheetId="10" hidden="1">'Sch-6 After Discount'!$3:$13</definedName>
    <definedName name="Z_63D51328_7CBC_4A1E_B96D_BAE91416501B_.wvu.Rows" localSheetId="1" hidden="1">Cover!$7:$7</definedName>
    <definedName name="Z_63D51328_7CBC_4A1E_B96D_BAE91416501B_.wvu.Rows" localSheetId="13" hidden="1">Discount!$29:$32</definedName>
    <definedName name="Z_63D51328_7CBC_4A1E_B96D_BAE91416501B_.wvu.Rows" localSheetId="3" hidden="1">'Names of Bidder'!$19:$22</definedName>
    <definedName name="Z_63D51328_7CBC_4A1E_B96D_BAE91416501B_.wvu.Rows" localSheetId="12" hidden="1">'Sch-7'!$62:$180</definedName>
    <definedName name="Z_67D3F443_CBF6_4C3B_9EBA_4FC7CEE92243_.wvu.Cols" localSheetId="21" hidden="1">'N-W (Cr.)'!$C:$C,'N-W (Cr.)'!$H:$H,'N-W (Cr.)'!$M:$M,'N-W (Cr.)'!$R:$R</definedName>
    <definedName name="Z_696D9240_6693_44E8_B9A4_2BFADD101EE2_.wvu.Cols" localSheetId="13" hidden="1">Discount!$I:$P</definedName>
    <definedName name="Z_696D9240_6693_44E8_B9A4_2BFADD101EE2_.wvu.PrintArea" localSheetId="13" hidden="1">Discount!$A$2:$G$40</definedName>
    <definedName name="Z_696D9240_6693_44E8_B9A4_2BFADD101EE2_.wvu.PrintArea" localSheetId="15" hidden="1">'Entry Tax'!$A$1:$E$16</definedName>
    <definedName name="Z_696D9240_6693_44E8_B9A4_2BFADD101EE2_.wvu.PrintArea" localSheetId="14" hidden="1">Octroi!$A$1:$E$16</definedName>
    <definedName name="Z_696D9240_6693_44E8_B9A4_2BFADD101EE2_.wvu.PrintArea" localSheetId="16" hidden="1">'Other Taxes &amp; Duties'!$A$1:$F$16</definedName>
    <definedName name="Z_696D9240_6693_44E8_B9A4_2BFADD101EE2_.wvu.Rows" localSheetId="13" hidden="1">Discount!$21:$21,Discount!$27:$27</definedName>
    <definedName name="Z_755190E0_7BE9_48F9_BB5F_DF8E25D6736A_.wvu.Cols" localSheetId="0" hidden="1">Basic!$I:$I</definedName>
    <definedName name="Z_755190E0_7BE9_48F9_BB5F_DF8E25D6736A_.wvu.Cols" localSheetId="17" hidden="1">'Bid Form 2nd Envelope'!$H:$AO</definedName>
    <definedName name="Z_755190E0_7BE9_48F9_BB5F_DF8E25D6736A_.wvu.Cols" localSheetId="13" hidden="1">Discount!$H:$L</definedName>
    <definedName name="Z_755190E0_7BE9_48F9_BB5F_DF8E25D6736A_.wvu.Cols" localSheetId="3" hidden="1">'Names of Bidder'!$H:$H,'Names of Bidder'!$K:$K</definedName>
    <definedName name="Z_755190E0_7BE9_48F9_BB5F_DF8E25D6736A_.wvu.Cols" localSheetId="21" hidden="1">'N-W (Cr.)'!$A:$O,'N-W (Cr.)'!$T:$DL</definedName>
    <definedName name="Z_755190E0_7BE9_48F9_BB5F_DF8E25D6736A_.wvu.Cols" localSheetId="4" hidden="1">'Sch-1'!$K:$P,'Sch-1'!$T:$AG</definedName>
    <definedName name="Z_755190E0_7BE9_48F9_BB5F_DF8E25D6736A_.wvu.Cols" localSheetId="6" hidden="1">'Sch-3'!$K:$T</definedName>
    <definedName name="Z_755190E0_7BE9_48F9_BB5F_DF8E25D6736A_.wvu.Cols" localSheetId="7" hidden="1">'Sch-4'!$F:$T</definedName>
    <definedName name="Z_755190E0_7BE9_48F9_BB5F_DF8E25D6736A_.wvu.Cols" localSheetId="11" hidden="1">'Sch-6 (After Discount)'!$E:$F</definedName>
    <definedName name="Z_755190E0_7BE9_48F9_BB5F_DF8E25D6736A_.wvu.Cols" localSheetId="12" hidden="1">'Sch-7'!$AA:$AG</definedName>
    <definedName name="Z_755190E0_7BE9_48F9_BB5F_DF8E25D6736A_.wvu.FilterData" localSheetId="4" hidden="1">'Sch-1'!$16:$88</definedName>
    <definedName name="Z_755190E0_7BE9_48F9_BB5F_DF8E25D6736A_.wvu.FilterData" localSheetId="5" hidden="1">'Sch-2'!$A$16:$AB$88</definedName>
    <definedName name="Z_755190E0_7BE9_48F9_BB5F_DF8E25D6736A_.wvu.PrintArea" localSheetId="17" hidden="1">'Bid Form 2nd Envelope'!$A$1:$F$67</definedName>
    <definedName name="Z_755190E0_7BE9_48F9_BB5F_DF8E25D6736A_.wvu.PrintArea" localSheetId="13" hidden="1">Discount!$A$2:$G$40</definedName>
    <definedName name="Z_755190E0_7BE9_48F9_BB5F_DF8E25D6736A_.wvu.PrintArea" localSheetId="15"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4" hidden="1">Octroi!$A$1:$E$16</definedName>
    <definedName name="Z_755190E0_7BE9_48F9_BB5F_DF8E25D6736A_.wvu.PrintArea" localSheetId="16" hidden="1">'Other Taxes &amp; Duties'!$A$1:$F$16</definedName>
    <definedName name="Z_755190E0_7BE9_48F9_BB5F_DF8E25D6736A_.wvu.PrintArea" localSheetId="4" hidden="1">'Sch-1'!$A$1:$J$92</definedName>
    <definedName name="Z_755190E0_7BE9_48F9_BB5F_DF8E25D6736A_.wvu.PrintArea" localSheetId="5" hidden="1">'Sch-2'!$A$1:$F$91</definedName>
    <definedName name="Z_755190E0_7BE9_48F9_BB5F_DF8E25D6736A_.wvu.PrintArea" localSheetId="6" hidden="1">'Sch-3'!$A$1:$J$79</definedName>
    <definedName name="Z_755190E0_7BE9_48F9_BB5F_DF8E25D6736A_.wvu.PrintArea" localSheetId="7" hidden="1">'Sch-4'!$A$1:$E$23</definedName>
    <definedName name="Z_755190E0_7BE9_48F9_BB5F_DF8E25D6736A_.wvu.PrintArea" localSheetId="9" hidden="1">'Sch-5'!$A$1:$D$28</definedName>
    <definedName name="Z_755190E0_7BE9_48F9_BB5F_DF8E25D6736A_.wvu.PrintArea" localSheetId="8" hidden="1">'Sch-5 after discount'!$A$1:$E$23</definedName>
    <definedName name="Z_755190E0_7BE9_48F9_BB5F_DF8E25D6736A_.wvu.PrintArea" localSheetId="11" hidden="1">'Sch-6 (After Discount)'!$A$1:$D$32</definedName>
    <definedName name="Z_755190E0_7BE9_48F9_BB5F_DF8E25D6736A_.wvu.PrintArea" localSheetId="10" hidden="1">'Sch-6 After Discount'!$A$1:$D$31</definedName>
    <definedName name="Z_755190E0_7BE9_48F9_BB5F_DF8E25D6736A_.wvu.PrintArea" localSheetId="12"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7" hidden="1">'Sch-4'!$3:$14</definedName>
    <definedName name="Z_755190E0_7BE9_48F9_BB5F_DF8E25D6736A_.wvu.PrintTitles" localSheetId="9" hidden="1">'Sch-5'!$3:$14</definedName>
    <definedName name="Z_755190E0_7BE9_48F9_BB5F_DF8E25D6736A_.wvu.PrintTitles" localSheetId="8" hidden="1">'Sch-5 after discount'!$3:$14</definedName>
    <definedName name="Z_755190E0_7BE9_48F9_BB5F_DF8E25D6736A_.wvu.PrintTitles" localSheetId="11" hidden="1">'Sch-6 (After Discount)'!$3:$14</definedName>
    <definedName name="Z_755190E0_7BE9_48F9_BB5F_DF8E25D6736A_.wvu.PrintTitles" localSheetId="10" hidden="1">'Sch-6 After Discount'!$3:$13</definedName>
    <definedName name="Z_755190E0_7BE9_48F9_BB5F_DF8E25D6736A_.wvu.Rows" localSheetId="1" hidden="1">Cover!$7:$7</definedName>
    <definedName name="Z_755190E0_7BE9_48F9_BB5F_DF8E25D6736A_.wvu.Rows" localSheetId="13" hidden="1">Discount!$29:$32</definedName>
    <definedName name="Z_755190E0_7BE9_48F9_BB5F_DF8E25D6736A_.wvu.Rows" localSheetId="3" hidden="1">'Names of Bidder'!$19:$22</definedName>
    <definedName name="Z_755190E0_7BE9_48F9_BB5F_DF8E25D6736A_.wvu.Rows" localSheetId="12" hidden="1">'Sch-7'!$62:$180</definedName>
    <definedName name="Z_8F1013AB_1F07_44D0_B6C1_B974EB95C6C3_.wvu.PrintArea" localSheetId="18" hidden="1">QC!$A$1:$F$28</definedName>
    <definedName name="Z_8F55ECC0_ABB9_42C7_9433_7DF40598917D_.wvu.Cols" localSheetId="13" hidden="1">Discount!$H:$S</definedName>
    <definedName name="Z_8F55ECC0_ABB9_42C7_9433_7DF40598917D_.wvu.Cols" localSheetId="7" hidden="1">'Sch-4'!$I:$P</definedName>
    <definedName name="Z_8F55ECC0_ABB9_42C7_9433_7DF40598917D_.wvu.Cols" localSheetId="8" hidden="1">'Sch-5 after discount'!$I:$P</definedName>
    <definedName name="Z_8F55ECC0_ABB9_42C7_9433_7DF40598917D_.wvu.PrintArea" localSheetId="17" hidden="1">'Bid Form 2nd Envelope'!$A$1:$F$67</definedName>
    <definedName name="Z_8F55ECC0_ABB9_42C7_9433_7DF40598917D_.wvu.PrintArea" localSheetId="13" hidden="1">Discount!$A$2:$G$40</definedName>
    <definedName name="Z_8F55ECC0_ABB9_42C7_9433_7DF40598917D_.wvu.PrintArea" localSheetId="15"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4" hidden="1">Octroi!$A$1:$E$16</definedName>
    <definedName name="Z_8F55ECC0_ABB9_42C7_9433_7DF40598917D_.wvu.PrintArea" localSheetId="16" hidden="1">'Other Taxes &amp; Duties'!$A$1:$F$16</definedName>
    <definedName name="Z_8F55ECC0_ABB9_42C7_9433_7DF40598917D_.wvu.PrintArea" localSheetId="7" hidden="1">'Sch-4'!$A$1:$E$23</definedName>
    <definedName name="Z_8F55ECC0_ABB9_42C7_9433_7DF40598917D_.wvu.PrintArea" localSheetId="9" hidden="1">'Sch-5'!$A$1:$D$28</definedName>
    <definedName name="Z_8F55ECC0_ABB9_42C7_9433_7DF40598917D_.wvu.PrintArea" localSheetId="8" hidden="1">'Sch-5 after discount'!$A$1:$E$23</definedName>
    <definedName name="Z_8F55ECC0_ABB9_42C7_9433_7DF40598917D_.wvu.PrintArea" localSheetId="11" hidden="1">'Sch-6 (After Discount)'!$A$1:$D$32</definedName>
    <definedName name="Z_8F55ECC0_ABB9_42C7_9433_7DF40598917D_.wvu.PrintArea" localSheetId="10" hidden="1">'Sch-6 After Discount'!$A$1:$D$31</definedName>
    <definedName name="Z_8F55ECC0_ABB9_42C7_9433_7DF40598917D_.wvu.PrintTitles" localSheetId="7" hidden="1">'Sch-4'!$3:$14</definedName>
    <definedName name="Z_8F55ECC0_ABB9_42C7_9433_7DF40598917D_.wvu.PrintTitles" localSheetId="9" hidden="1">'Sch-5'!$3:$14</definedName>
    <definedName name="Z_8F55ECC0_ABB9_42C7_9433_7DF40598917D_.wvu.PrintTitles" localSheetId="8" hidden="1">'Sch-5 after discount'!$3:$14</definedName>
    <definedName name="Z_8F55ECC0_ABB9_42C7_9433_7DF40598917D_.wvu.PrintTitles" localSheetId="11" hidden="1">'Sch-6 (After Discount)'!$3:$14</definedName>
    <definedName name="Z_8F55ECC0_ABB9_42C7_9433_7DF40598917D_.wvu.PrintTitles" localSheetId="10" hidden="1">'Sch-6 After Discount'!$3:$13</definedName>
    <definedName name="Z_8F55ECC0_ABB9_42C7_9433_7DF40598917D_.wvu.Rows" localSheetId="1" hidden="1">Cover!$7:$7</definedName>
    <definedName name="Z_8F55ECC0_ABB9_42C7_9433_7DF40598917D_.wvu.Rows" localSheetId="13"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7" hidden="1">'Bid Form 2nd Envelope'!$H:$AO</definedName>
    <definedName name="Z_99CA2F10_F926_46DC_8609_4EAE5B9F3585_.wvu.Cols" localSheetId="13"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'Sch-1'!$K:$O,'Sch-1'!$T:$AG</definedName>
    <definedName name="Z_99CA2F10_F926_46DC_8609_4EAE5B9F3585_.wvu.Cols" localSheetId="6" hidden="1">'Sch-3'!$K:$U</definedName>
    <definedName name="Z_99CA2F10_F926_46DC_8609_4EAE5B9F3585_.wvu.Cols" localSheetId="7" hidden="1">'Sch-4'!$F:$T</definedName>
    <definedName name="Z_99CA2F10_F926_46DC_8609_4EAE5B9F3585_.wvu.Cols" localSheetId="11" hidden="1">'Sch-6 (After Discount)'!$E:$F</definedName>
    <definedName name="Z_99CA2F10_F926_46DC_8609_4EAE5B9F3585_.wvu.Cols" localSheetId="12" hidden="1">'Sch-7'!$AA:$AG</definedName>
    <definedName name="Z_99CA2F10_F926_46DC_8609_4EAE5B9F3585_.wvu.FilterData" localSheetId="4" hidden="1">'Sch-1'!$16:$88</definedName>
    <definedName name="Z_99CA2F10_F926_46DC_8609_4EAE5B9F3585_.wvu.FilterData" localSheetId="5" hidden="1">'Sch-2'!$A$16:$AB$88</definedName>
    <definedName name="Z_99CA2F10_F926_46DC_8609_4EAE5B9F3585_.wvu.FilterData" localSheetId="6" hidden="1">'Sch-3'!$A$16:$Y$73</definedName>
    <definedName name="Z_99CA2F10_F926_46DC_8609_4EAE5B9F3585_.wvu.PrintArea" localSheetId="17" hidden="1">'Bid Form 2nd Envelope'!$A$1:$F$67</definedName>
    <definedName name="Z_99CA2F10_F926_46DC_8609_4EAE5B9F3585_.wvu.PrintArea" localSheetId="13" hidden="1">Discount!$A$2:$G$40</definedName>
    <definedName name="Z_99CA2F10_F926_46DC_8609_4EAE5B9F3585_.wvu.PrintArea" localSheetId="15"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4" hidden="1">Octroi!$A$1:$E$16</definedName>
    <definedName name="Z_99CA2F10_F926_46DC_8609_4EAE5B9F3585_.wvu.PrintArea" localSheetId="16" hidden="1">'Other Taxes &amp; Duties'!$A$1:$F$16</definedName>
    <definedName name="Z_99CA2F10_F926_46DC_8609_4EAE5B9F3585_.wvu.PrintArea" localSheetId="4" hidden="1">'Sch-1'!$A$1:$J$92</definedName>
    <definedName name="Z_99CA2F10_F926_46DC_8609_4EAE5B9F3585_.wvu.PrintArea" localSheetId="5" hidden="1">'Sch-2'!$A$1:$F$91</definedName>
    <definedName name="Z_99CA2F10_F926_46DC_8609_4EAE5B9F3585_.wvu.PrintArea" localSheetId="6" hidden="1">'Sch-3'!$A$1:$J$79</definedName>
    <definedName name="Z_99CA2F10_F926_46DC_8609_4EAE5B9F3585_.wvu.PrintArea" localSheetId="7" hidden="1">'Sch-4'!$A$1:$E$23</definedName>
    <definedName name="Z_99CA2F10_F926_46DC_8609_4EAE5B9F3585_.wvu.PrintArea" localSheetId="9" hidden="1">'Sch-5'!$A$1:$D$28</definedName>
    <definedName name="Z_99CA2F10_F926_46DC_8609_4EAE5B9F3585_.wvu.PrintArea" localSheetId="8" hidden="1">'Sch-5 after discount'!$A$1:$E$23</definedName>
    <definedName name="Z_99CA2F10_F926_46DC_8609_4EAE5B9F3585_.wvu.PrintArea" localSheetId="11" hidden="1">'Sch-6 (After Discount)'!$A$1:$D$32</definedName>
    <definedName name="Z_99CA2F10_F926_46DC_8609_4EAE5B9F3585_.wvu.PrintArea" localSheetId="10" hidden="1">'Sch-6 After Discount'!$A$1:$D$31</definedName>
    <definedName name="Z_99CA2F10_F926_46DC_8609_4EAE5B9F3585_.wvu.PrintArea" localSheetId="12"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7" hidden="1">'Sch-4'!$3:$14</definedName>
    <definedName name="Z_99CA2F10_F926_46DC_8609_4EAE5B9F3585_.wvu.PrintTitles" localSheetId="9" hidden="1">'Sch-5'!$3:$14</definedName>
    <definedName name="Z_99CA2F10_F926_46DC_8609_4EAE5B9F3585_.wvu.PrintTitles" localSheetId="8" hidden="1">'Sch-5 after discount'!$3:$14</definedName>
    <definedName name="Z_99CA2F10_F926_46DC_8609_4EAE5B9F3585_.wvu.PrintTitles" localSheetId="11" hidden="1">'Sch-6 (After Discount)'!$3:$14</definedName>
    <definedName name="Z_99CA2F10_F926_46DC_8609_4EAE5B9F3585_.wvu.PrintTitles" localSheetId="10" hidden="1">'Sch-6 After Discount'!$3:$13</definedName>
    <definedName name="Z_99CA2F10_F926_46DC_8609_4EAE5B9F3585_.wvu.Rows" localSheetId="1" hidden="1">Cover!$7:$7</definedName>
    <definedName name="Z_99CA2F10_F926_46DC_8609_4EAE5B9F3585_.wvu.Rows" localSheetId="13" hidden="1">Discount!$29:$32</definedName>
    <definedName name="Z_99CA2F10_F926_46DC_8609_4EAE5B9F3585_.wvu.Rows" localSheetId="3" hidden="1">'Names of Bidder'!$19:$22</definedName>
    <definedName name="Z_99CA2F10_F926_46DC_8609_4EAE5B9F3585_.wvu.Rows" localSheetId="12" hidden="1">'Sch-7'!$62:$180</definedName>
    <definedName name="Z_A0F82AFD_A75A_45C4_A55A_D8EC84E8392D_.wvu.Cols" localSheetId="21" hidden="1">'N-W (Cr.)'!$C:$C,'N-W (Cr.)'!$H:$H,'N-W (Cr.)'!$M:$M,'N-W (Cr.)'!$R:$R</definedName>
    <definedName name="Z_A7DBDDEF_9245_44C6_9EBF_032DB6E1C0A2_.wvu.Cols" localSheetId="13" hidden="1">Discount!$H:$S</definedName>
    <definedName name="Z_A7DBDDEF_9245_44C6_9EBF_032DB6E1C0A2_.wvu.Cols" localSheetId="7" hidden="1">'Sch-4'!$I:$P</definedName>
    <definedName name="Z_A7DBDDEF_9245_44C6_9EBF_032DB6E1C0A2_.wvu.Cols" localSheetId="8" hidden="1">'Sch-5 after discount'!$I:$P</definedName>
    <definedName name="Z_A7DBDDEF_9245_44C6_9EBF_032DB6E1C0A2_.wvu.PrintArea" localSheetId="17" hidden="1">'Bid Form 2nd Envelope'!$A$1:$F$67</definedName>
    <definedName name="Z_A7DBDDEF_9245_44C6_9EBF_032DB6E1C0A2_.wvu.PrintArea" localSheetId="13" hidden="1">Discount!$A$2:$G$40</definedName>
    <definedName name="Z_A7DBDDEF_9245_44C6_9EBF_032DB6E1C0A2_.wvu.PrintArea" localSheetId="15"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4" hidden="1">Octroi!$A$1:$E$16</definedName>
    <definedName name="Z_A7DBDDEF_9245_44C6_9EBF_032DB6E1C0A2_.wvu.PrintArea" localSheetId="16" hidden="1">'Other Taxes &amp; Duties'!$A$1:$F$16</definedName>
    <definedName name="Z_A7DBDDEF_9245_44C6_9EBF_032DB6E1C0A2_.wvu.PrintArea" localSheetId="7" hidden="1">'Sch-4'!$A$1:$E$23</definedName>
    <definedName name="Z_A7DBDDEF_9245_44C6_9EBF_032DB6E1C0A2_.wvu.PrintArea" localSheetId="9" hidden="1">'Sch-5'!$A$1:$D$28</definedName>
    <definedName name="Z_A7DBDDEF_9245_44C6_9EBF_032DB6E1C0A2_.wvu.PrintArea" localSheetId="8" hidden="1">'Sch-5 after discount'!$A$1:$E$23</definedName>
    <definedName name="Z_A7DBDDEF_9245_44C6_9EBF_032DB6E1C0A2_.wvu.PrintArea" localSheetId="11" hidden="1">'Sch-6 (After Discount)'!$A$1:$D$32</definedName>
    <definedName name="Z_A7DBDDEF_9245_44C6_9EBF_032DB6E1C0A2_.wvu.PrintArea" localSheetId="10" hidden="1">'Sch-6 After Discount'!$A$1:$D$31</definedName>
    <definedName name="Z_A7DBDDEF_9245_44C6_9EBF_032DB6E1C0A2_.wvu.PrintTitles" localSheetId="7" hidden="1">'Sch-4'!$3:$14</definedName>
    <definedName name="Z_A7DBDDEF_9245_44C6_9EBF_032DB6E1C0A2_.wvu.PrintTitles" localSheetId="9" hidden="1">'Sch-5'!$3:$14</definedName>
    <definedName name="Z_A7DBDDEF_9245_44C6_9EBF_032DB6E1C0A2_.wvu.PrintTitles" localSheetId="8" hidden="1">'Sch-5 after discount'!$3:$14</definedName>
    <definedName name="Z_A7DBDDEF_9245_44C6_9EBF_032DB6E1C0A2_.wvu.PrintTitles" localSheetId="11" hidden="1">'Sch-6 (After Discount)'!$3:$14</definedName>
    <definedName name="Z_A7DBDDEF_9245_44C6_9EBF_032DB6E1C0A2_.wvu.PrintTitles" localSheetId="10" hidden="1">'Sch-6 After Discount'!$3:$13</definedName>
    <definedName name="Z_A7DBDDEF_9245_44C6_9EBF_032DB6E1C0A2_.wvu.Rows" localSheetId="1" hidden="1">Cover!$7:$7</definedName>
    <definedName name="Z_A7DBDDEF_9245_44C6_9EBF_032DB6E1C0A2_.wvu.Rows" localSheetId="13" hidden="1">Discount!$30:$32</definedName>
    <definedName name="Z_AB88AE96_2A5B_4A72_8703_28C9E47DF5A8_.wvu.Cols" localSheetId="21" hidden="1">'N-W (Cr.)'!$C:$C,'N-W (Cr.)'!$H:$H,'N-W (Cr.)'!$M:$M,'N-W (Cr.)'!$R:$R</definedName>
    <definedName name="Z_B056965A_4BE5_44B3_AB31_550AD9F023BC_.wvu.Cols" localSheetId="0" hidden="1">Basic!$I:$I</definedName>
    <definedName name="Z_B056965A_4BE5_44B3_AB31_550AD9F023BC_.wvu.Cols" localSheetId="17" hidden="1">'Bid Form 2nd Envelope'!$H:$AO</definedName>
    <definedName name="Z_B056965A_4BE5_44B3_AB31_550AD9F023BC_.wvu.Cols" localSheetId="13" hidden="1">Discount!$H:$L</definedName>
    <definedName name="Z_B056965A_4BE5_44B3_AB31_550AD9F023BC_.wvu.Cols" localSheetId="3" hidden="1">'Names of Bidder'!$H:$H,'Names of Bidder'!$K:$K</definedName>
    <definedName name="Z_B056965A_4BE5_44B3_AB31_550AD9F023BC_.wvu.Cols" localSheetId="21" hidden="1">'N-W (Cr.)'!$A:$O,'N-W (Cr.)'!$T:$DL</definedName>
    <definedName name="Z_B056965A_4BE5_44B3_AB31_550AD9F023BC_.wvu.Cols" localSheetId="4" hidden="1">'Sch-1'!$K:$P,'Sch-1'!$T:$AG</definedName>
    <definedName name="Z_B056965A_4BE5_44B3_AB31_550AD9F023BC_.wvu.Cols" localSheetId="6" hidden="1">'Sch-3'!$K:$P</definedName>
    <definedName name="Z_B056965A_4BE5_44B3_AB31_550AD9F023BC_.wvu.Cols" localSheetId="7" hidden="1">'Sch-4'!$F:$T</definedName>
    <definedName name="Z_B056965A_4BE5_44B3_AB31_550AD9F023BC_.wvu.Cols" localSheetId="11" hidden="1">'Sch-6 (After Discount)'!$E:$F</definedName>
    <definedName name="Z_B056965A_4BE5_44B3_AB31_550AD9F023BC_.wvu.Cols" localSheetId="12" hidden="1">'Sch-7'!$AA:$AG</definedName>
    <definedName name="Z_B056965A_4BE5_44B3_AB31_550AD9F023BC_.wvu.FilterData" localSheetId="4" hidden="1">'Sch-1'!$16:$88</definedName>
    <definedName name="Z_B056965A_4BE5_44B3_AB31_550AD9F023BC_.wvu.FilterData" localSheetId="5" hidden="1">'Sch-2'!$A$16:$AB$88</definedName>
    <definedName name="Z_B056965A_4BE5_44B3_AB31_550AD9F023BC_.wvu.PrintArea" localSheetId="17" hidden="1">'Bid Form 2nd Envelope'!$A$1:$F$67</definedName>
    <definedName name="Z_B056965A_4BE5_44B3_AB31_550AD9F023BC_.wvu.PrintArea" localSheetId="13" hidden="1">Discount!$A$2:$G$40</definedName>
    <definedName name="Z_B056965A_4BE5_44B3_AB31_550AD9F023BC_.wvu.PrintArea" localSheetId="15"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4" hidden="1">Octroi!$A$1:$E$16</definedName>
    <definedName name="Z_B056965A_4BE5_44B3_AB31_550AD9F023BC_.wvu.PrintArea" localSheetId="16" hidden="1">'Other Taxes &amp; Duties'!$A$1:$F$16</definedName>
    <definedName name="Z_B056965A_4BE5_44B3_AB31_550AD9F023BC_.wvu.PrintArea" localSheetId="4" hidden="1">'Sch-1'!$A$1:$J$92</definedName>
    <definedName name="Z_B056965A_4BE5_44B3_AB31_550AD9F023BC_.wvu.PrintArea" localSheetId="5" hidden="1">'Sch-2'!$A$1:$F$91</definedName>
    <definedName name="Z_B056965A_4BE5_44B3_AB31_550AD9F023BC_.wvu.PrintArea" localSheetId="6" hidden="1">'Sch-3'!$A$1:$J$79</definedName>
    <definedName name="Z_B056965A_4BE5_44B3_AB31_550AD9F023BC_.wvu.PrintArea" localSheetId="7" hidden="1">'Sch-4'!$A$1:$E$23</definedName>
    <definedName name="Z_B056965A_4BE5_44B3_AB31_550AD9F023BC_.wvu.PrintArea" localSheetId="9" hidden="1">'Sch-5'!$A$1:$D$28</definedName>
    <definedName name="Z_B056965A_4BE5_44B3_AB31_550AD9F023BC_.wvu.PrintArea" localSheetId="8" hidden="1">'Sch-5 after discount'!$A$1:$E$23</definedName>
    <definedName name="Z_B056965A_4BE5_44B3_AB31_550AD9F023BC_.wvu.PrintArea" localSheetId="11" hidden="1">'Sch-6 (After Discount)'!$A$1:$D$32</definedName>
    <definedName name="Z_B056965A_4BE5_44B3_AB31_550AD9F023BC_.wvu.PrintArea" localSheetId="10" hidden="1">'Sch-6 After Discount'!$A$1:$D$31</definedName>
    <definedName name="Z_B056965A_4BE5_44B3_AB31_550AD9F023BC_.wvu.PrintArea" localSheetId="12"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7" hidden="1">'Sch-4'!$3:$14</definedName>
    <definedName name="Z_B056965A_4BE5_44B3_AB31_550AD9F023BC_.wvu.PrintTitles" localSheetId="9" hidden="1">'Sch-5'!$3:$14</definedName>
    <definedName name="Z_B056965A_4BE5_44B3_AB31_550AD9F023BC_.wvu.PrintTitles" localSheetId="8" hidden="1">'Sch-5 after discount'!$3:$14</definedName>
    <definedName name="Z_B056965A_4BE5_44B3_AB31_550AD9F023BC_.wvu.PrintTitles" localSheetId="11" hidden="1">'Sch-6 (After Discount)'!$3:$14</definedName>
    <definedName name="Z_B056965A_4BE5_44B3_AB31_550AD9F023BC_.wvu.PrintTitles" localSheetId="10" hidden="1">'Sch-6 After Discount'!$3:$13</definedName>
    <definedName name="Z_B056965A_4BE5_44B3_AB31_550AD9F023BC_.wvu.Rows" localSheetId="1" hidden="1">Cover!$7:$7</definedName>
    <definedName name="Z_B056965A_4BE5_44B3_AB31_550AD9F023BC_.wvu.Rows" localSheetId="13" hidden="1">Discount!$29:$32</definedName>
    <definedName name="Z_B056965A_4BE5_44B3_AB31_550AD9F023BC_.wvu.Rows" localSheetId="3" hidden="1">'Names of Bidder'!$19:$22</definedName>
    <definedName name="Z_B056965A_4BE5_44B3_AB31_550AD9F023BC_.wvu.Rows" localSheetId="12" hidden="1">'Sch-7'!$62:$180</definedName>
    <definedName name="Z_B1DC5269_D889_4438_853D_005C3B580A35_.wvu.Cols" localSheetId="21" hidden="1">'N-W (Cr.)'!$C:$C,'N-W (Cr.)'!$H:$H,'N-W (Cr.)'!$M:$M,'N-W (Cr.)'!$R:$R</definedName>
    <definedName name="Z_B23AD343_29DA_4CE0_BD10_47BF44F3782F_.wvu.Cols" localSheetId="17" hidden="1">'Bid Form 2nd Envelope'!$T:$Y</definedName>
    <definedName name="Z_B23AD343_29DA_4CE0_BD10_47BF44F3782F_.wvu.Cols" localSheetId="13" hidden="1">Discount!$I:$P</definedName>
    <definedName name="Z_B23AD343_29DA_4CE0_BD10_47BF44F3782F_.wvu.Cols" localSheetId="7" hidden="1">'Sch-4'!$I:$P</definedName>
    <definedName name="Z_B23AD343_29DA_4CE0_BD10_47BF44F3782F_.wvu.Cols" localSheetId="8" hidden="1">'Sch-5 after discount'!$I:$P</definedName>
    <definedName name="Z_B23AD343_29DA_4CE0_BD10_47BF44F3782F_.wvu.PrintArea" localSheetId="17" hidden="1">'Bid Form 2nd Envelope'!$A$1:$F$67</definedName>
    <definedName name="Z_B23AD343_29DA_4CE0_BD10_47BF44F3782F_.wvu.PrintArea" localSheetId="13" hidden="1">Discount!$A$2:$G$40</definedName>
    <definedName name="Z_B23AD343_29DA_4CE0_BD10_47BF44F3782F_.wvu.PrintArea" localSheetId="15"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4" hidden="1">Octroi!$A$1:$E$16</definedName>
    <definedName name="Z_B23AD343_29DA_4CE0_BD10_47BF44F3782F_.wvu.PrintArea" localSheetId="16" hidden="1">'Other Taxes &amp; Duties'!$A$1:$F$16</definedName>
    <definedName name="Z_B23AD343_29DA_4CE0_BD10_47BF44F3782F_.wvu.PrintArea" localSheetId="7" hidden="1">'Sch-4'!$A$1:$E$23</definedName>
    <definedName name="Z_B23AD343_29DA_4CE0_BD10_47BF44F3782F_.wvu.PrintArea" localSheetId="9" hidden="1">'Sch-5'!$A$1:$D$28</definedName>
    <definedName name="Z_B23AD343_29DA_4CE0_BD10_47BF44F3782F_.wvu.PrintArea" localSheetId="8" hidden="1">'Sch-5 after discount'!$A$1:$E$23</definedName>
    <definedName name="Z_B23AD343_29DA_4CE0_BD10_47BF44F3782F_.wvu.PrintArea" localSheetId="11" hidden="1">'Sch-6 (After Discount)'!$A$1:$D$32</definedName>
    <definedName name="Z_B23AD343_29DA_4CE0_BD10_47BF44F3782F_.wvu.PrintArea" localSheetId="10" hidden="1">'Sch-6 After Discount'!$A$1:$D$31</definedName>
    <definedName name="Z_B23AD343_29DA_4CE0_BD10_47BF44F3782F_.wvu.PrintTitles" localSheetId="7" hidden="1">'Sch-4'!$3:$14</definedName>
    <definedName name="Z_B23AD343_29DA_4CE0_BD10_47BF44F3782F_.wvu.PrintTitles" localSheetId="9" hidden="1">'Sch-5'!$3:$14</definedName>
    <definedName name="Z_B23AD343_29DA_4CE0_BD10_47BF44F3782F_.wvu.PrintTitles" localSheetId="8" hidden="1">'Sch-5 after discount'!$3:$14</definedName>
    <definedName name="Z_B23AD343_29DA_4CE0_BD10_47BF44F3782F_.wvu.PrintTitles" localSheetId="11" hidden="1">'Sch-6 (After Discount)'!$3:$14</definedName>
    <definedName name="Z_B23AD343_29DA_4CE0_BD10_47BF44F3782F_.wvu.PrintTitles" localSheetId="10" hidden="1">'Sch-6 After Discount'!$3:$13</definedName>
    <definedName name="Z_B23AD343_29DA_4CE0_BD10_47BF44F3782F_.wvu.Rows" localSheetId="1" hidden="1">Cover!$7:$7</definedName>
    <definedName name="Z_B23AD343_29DA_4CE0_BD10_47BF44F3782F_.wvu.Rows" localSheetId="13"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7" hidden="1">'Bid Form 2nd Envelope'!$T:$Y</definedName>
    <definedName name="Z_B96E710B_6DD7_4DE1_95AB_C9EE060CD030_.wvu.Cols" localSheetId="13" hidden="1">Discount!$H:$L</definedName>
    <definedName name="Z_B96E710B_6DD7_4DE1_95AB_C9EE060CD030_.wvu.Cols" localSheetId="4" hidden="1">'Sch-1'!$K:$T</definedName>
    <definedName name="Z_B96E710B_6DD7_4DE1_95AB_C9EE060CD030_.wvu.Cols" localSheetId="6" hidden="1">'Sch-3'!$K:$P</definedName>
    <definedName name="Z_B96E710B_6DD7_4DE1_95AB_C9EE060CD030_.wvu.Cols" localSheetId="7" hidden="1">'Sch-4'!$F:$T</definedName>
    <definedName name="Z_B96E710B_6DD7_4DE1_95AB_C9EE060CD030_.wvu.Cols" localSheetId="8" hidden="1">'Sch-5 after discount'!$F:$R</definedName>
    <definedName name="Z_B96E710B_6DD7_4DE1_95AB_C9EE060CD030_.wvu.Cols" localSheetId="12" hidden="1">'Sch-7'!$AA:$AG</definedName>
    <definedName name="Z_B96E710B_6DD7_4DE1_95AB_C9EE060CD030_.wvu.FilterData" localSheetId="4" hidden="1">'Sch-1'!#REF!</definedName>
    <definedName name="Z_B96E710B_6DD7_4DE1_95AB_C9EE060CD030_.wvu.FilterData" localSheetId="5" hidden="1">'Sch-2'!#REF!</definedName>
    <definedName name="Z_B96E710B_6DD7_4DE1_95AB_C9EE060CD030_.wvu.FilterData" localSheetId="6" hidden="1">'Sch-3'!#REF!</definedName>
    <definedName name="Z_B96E710B_6DD7_4DE1_95AB_C9EE060CD030_.wvu.PrintArea" localSheetId="17" hidden="1">'Bid Form 2nd Envelope'!$A$1:$F$67</definedName>
    <definedName name="Z_B96E710B_6DD7_4DE1_95AB_C9EE060CD030_.wvu.PrintArea" localSheetId="13" hidden="1">Discount!$A$2:$G$40</definedName>
    <definedName name="Z_B96E710B_6DD7_4DE1_95AB_C9EE060CD030_.wvu.PrintArea" localSheetId="15"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4" hidden="1">Octroi!$A$1:$E$16</definedName>
    <definedName name="Z_B96E710B_6DD7_4DE1_95AB_C9EE060CD030_.wvu.PrintArea" localSheetId="16" hidden="1">'Other Taxes &amp; Duties'!$A$1:$F$16</definedName>
    <definedName name="Z_B96E710B_6DD7_4DE1_95AB_C9EE060CD030_.wvu.PrintArea" localSheetId="4" hidden="1">'Sch-1'!$A$1:$J$92</definedName>
    <definedName name="Z_B96E710B_6DD7_4DE1_95AB_C9EE060CD030_.wvu.PrintArea" localSheetId="5" hidden="1">'Sch-2'!$A$1:$F$93</definedName>
    <definedName name="Z_B96E710B_6DD7_4DE1_95AB_C9EE060CD030_.wvu.PrintArea" localSheetId="6" hidden="1">'Sch-3'!$A$1:$J$81</definedName>
    <definedName name="Z_B96E710B_6DD7_4DE1_95AB_C9EE060CD030_.wvu.PrintArea" localSheetId="7" hidden="1">'Sch-4'!$A$1:$E$23</definedName>
    <definedName name="Z_B96E710B_6DD7_4DE1_95AB_C9EE060CD030_.wvu.PrintArea" localSheetId="9" hidden="1">'Sch-5'!$A$1:$D$28</definedName>
    <definedName name="Z_B96E710B_6DD7_4DE1_95AB_C9EE060CD030_.wvu.PrintArea" localSheetId="8" hidden="1">'Sch-5 after discount'!$A$1:$E$23</definedName>
    <definedName name="Z_B96E710B_6DD7_4DE1_95AB_C9EE060CD030_.wvu.PrintArea" localSheetId="11" hidden="1">'Sch-6 (After Discount)'!$A$1:$D$32</definedName>
    <definedName name="Z_B96E710B_6DD7_4DE1_95AB_C9EE060CD030_.wvu.PrintArea" localSheetId="10" hidden="1">'Sch-6 After Discount'!$A$1:$D$31</definedName>
    <definedName name="Z_B96E710B_6DD7_4DE1_95AB_C9EE060CD030_.wvu.PrintArea" localSheetId="12"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7" hidden="1">'Sch-4'!$3:$14</definedName>
    <definedName name="Z_B96E710B_6DD7_4DE1_95AB_C9EE060CD030_.wvu.PrintTitles" localSheetId="9" hidden="1">'Sch-5'!$3:$14</definedName>
    <definedName name="Z_B96E710B_6DD7_4DE1_95AB_C9EE060CD030_.wvu.PrintTitles" localSheetId="8" hidden="1">'Sch-5 after discount'!$3:$14</definedName>
    <definedName name="Z_B96E710B_6DD7_4DE1_95AB_C9EE060CD030_.wvu.PrintTitles" localSheetId="11" hidden="1">'Sch-6 (After Discount)'!$3:$14</definedName>
    <definedName name="Z_B96E710B_6DD7_4DE1_95AB_C9EE060CD030_.wvu.PrintTitles" localSheetId="10" hidden="1">'Sch-6 After Discount'!$3:$13</definedName>
    <definedName name="Z_B96E710B_6DD7_4DE1_95AB_C9EE060CD030_.wvu.Rows" localSheetId="1" hidden="1">Cover!$7:$7</definedName>
    <definedName name="Z_B96E710B_6DD7_4DE1_95AB_C9EE060CD030_.wvu.Rows" localSheetId="13" hidden="1">Discount!$29:$32</definedName>
    <definedName name="Z_B96E710B_6DD7_4DE1_95AB_C9EE060CD030_.wvu.Rows" localSheetId="3" hidden="1">'Names of Bidder'!$19:$22</definedName>
    <definedName name="Z_B96E710B_6DD7_4DE1_95AB_C9EE060CD030_.wvu.Rows" localSheetId="12"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7" hidden="1">'Bid Form 2nd Envelope'!$H:$AO</definedName>
    <definedName name="Z_CCA37BAE_906F_43D5_9FD9_B13563E4B9D7_.wvu.Cols" localSheetId="13"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'Sch-1'!$K:$P,'Sch-1'!$T:$AG</definedName>
    <definedName name="Z_CCA37BAE_906F_43D5_9FD9_B13563E4B9D7_.wvu.Cols" localSheetId="6" hidden="1">'Sch-3'!$K:$T</definedName>
    <definedName name="Z_CCA37BAE_906F_43D5_9FD9_B13563E4B9D7_.wvu.Cols" localSheetId="7" hidden="1">'Sch-4'!$F:$T</definedName>
    <definedName name="Z_CCA37BAE_906F_43D5_9FD9_B13563E4B9D7_.wvu.Cols" localSheetId="11" hidden="1">'Sch-6 (After Discount)'!$E:$F</definedName>
    <definedName name="Z_CCA37BAE_906F_43D5_9FD9_B13563E4B9D7_.wvu.Cols" localSheetId="12" hidden="1">'Sch-7'!$AA:$AG</definedName>
    <definedName name="Z_CCA37BAE_906F_43D5_9FD9_B13563E4B9D7_.wvu.FilterData" localSheetId="4" hidden="1">'Sch-1'!$16:$88</definedName>
    <definedName name="Z_CCA37BAE_906F_43D5_9FD9_B13563E4B9D7_.wvu.FilterData" localSheetId="5" hidden="1">'Sch-2'!$A$16:$AB$88</definedName>
    <definedName name="Z_CCA37BAE_906F_43D5_9FD9_B13563E4B9D7_.wvu.PrintArea" localSheetId="17" hidden="1">'Bid Form 2nd Envelope'!$A$1:$F$67</definedName>
    <definedName name="Z_CCA37BAE_906F_43D5_9FD9_B13563E4B9D7_.wvu.PrintArea" localSheetId="13" hidden="1">Discount!$A$2:$G$40</definedName>
    <definedName name="Z_CCA37BAE_906F_43D5_9FD9_B13563E4B9D7_.wvu.PrintArea" localSheetId="15"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4" hidden="1">Octroi!$A$1:$E$16</definedName>
    <definedName name="Z_CCA37BAE_906F_43D5_9FD9_B13563E4B9D7_.wvu.PrintArea" localSheetId="16" hidden="1">'Other Taxes &amp; Duties'!$A$1:$F$16</definedName>
    <definedName name="Z_CCA37BAE_906F_43D5_9FD9_B13563E4B9D7_.wvu.PrintArea" localSheetId="4" hidden="1">'Sch-1'!$A$1:$J$92</definedName>
    <definedName name="Z_CCA37BAE_906F_43D5_9FD9_B13563E4B9D7_.wvu.PrintArea" localSheetId="5" hidden="1">'Sch-2'!$A$1:$F$91</definedName>
    <definedName name="Z_CCA37BAE_906F_43D5_9FD9_B13563E4B9D7_.wvu.PrintArea" localSheetId="6" hidden="1">'Sch-3'!$A$1:$J$79</definedName>
    <definedName name="Z_CCA37BAE_906F_43D5_9FD9_B13563E4B9D7_.wvu.PrintArea" localSheetId="7" hidden="1">'Sch-4'!$A$1:$E$23</definedName>
    <definedName name="Z_CCA37BAE_906F_43D5_9FD9_B13563E4B9D7_.wvu.PrintArea" localSheetId="9" hidden="1">'Sch-5'!$A$1:$D$28</definedName>
    <definedName name="Z_CCA37BAE_906F_43D5_9FD9_B13563E4B9D7_.wvu.PrintArea" localSheetId="8" hidden="1">'Sch-5 after discount'!$A$1:$E$23</definedName>
    <definedName name="Z_CCA37BAE_906F_43D5_9FD9_B13563E4B9D7_.wvu.PrintArea" localSheetId="11" hidden="1">'Sch-6 (After Discount)'!$A$1:$D$32</definedName>
    <definedName name="Z_CCA37BAE_906F_43D5_9FD9_B13563E4B9D7_.wvu.PrintArea" localSheetId="10" hidden="1">'Sch-6 After Discount'!$A$1:$D$31</definedName>
    <definedName name="Z_CCA37BAE_906F_43D5_9FD9_B13563E4B9D7_.wvu.PrintArea" localSheetId="12"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7" hidden="1">'Sch-4'!$3:$14</definedName>
    <definedName name="Z_CCA37BAE_906F_43D5_9FD9_B13563E4B9D7_.wvu.PrintTitles" localSheetId="9" hidden="1">'Sch-5'!$3:$14</definedName>
    <definedName name="Z_CCA37BAE_906F_43D5_9FD9_B13563E4B9D7_.wvu.PrintTitles" localSheetId="8" hidden="1">'Sch-5 after discount'!$3:$14</definedName>
    <definedName name="Z_CCA37BAE_906F_43D5_9FD9_B13563E4B9D7_.wvu.PrintTitles" localSheetId="11" hidden="1">'Sch-6 (After Discount)'!$3:$14</definedName>
    <definedName name="Z_CCA37BAE_906F_43D5_9FD9_B13563E4B9D7_.wvu.PrintTitles" localSheetId="10" hidden="1">'Sch-6 After Discount'!$3:$13</definedName>
    <definedName name="Z_CCA37BAE_906F_43D5_9FD9_B13563E4B9D7_.wvu.Rows" localSheetId="1" hidden="1">Cover!$7:$7</definedName>
    <definedName name="Z_CCA37BAE_906F_43D5_9FD9_B13563E4B9D7_.wvu.Rows" localSheetId="13" hidden="1">Discount!$29:$32</definedName>
    <definedName name="Z_CCA37BAE_906F_43D5_9FD9_B13563E4B9D7_.wvu.Rows" localSheetId="3" hidden="1">'Names of Bidder'!$19:$22</definedName>
    <definedName name="Z_CCA37BAE_906F_43D5_9FD9_B13563E4B9D7_.wvu.Rows" localSheetId="12" hidden="1">'Sch-7'!$62:$180</definedName>
    <definedName name="Z_E9F4E142_7D26_464D_BECA_4F3806DB1FE1_.wvu.Cols" localSheetId="13" hidden="1">Discount!$H:$S</definedName>
    <definedName name="Z_E9F4E142_7D26_464D_BECA_4F3806DB1FE1_.wvu.Cols" localSheetId="7" hidden="1">'Sch-4'!$I:$P</definedName>
    <definedName name="Z_E9F4E142_7D26_464D_BECA_4F3806DB1FE1_.wvu.Cols" localSheetId="8" hidden="1">'Sch-5 after discount'!$I:$P</definedName>
    <definedName name="Z_E9F4E142_7D26_464D_BECA_4F3806DB1FE1_.wvu.PrintArea" localSheetId="17" hidden="1">'Bid Form 2nd Envelope'!$A$1:$F$67</definedName>
    <definedName name="Z_E9F4E142_7D26_464D_BECA_4F3806DB1FE1_.wvu.PrintArea" localSheetId="13" hidden="1">Discount!$A$2:$G$40</definedName>
    <definedName name="Z_E9F4E142_7D26_464D_BECA_4F3806DB1FE1_.wvu.PrintArea" localSheetId="15"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4" hidden="1">Octroi!$A$1:$E$16</definedName>
    <definedName name="Z_E9F4E142_7D26_464D_BECA_4F3806DB1FE1_.wvu.PrintArea" localSheetId="16" hidden="1">'Other Taxes &amp; Duties'!$A$1:$F$16</definedName>
    <definedName name="Z_E9F4E142_7D26_464D_BECA_4F3806DB1FE1_.wvu.PrintArea" localSheetId="7" hidden="1">'Sch-4'!$A$1:$E$23</definedName>
    <definedName name="Z_E9F4E142_7D26_464D_BECA_4F3806DB1FE1_.wvu.PrintArea" localSheetId="9" hidden="1">'Sch-5'!$A$1:$D$29</definedName>
    <definedName name="Z_E9F4E142_7D26_464D_BECA_4F3806DB1FE1_.wvu.PrintArea" localSheetId="8" hidden="1">'Sch-5 after discount'!$A$1:$E$23</definedName>
    <definedName name="Z_E9F4E142_7D26_464D_BECA_4F3806DB1FE1_.wvu.PrintArea" localSheetId="11" hidden="1">'Sch-6 (After Discount)'!$A$1:$D$33</definedName>
    <definedName name="Z_E9F4E142_7D26_464D_BECA_4F3806DB1FE1_.wvu.PrintArea" localSheetId="10" hidden="1">'Sch-6 After Discount'!$A$1:$D$32</definedName>
    <definedName name="Z_E9F4E142_7D26_464D_BECA_4F3806DB1FE1_.wvu.PrintTitles" localSheetId="7" hidden="1">'Sch-4'!$3:$14</definedName>
    <definedName name="Z_E9F4E142_7D26_464D_BECA_4F3806DB1FE1_.wvu.PrintTitles" localSheetId="9" hidden="1">'Sch-5'!$3:$14</definedName>
    <definedName name="Z_E9F4E142_7D26_464D_BECA_4F3806DB1FE1_.wvu.PrintTitles" localSheetId="8" hidden="1">'Sch-5 after discount'!$3:$14</definedName>
    <definedName name="Z_E9F4E142_7D26_464D_BECA_4F3806DB1FE1_.wvu.PrintTitles" localSheetId="11" hidden="1">'Sch-6 (After Discount)'!$3:$14</definedName>
    <definedName name="Z_E9F4E142_7D26_464D_BECA_4F3806DB1FE1_.wvu.PrintTitles" localSheetId="10" hidden="1">'Sch-6 After Discount'!$3:$13</definedName>
    <definedName name="Z_E9F4E142_7D26_464D_BECA_4F3806DB1FE1_.wvu.Rows" localSheetId="1" hidden="1">Cover!$7:$7</definedName>
    <definedName name="Z_E9F4E142_7D26_464D_BECA_4F3806DB1FE1_.wvu.Rows" localSheetId="13" hidden="1">Discount!$30:$32</definedName>
    <definedName name="Z_ECE9294F_C910_4036_88BC_B1F2176FB06B_.wvu.Cols" localSheetId="13" hidden="1">Discount!$H:$S</definedName>
    <definedName name="Z_ECE9294F_C910_4036_88BC_B1F2176FB06B_.wvu.Cols" localSheetId="7" hidden="1">'Sch-4'!$I:$P</definedName>
    <definedName name="Z_ECE9294F_C910_4036_88BC_B1F2176FB06B_.wvu.Cols" localSheetId="8" hidden="1">'Sch-5 after discount'!$I:$P</definedName>
    <definedName name="Z_ECE9294F_C910_4036_88BC_B1F2176FB06B_.wvu.PrintArea" localSheetId="17" hidden="1">'Bid Form 2nd Envelope'!$A$1:$F$67</definedName>
    <definedName name="Z_ECE9294F_C910_4036_88BC_B1F2176FB06B_.wvu.PrintArea" localSheetId="13" hidden="1">Discount!$A$2:$G$40</definedName>
    <definedName name="Z_ECE9294F_C910_4036_88BC_B1F2176FB06B_.wvu.PrintArea" localSheetId="15"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4" hidden="1">Octroi!$A$1:$E$16</definedName>
    <definedName name="Z_ECE9294F_C910_4036_88BC_B1F2176FB06B_.wvu.PrintArea" localSheetId="16" hidden="1">'Other Taxes &amp; Duties'!$A$1:$F$16</definedName>
    <definedName name="Z_ECE9294F_C910_4036_88BC_B1F2176FB06B_.wvu.PrintArea" localSheetId="7" hidden="1">'Sch-4'!$A$1:$E$23</definedName>
    <definedName name="Z_ECE9294F_C910_4036_88BC_B1F2176FB06B_.wvu.PrintArea" localSheetId="9" hidden="1">'Sch-5'!$A$1:$D$29</definedName>
    <definedName name="Z_ECE9294F_C910_4036_88BC_B1F2176FB06B_.wvu.PrintArea" localSheetId="8" hidden="1">'Sch-5 after discount'!$A$1:$E$23</definedName>
    <definedName name="Z_ECE9294F_C910_4036_88BC_B1F2176FB06B_.wvu.PrintArea" localSheetId="11" hidden="1">'Sch-6 (After Discount)'!$A$1:$D$33</definedName>
    <definedName name="Z_ECE9294F_C910_4036_88BC_B1F2176FB06B_.wvu.PrintArea" localSheetId="10" hidden="1">'Sch-6 After Discount'!$A$1:$D$32</definedName>
    <definedName name="Z_ECE9294F_C910_4036_88BC_B1F2176FB06B_.wvu.PrintTitles" localSheetId="7" hidden="1">'Sch-4'!$3:$14</definedName>
    <definedName name="Z_ECE9294F_C910_4036_88BC_B1F2176FB06B_.wvu.PrintTitles" localSheetId="9" hidden="1">'Sch-5'!$3:$14</definedName>
    <definedName name="Z_ECE9294F_C910_4036_88BC_B1F2176FB06B_.wvu.PrintTitles" localSheetId="8" hidden="1">'Sch-5 after discount'!$3:$14</definedName>
    <definedName name="Z_ECE9294F_C910_4036_88BC_B1F2176FB06B_.wvu.PrintTitles" localSheetId="11" hidden="1">'Sch-6 (After Discount)'!$3:$14</definedName>
    <definedName name="Z_ECE9294F_C910_4036_88BC_B1F2176FB06B_.wvu.PrintTitles" localSheetId="10" hidden="1">'Sch-6 After Discount'!$3:$13</definedName>
    <definedName name="Z_ECE9294F_C910_4036_88BC_B1F2176FB06B_.wvu.Rows" localSheetId="1" hidden="1">Cover!$7:$7</definedName>
    <definedName name="Z_ECE9294F_C910_4036_88BC_B1F2176FB06B_.wvu.Rows" localSheetId="13" hidden="1">Discount!$30:$32</definedName>
    <definedName name="Z_F1B559AA_B9AD_4E4C_B94A_ECBE5878008B_.wvu.Cols" localSheetId="0" hidden="1">Basic!$I:$I</definedName>
    <definedName name="Z_F1B559AA_B9AD_4E4C_B94A_ECBE5878008B_.wvu.Cols" localSheetId="17" hidden="1">'Bid Form 2nd Envelope'!$H:$AO</definedName>
    <definedName name="Z_F1B559AA_B9AD_4E4C_B94A_ECBE5878008B_.wvu.Cols" localSheetId="13" hidden="1">Discount!$H:$L</definedName>
    <definedName name="Z_F1B559AA_B9AD_4E4C_B94A_ECBE5878008B_.wvu.Cols" localSheetId="3" hidden="1">'Names of Bidder'!$H:$H,'Names of Bidder'!$K:$K</definedName>
    <definedName name="Z_F1B559AA_B9AD_4E4C_B94A_ECBE5878008B_.wvu.Cols" localSheetId="21" hidden="1">'N-W (Cr.)'!$A:$O,'N-W (Cr.)'!$T:$DL</definedName>
    <definedName name="Z_F1B559AA_B9AD_4E4C_B94A_ECBE5878008B_.wvu.Cols" localSheetId="6" hidden="1">'Sch-3'!$K:$P</definedName>
    <definedName name="Z_F1B559AA_B9AD_4E4C_B94A_ECBE5878008B_.wvu.Cols" localSheetId="7" hidden="1">'Sch-4'!$F:$T</definedName>
    <definedName name="Z_F1B559AA_B9AD_4E4C_B94A_ECBE5878008B_.wvu.Cols" localSheetId="11" hidden="1">'Sch-6 (After Discount)'!$E:$F</definedName>
    <definedName name="Z_F1B559AA_B9AD_4E4C_B94A_ECBE5878008B_.wvu.Cols" localSheetId="12" hidden="1">'Sch-7'!$AA:$AG</definedName>
    <definedName name="Z_F1B559AA_B9AD_4E4C_B94A_ECBE5878008B_.wvu.FilterData" localSheetId="4" hidden="1">'Sch-1'!$16:$88</definedName>
    <definedName name="Z_F1B559AA_B9AD_4E4C_B94A_ECBE5878008B_.wvu.FilterData" localSheetId="5" hidden="1">'Sch-2'!$A$16:$AB$88</definedName>
    <definedName name="Z_F1B559AA_B9AD_4E4C_B94A_ECBE5878008B_.wvu.PrintArea" localSheetId="17" hidden="1">'Bid Form 2nd Envelope'!$A$1:$F$67</definedName>
    <definedName name="Z_F1B559AA_B9AD_4E4C_B94A_ECBE5878008B_.wvu.PrintArea" localSheetId="13" hidden="1">Discount!$A$2:$G$40</definedName>
    <definedName name="Z_F1B559AA_B9AD_4E4C_B94A_ECBE5878008B_.wvu.PrintArea" localSheetId="15"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4" hidden="1">Octroi!$A$1:$E$16</definedName>
    <definedName name="Z_F1B559AA_B9AD_4E4C_B94A_ECBE5878008B_.wvu.PrintArea" localSheetId="16" hidden="1">'Other Taxes &amp; Duties'!$A$1:$F$16</definedName>
    <definedName name="Z_F1B559AA_B9AD_4E4C_B94A_ECBE5878008B_.wvu.PrintArea" localSheetId="4" hidden="1">'Sch-1'!$A$1:$J$92</definedName>
    <definedName name="Z_F1B559AA_B9AD_4E4C_B94A_ECBE5878008B_.wvu.PrintArea" localSheetId="5" hidden="1">'Sch-2'!$A$1:$F$91</definedName>
    <definedName name="Z_F1B559AA_B9AD_4E4C_B94A_ECBE5878008B_.wvu.PrintArea" localSheetId="6" hidden="1">'Sch-3'!$A$1:$J$79</definedName>
    <definedName name="Z_F1B559AA_B9AD_4E4C_B94A_ECBE5878008B_.wvu.PrintArea" localSheetId="7" hidden="1">'Sch-4'!$A$1:$E$23</definedName>
    <definedName name="Z_F1B559AA_B9AD_4E4C_B94A_ECBE5878008B_.wvu.PrintArea" localSheetId="9" hidden="1">'Sch-5'!$A$1:$D$28</definedName>
    <definedName name="Z_F1B559AA_B9AD_4E4C_B94A_ECBE5878008B_.wvu.PrintArea" localSheetId="8" hidden="1">'Sch-5 after discount'!$A$1:$E$23</definedName>
    <definedName name="Z_F1B559AA_B9AD_4E4C_B94A_ECBE5878008B_.wvu.PrintArea" localSheetId="11" hidden="1">'Sch-6 (After Discount)'!$A$1:$D$32</definedName>
    <definedName name="Z_F1B559AA_B9AD_4E4C_B94A_ECBE5878008B_.wvu.PrintArea" localSheetId="10" hidden="1">'Sch-6 After Discount'!$A$1:$D$31</definedName>
    <definedName name="Z_F1B559AA_B9AD_4E4C_B94A_ECBE5878008B_.wvu.PrintArea" localSheetId="12"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7" hidden="1">'Sch-4'!$3:$14</definedName>
    <definedName name="Z_F1B559AA_B9AD_4E4C_B94A_ECBE5878008B_.wvu.PrintTitles" localSheetId="9" hidden="1">'Sch-5'!$3:$14</definedName>
    <definedName name="Z_F1B559AA_B9AD_4E4C_B94A_ECBE5878008B_.wvu.PrintTitles" localSheetId="8" hidden="1">'Sch-5 after discount'!$3:$14</definedName>
    <definedName name="Z_F1B559AA_B9AD_4E4C_B94A_ECBE5878008B_.wvu.PrintTitles" localSheetId="11" hidden="1">'Sch-6 (After Discount)'!$3:$14</definedName>
    <definedName name="Z_F1B559AA_B9AD_4E4C_B94A_ECBE5878008B_.wvu.PrintTitles" localSheetId="10" hidden="1">'Sch-6 After Discount'!$3:$13</definedName>
    <definedName name="Z_F1B559AA_B9AD_4E4C_B94A_ECBE5878008B_.wvu.Rows" localSheetId="1" hidden="1">Cover!$7:$7</definedName>
    <definedName name="Z_F1B559AA_B9AD_4E4C_B94A_ECBE5878008B_.wvu.Rows" localSheetId="13" hidden="1">Discount!$29:$32</definedName>
    <definedName name="Z_F1B559AA_B9AD_4E4C_B94A_ECBE5878008B_.wvu.Rows" localSheetId="3" hidden="1">'Names of Bidder'!$19:$22</definedName>
    <definedName name="Z_F1B559AA_B9AD_4E4C_B94A_ECBE5878008B_.wvu.Rows" localSheetId="6" hidden="1">'Sch-3'!$83:$83</definedName>
    <definedName name="Z_F1B559AA_B9AD_4E4C_B94A_ECBE5878008B_.wvu.Rows" localSheetId="12" hidden="1">'Sch-7'!$62:$180</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 name="Z_F9F7F3ED_ECC9_497A_9892_B9E9353332C2_.wvu.PrintArea" localSheetId="18" hidden="1">QC!$A$1:$F$28</definedName>
  </definedNames>
  <calcPr calcId="191029"/>
  <customWorkbookViews>
    <customWorkbookView name="Satendra Singh Sengar {सतेन्द्र सिंह सेंगर} - Personal View" guid="{267FF044-3C5D-4FEC-AC00-A7E30583F8BB}" mergeInterval="0" personalView="1" maximized="1" xWindow="-8" yWindow="-8" windowWidth="1936" windowHeight="1056" tabRatio="670" activeSheetId="7"/>
    <customWorkbookView name="Ankit Vaishnav {Ankit Vaishnav} - Personal View" guid="{3FCD02EB-1C44-4646-B069-2B9945E67B1F}" mergeInterval="0" personalView="1" maximized="1" xWindow="-8" yWindow="-8" windowWidth="1456" windowHeight="876" tabRatio="670" activeSheetId="13"/>
    <customWorkbookView name="Satendra S. Sengar - Personal View" guid="{B056965A-4BE5-44B3-AB31-550AD9F023BC}" mergeInterval="0" personalView="1" maximized="1" xWindow="-8" yWindow="-8" windowWidth="1382" windowHeight="744" tabRatio="670" activeSheetId="2"/>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Isha Khandelwal - Personal View" guid="{755190E0-7BE9-48F9-BB5F-DF8E25D6736A}" mergeInterval="0" personalView="1" maximized="1" xWindow="-8" yWindow="-8" windowWidth="1382" windowHeight="744" tabRatio="670" activeSheetId="19"/>
    <customWorkbookView name="60003018 - Personal View" guid="{F1B559AA-B9AD-4E4C-B94A-ECBE5878008B}" mergeInterval="0" personalView="1" maximized="1" xWindow="-8" yWindow="-8" windowWidth="1382" windowHeight="744" tabRatio="670" activeSheetId="15"/>
    <customWorkbookView name="Dhinesh Kumar S {Dhinesh Kumar S} - Personal View" guid="{2F397464-D97A-404F-89D2-184C6FBAA4EB}" mergeInterval="0" personalView="1" maximized="1" xWindow="-8" yWindow="-8" windowWidth="1382" windowHeight="744" tabRatio="670"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7" l="1"/>
  <c r="J18" i="7"/>
  <c r="J36" i="5"/>
  <c r="J18" i="5"/>
  <c r="J46" i="5"/>
  <c r="J85" i="5"/>
  <c r="J80" i="5"/>
  <c r="J69" i="5"/>
  <c r="J45" i="5"/>
  <c r="J44" i="5"/>
  <c r="J83" i="5"/>
  <c r="J78" i="5"/>
  <c r="J77" i="5"/>
  <c r="J75" i="5"/>
  <c r="J74" i="5"/>
  <c r="J72" i="5"/>
  <c r="J65" i="5"/>
  <c r="J64" i="5"/>
  <c r="J62" i="5"/>
  <c r="J61" i="5"/>
  <c r="J60" i="5"/>
  <c r="J58" i="5"/>
  <c r="J57" i="5"/>
  <c r="J56" i="5"/>
  <c r="T36" i="5"/>
  <c r="U36" i="5" s="1"/>
  <c r="J28" i="5"/>
  <c r="S46" i="7"/>
  <c r="Q46" i="7"/>
  <c r="R46" i="7" s="1"/>
  <c r="T46" i="7" s="1"/>
  <c r="P46" i="7"/>
  <c r="J46" i="7"/>
  <c r="K46" i="7" s="1"/>
  <c r="S45" i="7"/>
  <c r="Q45" i="7"/>
  <c r="R45" i="7" s="1"/>
  <c r="P45" i="7"/>
  <c r="J45" i="7"/>
  <c r="L45" i="7" s="1"/>
  <c r="S44" i="7"/>
  <c r="Q44" i="7"/>
  <c r="R44" i="7" s="1"/>
  <c r="P44" i="7"/>
  <c r="J44" i="7"/>
  <c r="K44" i="7" s="1"/>
  <c r="S43" i="7"/>
  <c r="Q43" i="7"/>
  <c r="R43" i="7" s="1"/>
  <c r="P43" i="7"/>
  <c r="J43" i="7"/>
  <c r="L43" i="7" s="1"/>
  <c r="S42" i="7"/>
  <c r="Q42" i="7"/>
  <c r="R42" i="7" s="1"/>
  <c r="P42" i="7"/>
  <c r="J42" i="7"/>
  <c r="K42" i="7" s="1"/>
  <c r="J59" i="7"/>
  <c r="J79" i="5"/>
  <c r="L79" i="5" s="1"/>
  <c r="P79" i="5"/>
  <c r="T45" i="7" l="1"/>
  <c r="T44" i="7"/>
  <c r="T43" i="7"/>
  <c r="T42" i="7"/>
  <c r="L46" i="7"/>
  <c r="W36" i="5"/>
  <c r="V36" i="5"/>
  <c r="K43" i="7"/>
  <c r="L44" i="7"/>
  <c r="L42" i="7"/>
  <c r="K45" i="7"/>
  <c r="K79" i="5"/>
  <c r="S72" i="7"/>
  <c r="Q72" i="7"/>
  <c r="R72" i="7" s="1"/>
  <c r="P72" i="7"/>
  <c r="J72" i="7"/>
  <c r="L72" i="7" s="1"/>
  <c r="S71" i="7"/>
  <c r="Q71" i="7"/>
  <c r="R71" i="7" s="1"/>
  <c r="P71" i="7"/>
  <c r="L71" i="7"/>
  <c r="S70" i="7"/>
  <c r="Q70" i="7"/>
  <c r="R70" i="7" s="1"/>
  <c r="T70" i="7" s="1"/>
  <c r="P70" i="7"/>
  <c r="J70" i="7"/>
  <c r="K70" i="7" s="1"/>
  <c r="S69" i="7"/>
  <c r="Q69" i="7"/>
  <c r="R69" i="7" s="1"/>
  <c r="P69" i="7"/>
  <c r="J69" i="7"/>
  <c r="L69" i="7" s="1"/>
  <c r="S68" i="7"/>
  <c r="Q68" i="7"/>
  <c r="R68" i="7" s="1"/>
  <c r="P68" i="7"/>
  <c r="J68" i="7"/>
  <c r="L68" i="7" s="1"/>
  <c r="S67" i="7"/>
  <c r="Q67" i="7"/>
  <c r="R67" i="7" s="1"/>
  <c r="P67" i="7"/>
  <c r="J67" i="7"/>
  <c r="L67" i="7" s="1"/>
  <c r="S66" i="7"/>
  <c r="Q66" i="7"/>
  <c r="R66" i="7" s="1"/>
  <c r="P66" i="7"/>
  <c r="L66" i="7"/>
  <c r="G86" i="6"/>
  <c r="H86" i="6" s="1"/>
  <c r="F86" i="6"/>
  <c r="G85" i="6"/>
  <c r="H85" i="6" s="1"/>
  <c r="F85" i="6"/>
  <c r="G84" i="6"/>
  <c r="H84" i="6" s="1"/>
  <c r="F84" i="6"/>
  <c r="G83" i="6"/>
  <c r="H83" i="6" s="1"/>
  <c r="F83" i="6"/>
  <c r="G82" i="6"/>
  <c r="H82" i="6" s="1"/>
  <c r="F82" i="6"/>
  <c r="G81" i="6"/>
  <c r="H81" i="6" s="1"/>
  <c r="G80" i="6"/>
  <c r="H80" i="6" s="1"/>
  <c r="F80" i="6"/>
  <c r="G79" i="6"/>
  <c r="H79" i="6" s="1"/>
  <c r="F79" i="6"/>
  <c r="G78" i="6"/>
  <c r="H78" i="6" s="1"/>
  <c r="F78" i="6"/>
  <c r="G77" i="6"/>
  <c r="H77" i="6" s="1"/>
  <c r="F77" i="6"/>
  <c r="G76" i="6"/>
  <c r="H76" i="6" s="1"/>
  <c r="F76" i="6"/>
  <c r="T66" i="7" l="1"/>
  <c r="T68" i="7"/>
  <c r="T69" i="7"/>
  <c r="T67" i="7"/>
  <c r="T71" i="7"/>
  <c r="K67" i="7"/>
  <c r="T72" i="7"/>
  <c r="L70" i="7"/>
  <c r="K69" i="7"/>
  <c r="K68" i="7"/>
  <c r="K72" i="7"/>
  <c r="K71" i="7"/>
  <c r="K66" i="7"/>
  <c r="S65" i="7" l="1"/>
  <c r="Q65" i="7"/>
  <c r="R65" i="7" s="1"/>
  <c r="P65" i="7"/>
  <c r="J65" i="7"/>
  <c r="K65" i="7" s="1"/>
  <c r="S64" i="7"/>
  <c r="Q64" i="7"/>
  <c r="R64" i="7" s="1"/>
  <c r="P64" i="7"/>
  <c r="J64" i="7"/>
  <c r="L64" i="7" s="1"/>
  <c r="T22" i="5"/>
  <c r="W22" i="5" s="1"/>
  <c r="R22" i="5"/>
  <c r="S22" i="5" s="1"/>
  <c r="P22" i="5"/>
  <c r="J22" i="5"/>
  <c r="L22" i="5" s="1"/>
  <c r="T21" i="5"/>
  <c r="V21" i="5" s="1"/>
  <c r="R21" i="5"/>
  <c r="S21" i="5" s="1"/>
  <c r="P21" i="5"/>
  <c r="J21" i="5"/>
  <c r="L21" i="5" s="1"/>
  <c r="S63" i="7"/>
  <c r="Q63" i="7"/>
  <c r="R63" i="7" s="1"/>
  <c r="P63" i="7"/>
  <c r="J63" i="7"/>
  <c r="K63" i="7" s="1"/>
  <c r="S62" i="7"/>
  <c r="Q62" i="7"/>
  <c r="R62" i="7" s="1"/>
  <c r="P62" i="7"/>
  <c r="L62" i="7"/>
  <c r="S61" i="7"/>
  <c r="Q61" i="7"/>
  <c r="R61" i="7" s="1"/>
  <c r="P61" i="7"/>
  <c r="J61" i="7"/>
  <c r="K61" i="7" s="1"/>
  <c r="S60" i="7"/>
  <c r="Q60" i="7"/>
  <c r="R60" i="7" s="1"/>
  <c r="P60" i="7"/>
  <c r="J60" i="7"/>
  <c r="L60" i="7" s="1"/>
  <c r="S59" i="7"/>
  <c r="Q59" i="7"/>
  <c r="R59" i="7" s="1"/>
  <c r="P59" i="7"/>
  <c r="L59" i="7"/>
  <c r="S58" i="7"/>
  <c r="Q58" i="7"/>
  <c r="R58" i="7" s="1"/>
  <c r="P58" i="7"/>
  <c r="J58" i="7"/>
  <c r="L58" i="7" s="1"/>
  <c r="S57" i="7"/>
  <c r="Q57" i="7"/>
  <c r="R57" i="7" s="1"/>
  <c r="P57" i="7"/>
  <c r="K57" i="7"/>
  <c r="S56" i="7"/>
  <c r="Q56" i="7"/>
  <c r="R56" i="7" s="1"/>
  <c r="P56" i="7"/>
  <c r="J56" i="7"/>
  <c r="L56" i="7" s="1"/>
  <c r="S55" i="7"/>
  <c r="Q55" i="7"/>
  <c r="R55" i="7" s="1"/>
  <c r="P55" i="7"/>
  <c r="J55" i="7"/>
  <c r="K55" i="7" s="1"/>
  <c r="S54" i="7"/>
  <c r="Q54" i="7"/>
  <c r="R54" i="7" s="1"/>
  <c r="P54" i="7"/>
  <c r="L54" i="7"/>
  <c r="S53" i="7"/>
  <c r="Q53" i="7"/>
  <c r="R53" i="7" s="1"/>
  <c r="P53" i="7"/>
  <c r="J53" i="7"/>
  <c r="L53" i="7" s="1"/>
  <c r="S33" i="7"/>
  <c r="Q33" i="7"/>
  <c r="R33" i="7" s="1"/>
  <c r="P33" i="7"/>
  <c r="J33" i="7"/>
  <c r="L33" i="7" s="1"/>
  <c r="S32" i="7"/>
  <c r="Q32" i="7"/>
  <c r="R32" i="7" s="1"/>
  <c r="P32" i="7"/>
  <c r="J32" i="7"/>
  <c r="L32" i="7" s="1"/>
  <c r="S31" i="7"/>
  <c r="Q31" i="7"/>
  <c r="R31" i="7" s="1"/>
  <c r="P31" i="7"/>
  <c r="J31" i="7"/>
  <c r="L31" i="7" s="1"/>
  <c r="S30" i="7"/>
  <c r="Q30" i="7"/>
  <c r="R30" i="7" s="1"/>
  <c r="P30" i="7"/>
  <c r="J30" i="7"/>
  <c r="K30" i="7" s="1"/>
  <c r="S29" i="7"/>
  <c r="Q29" i="7"/>
  <c r="R29" i="7" s="1"/>
  <c r="P29" i="7"/>
  <c r="J29" i="7"/>
  <c r="L29" i="7" s="1"/>
  <c r="S28" i="7"/>
  <c r="Q28" i="7"/>
  <c r="R28" i="7" s="1"/>
  <c r="P28" i="7"/>
  <c r="J28" i="7"/>
  <c r="L28" i="7" s="1"/>
  <c r="S27" i="7"/>
  <c r="Q27" i="7"/>
  <c r="R27" i="7" s="1"/>
  <c r="P27" i="7"/>
  <c r="J27" i="7"/>
  <c r="L27" i="7" s="1"/>
  <c r="S26" i="7"/>
  <c r="Q26" i="7"/>
  <c r="R26" i="7" s="1"/>
  <c r="P26" i="7"/>
  <c r="J26" i="7"/>
  <c r="L26" i="7" s="1"/>
  <c r="S25" i="7"/>
  <c r="Q25" i="7"/>
  <c r="R25" i="7" s="1"/>
  <c r="P25" i="7"/>
  <c r="J25" i="7"/>
  <c r="L25" i="7" s="1"/>
  <c r="S24" i="7"/>
  <c r="Q24" i="7"/>
  <c r="R24" i="7" s="1"/>
  <c r="P24" i="7"/>
  <c r="J24" i="7"/>
  <c r="K24" i="7" s="1"/>
  <c r="S23" i="7"/>
  <c r="Q23" i="7"/>
  <c r="R23" i="7" s="1"/>
  <c r="P23" i="7"/>
  <c r="J23" i="7"/>
  <c r="K23" i="7" s="1"/>
  <c r="S22" i="7"/>
  <c r="Q22" i="7"/>
  <c r="R22" i="7" s="1"/>
  <c r="P22" i="7"/>
  <c r="J22" i="7"/>
  <c r="L22" i="7" s="1"/>
  <c r="S21" i="7"/>
  <c r="Q21" i="7"/>
  <c r="R21" i="7" s="1"/>
  <c r="P21" i="7"/>
  <c r="J21" i="7"/>
  <c r="L21" i="7" s="1"/>
  <c r="S20" i="7"/>
  <c r="Q20" i="7"/>
  <c r="R20" i="7" s="1"/>
  <c r="P20" i="7"/>
  <c r="J20" i="7"/>
  <c r="S19" i="7"/>
  <c r="Q19" i="7"/>
  <c r="R19" i="7" s="1"/>
  <c r="P19" i="7"/>
  <c r="L19" i="7"/>
  <c r="S18" i="7"/>
  <c r="Q18" i="7"/>
  <c r="R18" i="7" s="1"/>
  <c r="P18" i="7"/>
  <c r="K18" i="7"/>
  <c r="S41" i="7"/>
  <c r="Q41" i="7"/>
  <c r="R41" i="7" s="1"/>
  <c r="P41" i="7"/>
  <c r="J41" i="7"/>
  <c r="K41" i="7" s="1"/>
  <c r="S40" i="7"/>
  <c r="Q40" i="7"/>
  <c r="R40" i="7" s="1"/>
  <c r="P40" i="7"/>
  <c r="J40" i="7"/>
  <c r="L40" i="7" s="1"/>
  <c r="S39" i="7"/>
  <c r="Q39" i="7"/>
  <c r="R39" i="7" s="1"/>
  <c r="P39" i="7"/>
  <c r="J39" i="7"/>
  <c r="K39" i="7" s="1"/>
  <c r="S38" i="7"/>
  <c r="Q38" i="7"/>
  <c r="R38" i="7" s="1"/>
  <c r="P38" i="7"/>
  <c r="J38" i="7"/>
  <c r="L38" i="7" s="1"/>
  <c r="S37" i="7"/>
  <c r="Q37" i="7"/>
  <c r="R37" i="7" s="1"/>
  <c r="P37" i="7"/>
  <c r="J37" i="7"/>
  <c r="L37" i="7" s="1"/>
  <c r="S36" i="7"/>
  <c r="Q36" i="7"/>
  <c r="R36" i="7" s="1"/>
  <c r="P36" i="7"/>
  <c r="J36" i="7"/>
  <c r="K36" i="7" s="1"/>
  <c r="S35" i="7"/>
  <c r="Q35" i="7"/>
  <c r="R35" i="7" s="1"/>
  <c r="P35" i="7"/>
  <c r="J35" i="7"/>
  <c r="K35" i="7" s="1"/>
  <c r="S34" i="7"/>
  <c r="Q34" i="7"/>
  <c r="R34" i="7" s="1"/>
  <c r="P34" i="7"/>
  <c r="J34" i="7"/>
  <c r="L34" i="7" s="1"/>
  <c r="S48" i="7"/>
  <c r="Q48" i="7"/>
  <c r="R48" i="7" s="1"/>
  <c r="P48" i="7"/>
  <c r="J48" i="7"/>
  <c r="K48" i="7" s="1"/>
  <c r="S47" i="7"/>
  <c r="Q47" i="7"/>
  <c r="R47" i="7" s="1"/>
  <c r="P47" i="7"/>
  <c r="J47" i="7"/>
  <c r="K47" i="7" s="1"/>
  <c r="S50" i="7"/>
  <c r="Q50" i="7"/>
  <c r="R50" i="7" s="1"/>
  <c r="P50" i="7"/>
  <c r="J50" i="7"/>
  <c r="K50" i="7" s="1"/>
  <c r="S49" i="7"/>
  <c r="Q49" i="7"/>
  <c r="R49" i="7" s="1"/>
  <c r="P49" i="7"/>
  <c r="J49" i="7"/>
  <c r="K49" i="7" s="1"/>
  <c r="S51" i="7"/>
  <c r="Q51" i="7"/>
  <c r="R51" i="7" s="1"/>
  <c r="P51" i="7"/>
  <c r="K51" i="7"/>
  <c r="G49" i="6"/>
  <c r="H49" i="6" s="1"/>
  <c r="G48" i="6"/>
  <c r="H48" i="6" s="1"/>
  <c r="G47" i="6"/>
  <c r="H47" i="6" s="1"/>
  <c r="F47" i="6"/>
  <c r="G46" i="6"/>
  <c r="H46" i="6" s="1"/>
  <c r="F46" i="6"/>
  <c r="G45" i="6"/>
  <c r="H45" i="6" s="1"/>
  <c r="F45" i="6"/>
  <c r="G44" i="6"/>
  <c r="H44" i="6" s="1"/>
  <c r="F44" i="6"/>
  <c r="G43" i="6"/>
  <c r="H43" i="6" s="1"/>
  <c r="F43" i="6"/>
  <c r="G42" i="6"/>
  <c r="H42" i="6" s="1"/>
  <c r="F42" i="6"/>
  <c r="G41" i="6"/>
  <c r="H41" i="6" s="1"/>
  <c r="F41" i="6"/>
  <c r="G40" i="6"/>
  <c r="H40" i="6" s="1"/>
  <c r="F40" i="6"/>
  <c r="G39" i="6"/>
  <c r="H39" i="6" s="1"/>
  <c r="F39" i="6"/>
  <c r="G38" i="6"/>
  <c r="H38" i="6" s="1"/>
  <c r="F38" i="6"/>
  <c r="G37" i="6"/>
  <c r="H37" i="6" s="1"/>
  <c r="F37" i="6"/>
  <c r="G36" i="6"/>
  <c r="H36" i="6" s="1"/>
  <c r="F36" i="6"/>
  <c r="G35" i="6"/>
  <c r="H35" i="6" s="1"/>
  <c r="F35" i="6"/>
  <c r="G34" i="6"/>
  <c r="H34" i="6" s="1"/>
  <c r="F34" i="6"/>
  <c r="G33" i="6"/>
  <c r="H33" i="6" s="1"/>
  <c r="F33" i="6"/>
  <c r="G32" i="6"/>
  <c r="H32" i="6" s="1"/>
  <c r="F32" i="6"/>
  <c r="G31" i="6"/>
  <c r="H31" i="6" s="1"/>
  <c r="F31" i="6"/>
  <c r="G30" i="6"/>
  <c r="H30" i="6" s="1"/>
  <c r="F30" i="6"/>
  <c r="G29" i="6"/>
  <c r="H29" i="6" s="1"/>
  <c r="F29" i="6"/>
  <c r="G28" i="6"/>
  <c r="H28" i="6" s="1"/>
  <c r="F28" i="6"/>
  <c r="G27" i="6"/>
  <c r="H27" i="6" s="1"/>
  <c r="F27" i="6"/>
  <c r="G26" i="6"/>
  <c r="H26" i="6" s="1"/>
  <c r="F26" i="6"/>
  <c r="G25" i="6"/>
  <c r="H25" i="6" s="1"/>
  <c r="F25" i="6"/>
  <c r="G24" i="6"/>
  <c r="H24" i="6" s="1"/>
  <c r="F24" i="6"/>
  <c r="G23" i="6"/>
  <c r="H23" i="6" s="1"/>
  <c r="F23" i="6"/>
  <c r="G22" i="6"/>
  <c r="H22" i="6" s="1"/>
  <c r="F22" i="6"/>
  <c r="G21" i="6"/>
  <c r="H21" i="6" s="1"/>
  <c r="F21" i="6"/>
  <c r="G20" i="6"/>
  <c r="H20" i="6" s="1"/>
  <c r="F20" i="6"/>
  <c r="G19" i="6"/>
  <c r="H19" i="6" s="1"/>
  <c r="F19" i="6"/>
  <c r="G18" i="6"/>
  <c r="H18" i="6" s="1"/>
  <c r="F18" i="6"/>
  <c r="G65" i="6"/>
  <c r="H65" i="6" s="1"/>
  <c r="F65" i="6"/>
  <c r="G64" i="6"/>
  <c r="H64" i="6" s="1"/>
  <c r="F64" i="6"/>
  <c r="G63" i="6"/>
  <c r="H63" i="6" s="1"/>
  <c r="G62" i="6"/>
  <c r="H62" i="6" s="1"/>
  <c r="F62" i="6"/>
  <c r="G61" i="6"/>
  <c r="H61" i="6" s="1"/>
  <c r="F61" i="6"/>
  <c r="G60" i="6"/>
  <c r="H60" i="6" s="1"/>
  <c r="F60" i="6"/>
  <c r="G59" i="6"/>
  <c r="H59" i="6" s="1"/>
  <c r="G58" i="6"/>
  <c r="H58" i="6" s="1"/>
  <c r="F58" i="6"/>
  <c r="G57" i="6"/>
  <c r="H57" i="6" s="1"/>
  <c r="F57" i="6"/>
  <c r="G56" i="6"/>
  <c r="H56" i="6" s="1"/>
  <c r="F56" i="6"/>
  <c r="G55" i="6"/>
  <c r="H55" i="6" s="1"/>
  <c r="F55" i="6"/>
  <c r="G54" i="6"/>
  <c r="H54" i="6" s="1"/>
  <c r="G53" i="6"/>
  <c r="H53" i="6" s="1"/>
  <c r="F53" i="6"/>
  <c r="G52" i="6"/>
  <c r="H52" i="6" s="1"/>
  <c r="F52" i="6"/>
  <c r="G51" i="6"/>
  <c r="H51" i="6" s="1"/>
  <c r="G50" i="6"/>
  <c r="H50" i="6" s="1"/>
  <c r="F50" i="6"/>
  <c r="G73" i="6"/>
  <c r="H73" i="6" s="1"/>
  <c r="F73" i="6"/>
  <c r="G72" i="6"/>
  <c r="H72" i="6" s="1"/>
  <c r="F72" i="6"/>
  <c r="G71" i="6"/>
  <c r="H71" i="6" s="1"/>
  <c r="G70" i="6"/>
  <c r="H70" i="6" s="1"/>
  <c r="G69" i="6"/>
  <c r="H69" i="6" s="1"/>
  <c r="F69" i="6"/>
  <c r="G68" i="6"/>
  <c r="H68" i="6" s="1"/>
  <c r="G67" i="6"/>
  <c r="H67" i="6" s="1"/>
  <c r="F67" i="6"/>
  <c r="G66" i="6"/>
  <c r="H66" i="6" s="1"/>
  <c r="F66" i="6"/>
  <c r="G75" i="6"/>
  <c r="H75" i="6" s="1"/>
  <c r="F75" i="6"/>
  <c r="G74" i="6"/>
  <c r="H74" i="6" s="1"/>
  <c r="F74" i="6"/>
  <c r="T86" i="5"/>
  <c r="W86" i="5" s="1"/>
  <c r="R86" i="5"/>
  <c r="S86" i="5" s="1"/>
  <c r="P86" i="5"/>
  <c r="J86" i="5"/>
  <c r="K86" i="5" s="1"/>
  <c r="T84" i="5"/>
  <c r="V84" i="5" s="1"/>
  <c r="R84" i="5"/>
  <c r="S84" i="5" s="1"/>
  <c r="P84" i="5"/>
  <c r="J84" i="5"/>
  <c r="L84" i="5" s="1"/>
  <c r="T83" i="5"/>
  <c r="W83" i="5" s="1"/>
  <c r="R83" i="5"/>
  <c r="S83" i="5" s="1"/>
  <c r="P83" i="5"/>
  <c r="L83" i="5"/>
  <c r="T82" i="5"/>
  <c r="W82" i="5" s="1"/>
  <c r="R82" i="5"/>
  <c r="S82" i="5" s="1"/>
  <c r="P82" i="5"/>
  <c r="J82" i="5"/>
  <c r="K82" i="5" s="1"/>
  <c r="T81" i="5"/>
  <c r="V81" i="5" s="1"/>
  <c r="R81" i="5"/>
  <c r="S81" i="5" s="1"/>
  <c r="P81" i="5"/>
  <c r="L81" i="5"/>
  <c r="T78" i="5"/>
  <c r="W78" i="5" s="1"/>
  <c r="R78" i="5"/>
  <c r="S78" i="5" s="1"/>
  <c r="P78" i="5"/>
  <c r="L78" i="5"/>
  <c r="T77" i="5"/>
  <c r="W77" i="5" s="1"/>
  <c r="R77" i="5"/>
  <c r="S77" i="5" s="1"/>
  <c r="P77" i="5"/>
  <c r="K77" i="5"/>
  <c r="T68" i="5"/>
  <c r="V68" i="5" s="1"/>
  <c r="R68" i="5"/>
  <c r="S68" i="5" s="1"/>
  <c r="P68" i="5"/>
  <c r="L68" i="5"/>
  <c r="T67" i="5"/>
  <c r="W67" i="5" s="1"/>
  <c r="R67" i="5"/>
  <c r="S67" i="5" s="1"/>
  <c r="P67" i="5"/>
  <c r="J67" i="5"/>
  <c r="L67" i="5" s="1"/>
  <c r="T35" i="5"/>
  <c r="W35" i="5" s="1"/>
  <c r="R35" i="5"/>
  <c r="S35" i="5" s="1"/>
  <c r="P35" i="5"/>
  <c r="J35" i="5"/>
  <c r="L35" i="5" s="1"/>
  <c r="T34" i="5"/>
  <c r="W34" i="5" s="1"/>
  <c r="R34" i="5"/>
  <c r="S34" i="5" s="1"/>
  <c r="P34" i="5"/>
  <c r="J34" i="5"/>
  <c r="K34" i="5" s="1"/>
  <c r="T33" i="5"/>
  <c r="W33" i="5" s="1"/>
  <c r="R33" i="5"/>
  <c r="S33" i="5" s="1"/>
  <c r="P33" i="5"/>
  <c r="J33" i="5"/>
  <c r="L33" i="5" s="1"/>
  <c r="T32" i="5"/>
  <c r="W32" i="5" s="1"/>
  <c r="R32" i="5"/>
  <c r="S32" i="5" s="1"/>
  <c r="P32" i="5"/>
  <c r="J32" i="5"/>
  <c r="L32" i="5" s="1"/>
  <c r="T31" i="5"/>
  <c r="W31" i="5" s="1"/>
  <c r="R31" i="5"/>
  <c r="S31" i="5" s="1"/>
  <c r="P31" i="5"/>
  <c r="J31" i="5"/>
  <c r="K31" i="5" s="1"/>
  <c r="T30" i="5"/>
  <c r="V30" i="5" s="1"/>
  <c r="R30" i="5"/>
  <c r="S30" i="5" s="1"/>
  <c r="P30" i="5"/>
  <c r="J30" i="5"/>
  <c r="L30" i="5" s="1"/>
  <c r="T29" i="5"/>
  <c r="W29" i="5" s="1"/>
  <c r="R29" i="5"/>
  <c r="S29" i="5" s="1"/>
  <c r="P29" i="5"/>
  <c r="J29" i="5"/>
  <c r="L29" i="5" s="1"/>
  <c r="T27" i="5"/>
  <c r="W27" i="5" s="1"/>
  <c r="R27" i="5"/>
  <c r="S27" i="5" s="1"/>
  <c r="P27" i="5"/>
  <c r="J27" i="5"/>
  <c r="K27" i="5" s="1"/>
  <c r="T26" i="5"/>
  <c r="V26" i="5" s="1"/>
  <c r="R26" i="5"/>
  <c r="S26" i="5" s="1"/>
  <c r="P26" i="5"/>
  <c r="J26" i="5"/>
  <c r="L26" i="5" s="1"/>
  <c r="T25" i="5"/>
  <c r="W25" i="5" s="1"/>
  <c r="R25" i="5"/>
  <c r="S25" i="5" s="1"/>
  <c r="P25" i="5"/>
  <c r="J25" i="5"/>
  <c r="L25" i="5" s="1"/>
  <c r="T24" i="5"/>
  <c r="W24" i="5" s="1"/>
  <c r="R24" i="5"/>
  <c r="S24" i="5" s="1"/>
  <c r="P24" i="5"/>
  <c r="J24" i="5"/>
  <c r="K24" i="5" s="1"/>
  <c r="T23" i="5"/>
  <c r="V23" i="5" s="1"/>
  <c r="R23" i="5"/>
  <c r="S23" i="5" s="1"/>
  <c r="P23" i="5"/>
  <c r="J23" i="5"/>
  <c r="L23" i="5" s="1"/>
  <c r="T20" i="5"/>
  <c r="W20" i="5" s="1"/>
  <c r="R20" i="5"/>
  <c r="S20" i="5" s="1"/>
  <c r="P20" i="5"/>
  <c r="J20" i="5"/>
  <c r="L20" i="5" s="1"/>
  <c r="T19" i="5"/>
  <c r="W19" i="5" s="1"/>
  <c r="R19" i="5"/>
  <c r="S19" i="5" s="1"/>
  <c r="P19" i="5"/>
  <c r="J19" i="5"/>
  <c r="T43" i="5"/>
  <c r="W43" i="5" s="1"/>
  <c r="R43" i="5"/>
  <c r="S43" i="5" s="1"/>
  <c r="P43" i="5"/>
  <c r="J43" i="5"/>
  <c r="L43" i="5" s="1"/>
  <c r="T42" i="5"/>
  <c r="W42" i="5" s="1"/>
  <c r="R42" i="5"/>
  <c r="S42" i="5" s="1"/>
  <c r="P42" i="5"/>
  <c r="J42" i="5"/>
  <c r="K42" i="5" s="1"/>
  <c r="T41" i="5"/>
  <c r="V41" i="5" s="1"/>
  <c r="R41" i="5"/>
  <c r="S41" i="5" s="1"/>
  <c r="P41" i="5"/>
  <c r="J41" i="5"/>
  <c r="L41" i="5" s="1"/>
  <c r="T40" i="5"/>
  <c r="W40" i="5" s="1"/>
  <c r="R40" i="5"/>
  <c r="S40" i="5" s="1"/>
  <c r="P40" i="5"/>
  <c r="J40" i="5"/>
  <c r="L40" i="5" s="1"/>
  <c r="T39" i="5"/>
  <c r="W39" i="5" s="1"/>
  <c r="R39" i="5"/>
  <c r="S39" i="5" s="1"/>
  <c r="P39" i="5"/>
  <c r="J39" i="5"/>
  <c r="K39" i="5" s="1"/>
  <c r="T38" i="5"/>
  <c r="V38" i="5" s="1"/>
  <c r="R38" i="5"/>
  <c r="S38" i="5" s="1"/>
  <c r="P38" i="5"/>
  <c r="J38" i="5"/>
  <c r="L38" i="5" s="1"/>
  <c r="T37" i="5"/>
  <c r="W37" i="5" s="1"/>
  <c r="R37" i="5"/>
  <c r="S37" i="5" s="1"/>
  <c r="P37" i="5"/>
  <c r="J37" i="5"/>
  <c r="K37" i="5" s="1"/>
  <c r="L19" i="5" l="1"/>
  <c r="L20" i="7"/>
  <c r="J73" i="7"/>
  <c r="T34" i="7"/>
  <c r="T25" i="7"/>
  <c r="T56" i="7"/>
  <c r="T59" i="7"/>
  <c r="T55" i="7"/>
  <c r="T61" i="7"/>
  <c r="T65" i="7"/>
  <c r="U22" i="5"/>
  <c r="X22" i="5" s="1"/>
  <c r="U21" i="5"/>
  <c r="X21" i="5" s="1"/>
  <c r="T47" i="7"/>
  <c r="T35" i="7"/>
  <c r="T38" i="7"/>
  <c r="T29" i="7"/>
  <c r="T32" i="7"/>
  <c r="T57" i="7"/>
  <c r="T60" i="7"/>
  <c r="T63" i="7"/>
  <c r="T64" i="7"/>
  <c r="K64" i="7"/>
  <c r="L65" i="7"/>
  <c r="K26" i="7"/>
  <c r="T27" i="7"/>
  <c r="T30" i="7"/>
  <c r="T33" i="7"/>
  <c r="T28" i="7"/>
  <c r="T53" i="7"/>
  <c r="K29" i="7"/>
  <c r="L30" i="7"/>
  <c r="L57" i="7"/>
  <c r="T62" i="7"/>
  <c r="T26" i="7"/>
  <c r="T31" i="7"/>
  <c r="T54" i="7"/>
  <c r="T58" i="7"/>
  <c r="T36" i="7"/>
  <c r="T39" i="7"/>
  <c r="T18" i="7"/>
  <c r="T21" i="7"/>
  <c r="T24" i="7"/>
  <c r="K56" i="7"/>
  <c r="K22" i="5"/>
  <c r="Z22" i="5"/>
  <c r="W21" i="5"/>
  <c r="Z21" i="5" s="1"/>
  <c r="V22" i="5"/>
  <c r="Y22" i="5" s="1"/>
  <c r="Y21" i="5"/>
  <c r="K21" i="5"/>
  <c r="K62" i="7"/>
  <c r="L63" i="7"/>
  <c r="K53" i="7"/>
  <c r="K59" i="7"/>
  <c r="L23" i="7"/>
  <c r="L35" i="7"/>
  <c r="K20" i="7"/>
  <c r="T22" i="7"/>
  <c r="T23" i="7"/>
  <c r="K54" i="7"/>
  <c r="L55" i="7"/>
  <c r="K60" i="7"/>
  <c r="L61" i="7"/>
  <c r="L36" i="7"/>
  <c r="L47" i="7"/>
  <c r="L18" i="7"/>
  <c r="K32" i="7"/>
  <c r="K58" i="7"/>
  <c r="T48" i="7"/>
  <c r="L41" i="7"/>
  <c r="T19" i="7"/>
  <c r="T20" i="7"/>
  <c r="L24" i="7"/>
  <c r="L49" i="7"/>
  <c r="L39" i="7"/>
  <c r="K22" i="7"/>
  <c r="K28" i="7"/>
  <c r="K38" i="7"/>
  <c r="T40" i="7"/>
  <c r="T41" i="7"/>
  <c r="K21" i="7"/>
  <c r="K27" i="7"/>
  <c r="K33" i="7"/>
  <c r="T51" i="7"/>
  <c r="K19" i="7"/>
  <c r="K25" i="7"/>
  <c r="K31" i="7"/>
  <c r="T37" i="7"/>
  <c r="K37" i="7"/>
  <c r="T50" i="7"/>
  <c r="K34" i="7"/>
  <c r="K40" i="7"/>
  <c r="L48" i="7"/>
  <c r="T49" i="7"/>
  <c r="L51" i="7"/>
  <c r="L50" i="7"/>
  <c r="Z82" i="5"/>
  <c r="V82" i="5"/>
  <c r="Y82" i="5" s="1"/>
  <c r="U25" i="5"/>
  <c r="X25" i="5" s="1"/>
  <c r="V33" i="5"/>
  <c r="Y33" i="5" s="1"/>
  <c r="V29" i="5"/>
  <c r="Y29" i="5" s="1"/>
  <c r="L77" i="5"/>
  <c r="U86" i="5"/>
  <c r="X86" i="5" s="1"/>
  <c r="V32" i="5"/>
  <c r="Y32" i="5" s="1"/>
  <c r="U67" i="5"/>
  <c r="X67" i="5" s="1"/>
  <c r="W68" i="5"/>
  <c r="Z68" i="5" s="1"/>
  <c r="V77" i="5"/>
  <c r="Y77" i="5" s="1"/>
  <c r="Z86" i="5"/>
  <c r="V39" i="5"/>
  <c r="Y39" i="5" s="1"/>
  <c r="Z32" i="5"/>
  <c r="Z77" i="5"/>
  <c r="U40" i="5"/>
  <c r="X40" i="5" s="1"/>
  <c r="W41" i="5"/>
  <c r="Z41" i="5" s="1"/>
  <c r="W26" i="5"/>
  <c r="Z26" i="5" s="1"/>
  <c r="V40" i="5"/>
  <c r="Y40" i="5" s="1"/>
  <c r="W38" i="5"/>
  <c r="Z38" i="5" s="1"/>
  <c r="U32" i="5"/>
  <c r="X32" i="5" s="1"/>
  <c r="U33" i="5"/>
  <c r="X33" i="5" s="1"/>
  <c r="U35" i="5"/>
  <c r="X35" i="5" s="1"/>
  <c r="U77" i="5"/>
  <c r="X77" i="5" s="1"/>
  <c r="U78" i="5"/>
  <c r="X78" i="5" s="1"/>
  <c r="W81" i="5"/>
  <c r="Z81" i="5" s="1"/>
  <c r="U82" i="5"/>
  <c r="X82" i="5" s="1"/>
  <c r="U83" i="5"/>
  <c r="X83" i="5" s="1"/>
  <c r="W84" i="5"/>
  <c r="Z84" i="5" s="1"/>
  <c r="L24" i="5"/>
  <c r="U29" i="5"/>
  <c r="X29" i="5" s="1"/>
  <c r="W30" i="5"/>
  <c r="Z30" i="5" s="1"/>
  <c r="L86" i="5"/>
  <c r="V86" i="5"/>
  <c r="Y86" i="5" s="1"/>
  <c r="L82" i="5"/>
  <c r="K83" i="5"/>
  <c r="K78" i="5"/>
  <c r="L37" i="5"/>
  <c r="L34" i="5"/>
  <c r="K67" i="5"/>
  <c r="L39" i="5"/>
  <c r="L27" i="5"/>
  <c r="K19" i="5"/>
  <c r="Z78" i="5"/>
  <c r="Y81" i="5"/>
  <c r="Z67" i="5"/>
  <c r="Y68" i="5"/>
  <c r="Z83" i="5"/>
  <c r="Y84" i="5"/>
  <c r="U68" i="5"/>
  <c r="X68" i="5" s="1"/>
  <c r="U81" i="5"/>
  <c r="X81" i="5" s="1"/>
  <c r="U84" i="5"/>
  <c r="X84" i="5" s="1"/>
  <c r="V37" i="5"/>
  <c r="Y37" i="5" s="1"/>
  <c r="U20" i="5"/>
  <c r="X20" i="5" s="1"/>
  <c r="W23" i="5"/>
  <c r="Z23" i="5" s="1"/>
  <c r="V25" i="5"/>
  <c r="Y25" i="5" s="1"/>
  <c r="L31" i="5"/>
  <c r="V35" i="5"/>
  <c r="Y35" i="5" s="1"/>
  <c r="V67" i="5"/>
  <c r="Y67" i="5" s="1"/>
  <c r="K68" i="5"/>
  <c r="V78" i="5"/>
  <c r="Y78" i="5" s="1"/>
  <c r="K81" i="5"/>
  <c r="V83" i="5"/>
  <c r="Y83" i="5" s="1"/>
  <c r="K84" i="5"/>
  <c r="V20" i="5"/>
  <c r="Y20" i="5" s="1"/>
  <c r="Z33" i="5"/>
  <c r="Z29" i="5"/>
  <c r="Y30" i="5"/>
  <c r="Z25" i="5"/>
  <c r="Y26" i="5"/>
  <c r="Z35" i="5"/>
  <c r="Y23" i="5"/>
  <c r="Z20" i="5"/>
  <c r="K40" i="5"/>
  <c r="V42" i="5"/>
  <c r="Y42" i="5" s="1"/>
  <c r="Z19" i="5"/>
  <c r="K23" i="5"/>
  <c r="Z24" i="5"/>
  <c r="K26" i="5"/>
  <c r="Z27" i="5"/>
  <c r="K30" i="5"/>
  <c r="Z31" i="5"/>
  <c r="K33" i="5"/>
  <c r="Z34" i="5"/>
  <c r="L42" i="5"/>
  <c r="U43" i="5"/>
  <c r="X43" i="5" s="1"/>
  <c r="U19" i="5"/>
  <c r="X19" i="5" s="1"/>
  <c r="U24" i="5"/>
  <c r="X24" i="5" s="1"/>
  <c r="U27" i="5"/>
  <c r="X27" i="5" s="1"/>
  <c r="U31" i="5"/>
  <c r="X31" i="5" s="1"/>
  <c r="U34" i="5"/>
  <c r="X34" i="5" s="1"/>
  <c r="K43" i="5"/>
  <c r="V43" i="5"/>
  <c r="Y43" i="5" s="1"/>
  <c r="V19" i="5"/>
  <c r="Y19" i="5" s="1"/>
  <c r="K20" i="5"/>
  <c r="V24" i="5"/>
  <c r="Y24" i="5" s="1"/>
  <c r="K25" i="5"/>
  <c r="V27" i="5"/>
  <c r="Y27" i="5" s="1"/>
  <c r="K29" i="5"/>
  <c r="V31" i="5"/>
  <c r="Y31" i="5" s="1"/>
  <c r="K32" i="5"/>
  <c r="V34" i="5"/>
  <c r="Y34" i="5" s="1"/>
  <c r="K35" i="5"/>
  <c r="U37" i="5"/>
  <c r="X37" i="5" s="1"/>
  <c r="U23" i="5"/>
  <c r="X23" i="5" s="1"/>
  <c r="U26" i="5"/>
  <c r="X26" i="5" s="1"/>
  <c r="U30" i="5"/>
  <c r="X30" i="5" s="1"/>
  <c r="Z43" i="5"/>
  <c r="Z40" i="5"/>
  <c r="Y41" i="5"/>
  <c r="Z37" i="5"/>
  <c r="Y38" i="5"/>
  <c r="K38" i="5"/>
  <c r="Z39" i="5"/>
  <c r="K41" i="5"/>
  <c r="Z42" i="5"/>
  <c r="U39" i="5"/>
  <c r="X39" i="5" s="1"/>
  <c r="U42" i="5"/>
  <c r="X42" i="5" s="1"/>
  <c r="U38" i="5"/>
  <c r="X38" i="5" s="1"/>
  <c r="U41" i="5"/>
  <c r="X41" i="5" s="1"/>
  <c r="T53" i="5"/>
  <c r="W53" i="5" s="1"/>
  <c r="R53" i="5"/>
  <c r="S53" i="5" s="1"/>
  <c r="P53" i="5"/>
  <c r="J53" i="5"/>
  <c r="L53" i="5" s="1"/>
  <c r="T52" i="5"/>
  <c r="W52" i="5" s="1"/>
  <c r="R52" i="5"/>
  <c r="S52" i="5" s="1"/>
  <c r="P52" i="5"/>
  <c r="J52" i="5"/>
  <c r="L52" i="5" s="1"/>
  <c r="T47" i="5"/>
  <c r="W47" i="5" s="1"/>
  <c r="R47" i="5"/>
  <c r="S47" i="5" s="1"/>
  <c r="P47" i="5"/>
  <c r="J47" i="5"/>
  <c r="L47" i="5" s="1"/>
  <c r="T50" i="5"/>
  <c r="W50" i="5" s="1"/>
  <c r="R50" i="5"/>
  <c r="S50" i="5" s="1"/>
  <c r="P50" i="5"/>
  <c r="J50" i="5"/>
  <c r="T55" i="5"/>
  <c r="W55" i="5" s="1"/>
  <c r="R55" i="5"/>
  <c r="S55" i="5" s="1"/>
  <c r="P55" i="5"/>
  <c r="J55" i="5"/>
  <c r="L55" i="5" s="1"/>
  <c r="K50" i="5" l="1"/>
  <c r="V50" i="5"/>
  <c r="Y50" i="5" s="1"/>
  <c r="V52" i="5"/>
  <c r="Y52" i="5" s="1"/>
  <c r="U50" i="5"/>
  <c r="X50" i="5" s="1"/>
  <c r="E21" i="13"/>
  <c r="D21" i="13" s="1"/>
  <c r="L50" i="5"/>
  <c r="K53" i="5"/>
  <c r="Z53" i="5"/>
  <c r="U53" i="5"/>
  <c r="X53" i="5" s="1"/>
  <c r="V53" i="5"/>
  <c r="Y53" i="5" s="1"/>
  <c r="Z52" i="5"/>
  <c r="K52" i="5"/>
  <c r="U52" i="5"/>
  <c r="X52" i="5" s="1"/>
  <c r="K47" i="5"/>
  <c r="Z47" i="5"/>
  <c r="U47" i="5"/>
  <c r="X47" i="5" s="1"/>
  <c r="V47" i="5"/>
  <c r="Y47" i="5" s="1"/>
  <c r="Z50" i="5"/>
  <c r="Z55" i="5"/>
  <c r="K55" i="5"/>
  <c r="U55" i="5"/>
  <c r="X55" i="5" s="1"/>
  <c r="V55" i="5"/>
  <c r="Y55" i="5" s="1"/>
  <c r="D12" i="9"/>
  <c r="D11" i="9"/>
  <c r="D10" i="9"/>
  <c r="D9" i="9"/>
  <c r="D8" i="9"/>
  <c r="D12" i="6"/>
  <c r="D11" i="6"/>
  <c r="D10" i="6"/>
  <c r="D8" i="6"/>
  <c r="A2" i="19" l="1"/>
  <c r="A1" i="19"/>
  <c r="S52" i="7" l="1"/>
  <c r="Q52" i="7"/>
  <c r="R52" i="7" s="1"/>
  <c r="T66" i="5"/>
  <c r="U66" i="5" s="1"/>
  <c r="R66" i="5"/>
  <c r="S66" i="5" s="1"/>
  <c r="T18" i="5"/>
  <c r="U18" i="5" s="1"/>
  <c r="R18" i="5"/>
  <c r="S18" i="5" s="1"/>
  <c r="T52" i="7" l="1"/>
  <c r="R73" i="7"/>
  <c r="F8" i="20" s="1"/>
  <c r="H87" i="6"/>
  <c r="F7" i="20" s="1"/>
  <c r="W66" i="5"/>
  <c r="Z66" i="5" s="1"/>
  <c r="V18" i="5"/>
  <c r="Y18" i="5" s="1"/>
  <c r="S87" i="5"/>
  <c r="F6" i="20" s="1"/>
  <c r="W18" i="5"/>
  <c r="Z18" i="5" s="1"/>
  <c r="V66" i="5"/>
  <c r="Y66" i="5" s="1"/>
  <c r="X18" i="5"/>
  <c r="X66" i="5"/>
  <c r="F20" i="20"/>
  <c r="I14" i="20"/>
  <c r="F9" i="20"/>
  <c r="T73" i="7" l="1"/>
  <c r="Z87" i="5"/>
  <c r="F18" i="20" s="1"/>
  <c r="Y87" i="5"/>
  <c r="F17" i="20" s="1"/>
  <c r="X87" i="5"/>
  <c r="F16" i="20" s="1"/>
  <c r="P52" i="7"/>
  <c r="K52" i="7"/>
  <c r="P66" i="5"/>
  <c r="J66" i="5"/>
  <c r="J87" i="5" s="1"/>
  <c r="P18" i="5"/>
  <c r="L18" i="5"/>
  <c r="L66" i="5" l="1"/>
  <c r="F19" i="20"/>
  <c r="F21" i="20" s="1"/>
  <c r="D17" i="9"/>
  <c r="L52" i="7"/>
  <c r="K66" i="5"/>
  <c r="K18" i="5"/>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27" i="11" s="1"/>
  <c r="B31" i="13" s="1"/>
  <c r="C21" i="14" s="1"/>
  <c r="C39" i="15" s="1"/>
  <c r="B45" i="19" s="1"/>
  <c r="D21" i="9"/>
  <c r="D21" i="10" s="1"/>
  <c r="D27" i="11" s="1"/>
  <c r="D31" i="13" s="1"/>
  <c r="J21" i="14" s="1"/>
  <c r="B22" i="9"/>
  <c r="B22" i="10" s="1"/>
  <c r="B28" i="11" s="1"/>
  <c r="D22" i="9"/>
  <c r="D22" i="10" s="1"/>
  <c r="D28" i="11" s="1"/>
  <c r="D32" i="13" s="1"/>
  <c r="J22" i="14" s="1"/>
  <c r="G8" i="7"/>
  <c r="G9" i="7"/>
  <c r="G10" i="7"/>
  <c r="G11" i="7"/>
  <c r="G12" i="7"/>
  <c r="A1" i="6"/>
  <c r="F87" i="6"/>
  <c r="D7" i="20" s="1"/>
  <c r="A1" i="5"/>
  <c r="V8" i="5"/>
  <c r="B8" i="12"/>
  <c r="V9" i="5"/>
  <c r="C10" i="14"/>
  <c r="B10" i="12"/>
  <c r="C12" i="14"/>
  <c r="IR16" i="5"/>
  <c r="G90" i="5"/>
  <c r="G91" i="5"/>
  <c r="K6" i="4"/>
  <c r="V7" i="5" s="1"/>
  <c r="AA6" i="4"/>
  <c r="B7" i="4"/>
  <c r="B9" i="4"/>
  <c r="B10" i="4"/>
  <c r="B14" i="4"/>
  <c r="B15" i="4"/>
  <c r="H27" i="4"/>
  <c r="G27" i="4" s="1"/>
  <c r="B2" i="2"/>
  <c r="F2" i="2"/>
  <c r="B3" i="2"/>
  <c r="A1" i="7" l="1"/>
  <c r="I78" i="7"/>
  <c r="A8" i="6"/>
  <c r="I79" i="7"/>
  <c r="D8" i="20"/>
  <c r="D6" i="20"/>
  <c r="A3" i="13"/>
  <c r="A3" i="5"/>
  <c r="H5" i="21"/>
  <c r="H7" i="21" s="1"/>
  <c r="V10" i="5"/>
  <c r="C11" i="14"/>
  <c r="A7" i="5"/>
  <c r="B51" i="19"/>
  <c r="B53" i="19"/>
  <c r="B50" i="19"/>
  <c r="E52" i="19"/>
  <c r="F49" i="19"/>
  <c r="E91" i="6"/>
  <c r="A8" i="10"/>
  <c r="B9" i="12"/>
  <c r="B52" i="19"/>
  <c r="E16" i="17"/>
  <c r="E16" i="16"/>
  <c r="B11" i="12"/>
  <c r="A8" i="11"/>
  <c r="A8" i="13"/>
  <c r="F16" i="18"/>
  <c r="A3" i="6"/>
  <c r="A3" i="10"/>
  <c r="C12" i="15"/>
  <c r="A3" i="12"/>
  <c r="A3" i="7"/>
  <c r="A3" i="9"/>
  <c r="A3" i="11"/>
  <c r="A1" i="13"/>
  <c r="C15" i="19"/>
  <c r="B1" i="4"/>
  <c r="A3" i="14"/>
  <c r="A64" i="14" s="1"/>
  <c r="A1" i="11"/>
  <c r="A2" i="15"/>
  <c r="C22" i="14"/>
  <c r="C40" i="15" s="1"/>
  <c r="B46" i="19" s="1"/>
  <c r="B32" i="13"/>
  <c r="C9" i="14"/>
  <c r="B2" i="4"/>
  <c r="A1" i="10"/>
  <c r="A1" i="14"/>
  <c r="A62" i="14" s="1"/>
  <c r="A8" i="7"/>
  <c r="E90" i="6"/>
  <c r="A8" i="9"/>
  <c r="A1" i="9"/>
  <c r="A1" i="12"/>
  <c r="AG7" i="19"/>
  <c r="AG8" i="19" s="1"/>
  <c r="A8" i="5"/>
  <c r="AG9" i="19"/>
  <c r="P73" i="7"/>
  <c r="J7" i="15"/>
  <c r="I25" i="15" s="1"/>
  <c r="P87" i="5"/>
  <c r="A7" i="13" l="1"/>
  <c r="J8" i="15"/>
  <c r="J26" i="15" s="1"/>
  <c r="A7" i="6"/>
  <c r="A7" i="10"/>
  <c r="B7" i="14"/>
  <c r="A7" i="7"/>
  <c r="A7" i="9"/>
  <c r="A7" i="11"/>
  <c r="B40" i="19"/>
  <c r="B8" i="14"/>
  <c r="A7" i="12"/>
  <c r="I16" i="15"/>
  <c r="D17" i="11"/>
  <c r="E17" i="13" s="1"/>
  <c r="L73" i="7"/>
  <c r="D19" i="11"/>
  <c r="E19" i="13" s="1"/>
  <c r="J83" i="7"/>
  <c r="L87" i="5"/>
  <c r="D15" i="9" s="1"/>
  <c r="D16" i="20" s="1"/>
  <c r="J6" i="15"/>
  <c r="D15" i="11"/>
  <c r="E15" i="13" l="1"/>
  <c r="D19" i="20"/>
  <c r="D21" i="20" s="1"/>
  <c r="J16" i="15"/>
  <c r="F10" i="20"/>
  <c r="F12" i="20" s="1"/>
  <c r="F22" i="20" s="1"/>
  <c r="D10" i="20"/>
  <c r="D12" i="20" s="1"/>
  <c r="H16" i="15"/>
  <c r="J9" i="15"/>
  <c r="J15" i="15" s="1"/>
  <c r="H24" i="15"/>
  <c r="D19" i="9" l="1"/>
  <c r="D22" i="20"/>
  <c r="J31" i="15"/>
  <c r="J32" i="15" s="1"/>
  <c r="J35" i="15"/>
  <c r="J36" i="15" s="1"/>
  <c r="H15" i="15"/>
  <c r="H31" i="15" s="1"/>
  <c r="H32" i="15" s="1"/>
  <c r="I15" i="15"/>
  <c r="D21" i="11" l="1" a="1"/>
  <c r="D21" i="11" s="1"/>
  <c r="D24" i="11" s="1"/>
  <c r="M46" i="7"/>
  <c r="N46" i="7" s="1"/>
  <c r="O46" i="7" s="1"/>
  <c r="M45" i="7"/>
  <c r="N45" i="7" s="1"/>
  <c r="O45" i="7" s="1"/>
  <c r="M42" i="7"/>
  <c r="N42" i="7" s="1"/>
  <c r="O42" i="7" s="1"/>
  <c r="M43" i="7"/>
  <c r="N43" i="7" s="1"/>
  <c r="O43" i="7" s="1"/>
  <c r="M44" i="7"/>
  <c r="N44" i="7" s="1"/>
  <c r="O44" i="7" s="1"/>
  <c r="M72" i="7"/>
  <c r="N72" i="7" s="1"/>
  <c r="O72" i="7" s="1"/>
  <c r="M66" i="7"/>
  <c r="N66" i="7" s="1"/>
  <c r="O66" i="7" s="1"/>
  <c r="M67" i="7"/>
  <c r="N67" i="7" s="1"/>
  <c r="O67" i="7" s="1"/>
  <c r="M68" i="7"/>
  <c r="N68" i="7" s="1"/>
  <c r="O68" i="7" s="1"/>
  <c r="M69" i="7"/>
  <c r="N69" i="7" s="1"/>
  <c r="O69" i="7" s="1"/>
  <c r="M70" i="7"/>
  <c r="N70" i="7" s="1"/>
  <c r="O70" i="7" s="1"/>
  <c r="M71" i="7"/>
  <c r="N71" i="7" s="1"/>
  <c r="O71" i="7" s="1"/>
  <c r="M64" i="7"/>
  <c r="N64" i="7" s="1"/>
  <c r="O64" i="7" s="1"/>
  <c r="M65" i="7"/>
  <c r="N65" i="7" s="1"/>
  <c r="O65" i="7" s="1"/>
  <c r="M59" i="7"/>
  <c r="N59" i="7" s="1"/>
  <c r="O59" i="7" s="1"/>
  <c r="M53" i="7"/>
  <c r="N53" i="7" s="1"/>
  <c r="O53" i="7" s="1"/>
  <c r="M57" i="7"/>
  <c r="N57" i="7" s="1"/>
  <c r="O57" i="7" s="1"/>
  <c r="M58" i="7"/>
  <c r="N58" i="7" s="1"/>
  <c r="O58" i="7" s="1"/>
  <c r="M60" i="7"/>
  <c r="N60" i="7" s="1"/>
  <c r="O60" i="7" s="1"/>
  <c r="M54" i="7"/>
  <c r="N54" i="7" s="1"/>
  <c r="O54" i="7" s="1"/>
  <c r="M61" i="7"/>
  <c r="N61" i="7" s="1"/>
  <c r="O61" i="7" s="1"/>
  <c r="M55" i="7"/>
  <c r="N55" i="7" s="1"/>
  <c r="O55" i="7" s="1"/>
  <c r="M62" i="7"/>
  <c r="N62" i="7" s="1"/>
  <c r="O62" i="7" s="1"/>
  <c r="M56" i="7"/>
  <c r="N56" i="7" s="1"/>
  <c r="O56" i="7" s="1"/>
  <c r="M63" i="7"/>
  <c r="N63" i="7" s="1"/>
  <c r="O63" i="7" s="1"/>
  <c r="M32" i="7"/>
  <c r="N32" i="7" s="1"/>
  <c r="O32" i="7" s="1"/>
  <c r="M26" i="7"/>
  <c r="N26" i="7" s="1"/>
  <c r="O26" i="7" s="1"/>
  <c r="M20" i="7"/>
  <c r="N20" i="7" s="1"/>
  <c r="O20" i="7" s="1"/>
  <c r="M31" i="7"/>
  <c r="N31" i="7" s="1"/>
  <c r="O31" i="7" s="1"/>
  <c r="M33" i="7"/>
  <c r="N33" i="7" s="1"/>
  <c r="O33" i="7" s="1"/>
  <c r="M27" i="7"/>
  <c r="N27" i="7" s="1"/>
  <c r="O27" i="7" s="1"/>
  <c r="M21" i="7"/>
  <c r="N21" i="7" s="1"/>
  <c r="O21" i="7" s="1"/>
  <c r="M19" i="7"/>
  <c r="N19" i="7" s="1"/>
  <c r="O19" i="7" s="1"/>
  <c r="M28" i="7"/>
  <c r="N28" i="7" s="1"/>
  <c r="O28" i="7" s="1"/>
  <c r="M22" i="7"/>
  <c r="N22" i="7" s="1"/>
  <c r="O22" i="7" s="1"/>
  <c r="M25" i="7"/>
  <c r="N25" i="7" s="1"/>
  <c r="O25" i="7" s="1"/>
  <c r="M29" i="7"/>
  <c r="N29" i="7" s="1"/>
  <c r="O29" i="7" s="1"/>
  <c r="M23" i="7"/>
  <c r="N23" i="7" s="1"/>
  <c r="O23" i="7" s="1"/>
  <c r="M30" i="7"/>
  <c r="N30" i="7" s="1"/>
  <c r="O30" i="7" s="1"/>
  <c r="M24" i="7"/>
  <c r="N24" i="7" s="1"/>
  <c r="O24" i="7" s="1"/>
  <c r="M18" i="7"/>
  <c r="N18" i="7" s="1"/>
  <c r="O18" i="7" s="1"/>
  <c r="M41" i="7"/>
  <c r="N41" i="7" s="1"/>
  <c r="O41" i="7" s="1"/>
  <c r="M35" i="7"/>
  <c r="N35" i="7" s="1"/>
  <c r="O35" i="7" s="1"/>
  <c r="M36" i="7"/>
  <c r="N36" i="7" s="1"/>
  <c r="O36" i="7" s="1"/>
  <c r="M37" i="7"/>
  <c r="N37" i="7" s="1"/>
  <c r="O37" i="7" s="1"/>
  <c r="M38" i="7"/>
  <c r="N38" i="7" s="1"/>
  <c r="O38" i="7" s="1"/>
  <c r="M39" i="7"/>
  <c r="N39" i="7" s="1"/>
  <c r="O39" i="7" s="1"/>
  <c r="M40" i="7"/>
  <c r="N40" i="7" s="1"/>
  <c r="O40" i="7" s="1"/>
  <c r="M34" i="7"/>
  <c r="N34" i="7" s="1"/>
  <c r="O34" i="7" s="1"/>
  <c r="M47" i="7"/>
  <c r="N47" i="7" s="1"/>
  <c r="O47" i="7" s="1"/>
  <c r="M48" i="7"/>
  <c r="N48" i="7" s="1"/>
  <c r="O48" i="7" s="1"/>
  <c r="M49" i="7"/>
  <c r="N49" i="7" s="1"/>
  <c r="O49" i="7" s="1"/>
  <c r="M50" i="7"/>
  <c r="N50" i="7" s="1"/>
  <c r="O50" i="7" s="1"/>
  <c r="M51" i="7"/>
  <c r="N51" i="7" s="1"/>
  <c r="O51" i="7" s="1"/>
  <c r="M52" i="7"/>
  <c r="N52" i="7" s="1"/>
  <c r="O52" i="7" s="1"/>
  <c r="F19" i="13"/>
  <c r="D19" i="13" s="1"/>
  <c r="I35" i="15"/>
  <c r="I36" i="15" s="1"/>
  <c r="F17" i="13" s="1"/>
  <c r="D17" i="13" s="1"/>
  <c r="I31" i="15"/>
  <c r="I32" i="15" s="1"/>
  <c r="H35" i="15"/>
  <c r="H36" i="15" s="1"/>
  <c r="M21" i="5" l="1"/>
  <c r="N21" i="5" s="1"/>
  <c r="O21" i="5" s="1"/>
  <c r="M22" i="5"/>
  <c r="N22" i="5" s="1"/>
  <c r="O22" i="5" s="1"/>
  <c r="M84" i="5"/>
  <c r="N84" i="5" s="1"/>
  <c r="O84" i="5" s="1"/>
  <c r="M81" i="5"/>
  <c r="N81" i="5" s="1"/>
  <c r="O81" i="5" s="1"/>
  <c r="M68" i="5"/>
  <c r="N68" i="5" s="1"/>
  <c r="O68" i="5" s="1"/>
  <c r="M86" i="5"/>
  <c r="N86" i="5" s="1"/>
  <c r="O86" i="5" s="1"/>
  <c r="M82" i="5"/>
  <c r="N82" i="5" s="1"/>
  <c r="O82" i="5" s="1"/>
  <c r="M77" i="5"/>
  <c r="N77" i="5" s="1"/>
  <c r="O77" i="5" s="1"/>
  <c r="M83" i="5"/>
  <c r="N83" i="5" s="1"/>
  <c r="O83" i="5" s="1"/>
  <c r="M78" i="5"/>
  <c r="N78" i="5" s="1"/>
  <c r="O78" i="5" s="1"/>
  <c r="M67" i="5"/>
  <c r="N67" i="5" s="1"/>
  <c r="O67" i="5" s="1"/>
  <c r="M35" i="5"/>
  <c r="N35" i="5" s="1"/>
  <c r="O35" i="5" s="1"/>
  <c r="M32" i="5"/>
  <c r="N32" i="5" s="1"/>
  <c r="O32" i="5" s="1"/>
  <c r="M29" i="5"/>
  <c r="N29" i="5" s="1"/>
  <c r="O29" i="5" s="1"/>
  <c r="M25" i="5"/>
  <c r="N25" i="5" s="1"/>
  <c r="O25" i="5" s="1"/>
  <c r="M20" i="5"/>
  <c r="N20" i="5" s="1"/>
  <c r="O20" i="5" s="1"/>
  <c r="M19" i="5"/>
  <c r="N19" i="5" s="1"/>
  <c r="O19" i="5" s="1"/>
  <c r="M33" i="5"/>
  <c r="N33" i="5" s="1"/>
  <c r="O33" i="5" s="1"/>
  <c r="M30" i="5"/>
  <c r="N30" i="5" s="1"/>
  <c r="O30" i="5" s="1"/>
  <c r="M26" i="5"/>
  <c r="N26" i="5" s="1"/>
  <c r="O26" i="5" s="1"/>
  <c r="M23" i="5"/>
  <c r="N23" i="5" s="1"/>
  <c r="O23" i="5" s="1"/>
  <c r="M34" i="5"/>
  <c r="N34" i="5" s="1"/>
  <c r="O34" i="5" s="1"/>
  <c r="M31" i="5"/>
  <c r="N31" i="5" s="1"/>
  <c r="O31" i="5" s="1"/>
  <c r="M27" i="5"/>
  <c r="N27" i="5" s="1"/>
  <c r="O27" i="5" s="1"/>
  <c r="M24" i="5"/>
  <c r="N24" i="5" s="1"/>
  <c r="O24" i="5" s="1"/>
  <c r="M43" i="5"/>
  <c r="N43" i="5" s="1"/>
  <c r="O43" i="5" s="1"/>
  <c r="M40" i="5"/>
  <c r="N40" i="5" s="1"/>
  <c r="O40" i="5" s="1"/>
  <c r="M37" i="5"/>
  <c r="N37" i="5" s="1"/>
  <c r="O37" i="5" s="1"/>
  <c r="M41" i="5"/>
  <c r="N41" i="5" s="1"/>
  <c r="O41" i="5" s="1"/>
  <c r="M38" i="5"/>
  <c r="N38" i="5" s="1"/>
  <c r="O38" i="5" s="1"/>
  <c r="M42" i="5"/>
  <c r="N42" i="5" s="1"/>
  <c r="O42" i="5" s="1"/>
  <c r="M39" i="5"/>
  <c r="N39" i="5" s="1"/>
  <c r="O39" i="5" s="1"/>
  <c r="M52" i="5"/>
  <c r="N52" i="5" s="1"/>
  <c r="O52" i="5" s="1"/>
  <c r="M53" i="5"/>
  <c r="N53" i="5" s="1"/>
  <c r="O53" i="5" s="1"/>
  <c r="M47" i="5"/>
  <c r="N47" i="5" s="1"/>
  <c r="O47" i="5" s="1"/>
  <c r="M55" i="5"/>
  <c r="N55" i="5" s="1"/>
  <c r="O55" i="5" s="1"/>
  <c r="M50" i="5"/>
  <c r="N50" i="5" s="1"/>
  <c r="O50" i="5" s="1"/>
  <c r="M18" i="5"/>
  <c r="N18" i="5" s="1"/>
  <c r="O18" i="5" s="1"/>
  <c r="M66" i="5"/>
  <c r="N66" i="5" s="1"/>
  <c r="O66" i="5" s="1"/>
  <c r="F15" i="13"/>
  <c r="D15" i="13" s="1"/>
  <c r="O73" i="7"/>
  <c r="D17" i="10" s="1"/>
  <c r="O87" i="5" l="1"/>
  <c r="D15" i="10" s="1"/>
  <c r="D19" i="10" s="1"/>
  <c r="D23" i="13" s="1"/>
  <c r="D28" i="13" s="1"/>
  <c r="H18" i="19" s="1"/>
  <c r="N87"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<sst xmlns="http://schemas.openxmlformats.org/spreadsheetml/2006/main" count="1537" uniqueCount="579">
  <si>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</si>
  <si>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</si>
  <si>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</si>
  <si>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</si>
  <si>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</si>
  <si>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</si>
  <si>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</si>
  <si>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</si>
  <si>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</si>
  <si>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</si>
  <si>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</si>
  <si>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</si>
  <si>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</si>
  <si>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Schedule - 2</t>
  </si>
  <si>
    <t>Description</t>
  </si>
  <si>
    <t>Quantity</t>
  </si>
  <si>
    <t>Schedule - 3</t>
  </si>
  <si>
    <t>As per Lum-sum</t>
  </si>
  <si>
    <t>(SCHEDULE OF RATES AND PRICES )</t>
  </si>
  <si>
    <t>AS per Percent</t>
  </si>
  <si>
    <t>Installation Charges :</t>
  </si>
  <si>
    <t>Dis Alert</t>
  </si>
  <si>
    <t>Unit Erection Charges</t>
  </si>
  <si>
    <t>Total Erection Charges</t>
  </si>
  <si>
    <t>Schedule - 4</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</si>
  <si>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</si>
  <si>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</si>
  <si>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</si>
  <si>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</si>
  <si>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</si>
  <si>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</si>
  <si>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</si>
  <si>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</si>
  <si>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</si>
  <si>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</si>
  <si>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</si>
  <si>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</si>
  <si>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</si>
  <si>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</si>
  <si>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</si>
  <si>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</si>
  <si>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</si>
  <si>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</si>
  <si>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</si>
  <si>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</si>
  <si>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</si>
  <si>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</si>
  <si>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</si>
  <si>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</si>
  <si>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</si>
  <si>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</si>
  <si>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</si>
  <si>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</si>
  <si>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</si>
  <si>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</si>
  <si>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</si>
  <si>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</si>
  <si>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</si>
  <si>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</si>
  <si>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</si>
  <si>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</si>
  <si>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</si>
  <si>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</si>
  <si>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</si>
  <si>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</si>
  <si>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</si>
  <si>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</si>
  <si>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</si>
  <si>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</si>
  <si>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</si>
  <si>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</si>
  <si>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</si>
  <si>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</si>
  <si>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</si>
  <si>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</si>
  <si>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</si>
  <si>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</si>
  <si>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</si>
  <si>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</si>
  <si>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</si>
  <si>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</si>
  <si>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</si>
  <si>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</si>
  <si>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</si>
  <si>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</si>
  <si>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</si>
  <si>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</si>
  <si>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</si>
  <si>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</si>
  <si>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</si>
  <si>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</si>
  <si>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</si>
  <si>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</si>
  <si>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</si>
  <si>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</si>
  <si>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</si>
  <si>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</si>
  <si>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</si>
  <si>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</si>
  <si>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</si>
  <si>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</si>
  <si>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</si>
  <si>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</si>
  <si>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</si>
  <si>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</si>
  <si>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</si>
  <si>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</si>
  <si>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</si>
  <si>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</si>
  <si>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</si>
  <si>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</si>
  <si>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</si>
  <si>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</si>
  <si>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</si>
  <si>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</si>
  <si>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</si>
  <si>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</si>
  <si>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</si>
  <si>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</si>
  <si>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</si>
  <si>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</si>
  <si>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</si>
  <si>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</si>
  <si>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</si>
  <si>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</si>
  <si>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</si>
  <si>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</si>
  <si>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</si>
  <si>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</si>
  <si>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</si>
  <si>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</si>
  <si>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</si>
  <si>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</si>
  <si>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</si>
  <si>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</si>
  <si>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</si>
  <si>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</si>
  <si>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</si>
  <si>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</si>
  <si>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</si>
  <si>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</si>
  <si>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</si>
  <si>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</si>
  <si>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</si>
  <si>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</si>
  <si>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</si>
  <si>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</si>
  <si>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</si>
  <si>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</si>
  <si>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</si>
  <si>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</si>
  <si>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</si>
  <si>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</si>
  <si>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</si>
  <si>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</si>
  <si>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</si>
  <si>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</si>
  <si>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</si>
  <si>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</si>
  <si>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</si>
  <si>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</si>
  <si>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</si>
  <si>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</si>
  <si>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</si>
  <si>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</si>
  <si>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</si>
  <si>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</si>
  <si>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</si>
  <si>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</si>
  <si>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</si>
  <si>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</si>
  <si>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</si>
  <si>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</si>
  <si>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</si>
  <si>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</si>
  <si>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</si>
  <si>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</si>
  <si>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</si>
  <si>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</si>
  <si>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</si>
  <si>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</si>
  <si>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</si>
  <si>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</si>
  <si>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</si>
  <si>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</si>
  <si>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</si>
  <si>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</si>
  <si>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</si>
  <si>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</si>
  <si>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</si>
  <si>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</si>
  <si>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</si>
  <si>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</si>
  <si>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</si>
  <si>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</si>
  <si>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</si>
  <si>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</si>
  <si>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</si>
  <si>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</si>
  <si>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</si>
  <si>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</si>
  <si>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</si>
  <si>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</si>
  <si>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</si>
  <si>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</si>
  <si>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</si>
  <si>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</si>
  <si>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</si>
  <si>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</si>
  <si>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</si>
  <si>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</si>
  <si>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</si>
  <si>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</si>
  <si>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</si>
  <si>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</si>
  <si>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</si>
  <si>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</si>
  <si>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</si>
  <si>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</si>
  <si>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</si>
  <si>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</si>
  <si>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</si>
  <si>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</si>
  <si>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</si>
  <si>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</si>
  <si>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</si>
  <si>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</si>
  <si>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</si>
  <si>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</si>
  <si>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</si>
  <si>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</si>
  <si>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</si>
  <si>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</si>
  <si>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</si>
  <si>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</si>
  <si>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</si>
  <si>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</si>
  <si>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</si>
  <si>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</si>
  <si>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</si>
  <si>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</si>
  <si>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</si>
  <si>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</si>
  <si>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</si>
  <si>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</si>
  <si>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</si>
  <si>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</si>
  <si>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</si>
  <si>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</si>
  <si>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</si>
  <si>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</si>
  <si>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</si>
  <si>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</si>
  <si>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</si>
  <si>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</si>
  <si>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</si>
  <si>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</si>
  <si>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</si>
  <si>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</si>
  <si>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</si>
  <si>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</si>
  <si>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</si>
  <si>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</si>
  <si>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</si>
  <si>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</si>
  <si>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</si>
  <si>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</si>
  <si>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</si>
  <si>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</si>
  <si>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</si>
  <si>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</si>
  <si>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</si>
  <si>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</si>
  <si>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</si>
  <si>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</si>
  <si>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</si>
  <si>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</si>
  <si>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</si>
  <si>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</si>
  <si>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</si>
  <si>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</si>
  <si>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</si>
  <si>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</si>
  <si>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</si>
  <si>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</si>
  <si>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</si>
  <si>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</si>
  <si>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</si>
  <si>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</si>
  <si>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</si>
  <si>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</si>
  <si>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</si>
  <si>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</si>
  <si>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</si>
  <si>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</si>
  <si>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</si>
  <si>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</si>
  <si>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</si>
  <si>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</si>
  <si>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</si>
  <si>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</si>
  <si>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</si>
  <si>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</si>
  <si>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</si>
  <si>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</si>
  <si>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</si>
  <si>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</si>
  <si>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</si>
  <si>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</si>
  <si>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</si>
  <si>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</si>
  <si>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r>
      <t>Discount on percent basis on total price quoted by us without GST.</t>
    </r>
    <r>
      <rPr>
        <sz val="11"/>
        <rFont val="Book Antiqua"/>
        <family val="1"/>
      </rPr>
      <t xml:space="preserve"> [The discount shall be proportionately applicable on all the items of all the Schdules i.e. Sch-1 (without type test charges), Sch-2 , Sch-3, Sch-4 &amp; Sch-7] </t>
    </r>
    <r>
      <rPr>
        <b/>
        <sz val="11"/>
        <rFont val="Book Antiqua"/>
        <family val="1"/>
      </rPr>
      <t>In Percent (%)</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</si>
  <si>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</si>
  <si>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</si>
  <si>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</si>
  <si>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</si>
  <si>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</si>
  <si>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</si>
  <si>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</si>
  <si>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</si>
  <si>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</si>
  <si>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</si>
  <si>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</si>
  <si>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</si>
  <si>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</si>
  <si>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</si>
  <si>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</si>
  <si>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</si>
  <si>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</si>
  <si>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</si>
  <si>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</si>
  <si>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</si>
  <si>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</si>
  <si>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</si>
  <si>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</si>
  <si>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</si>
  <si>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</si>
  <si>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</si>
  <si>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</si>
  <si>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</si>
  <si>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</si>
  <si>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</si>
  <si>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</si>
  <si>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</si>
  <si>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</si>
  <si>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</si>
  <si>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</si>
  <si>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</si>
  <si>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</si>
  <si>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</si>
  <si>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</si>
  <si>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</si>
  <si>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</si>
  <si>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</si>
  <si>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</si>
  <si>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</si>
  <si>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</si>
  <si>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</si>
  <si>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</si>
  <si>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</si>
  <si>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</si>
  <si>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</si>
  <si>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</si>
  <si>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</si>
  <si>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</si>
  <si>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</si>
  <si>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</si>
  <si>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</si>
  <si>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</si>
  <si>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</si>
  <si>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</si>
  <si>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</si>
  <si>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</si>
  <si>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</si>
  <si>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</si>
  <si>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</si>
  <si>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</si>
  <si>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</si>
  <si>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</si>
  <si>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</si>
  <si>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</si>
  <si>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</si>
  <si>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</si>
  <si>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</si>
  <si>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</si>
  <si>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</si>
  <si>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</si>
  <si>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</si>
  <si>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</si>
  <si>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</si>
  <si>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</si>
  <si>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</si>
  <si>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</si>
  <si>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</si>
  <si>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</si>
  <si>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</si>
  <si>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</si>
  <si>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</si>
  <si>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</si>
  <si>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</si>
  <si>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</si>
  <si>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</si>
  <si>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</si>
  <si>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</si>
  <si>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</si>
  <si>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</si>
  <si>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</si>
  <si>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</si>
  <si>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</si>
  <si>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</si>
  <si>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</si>
  <si>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</si>
  <si>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</si>
  <si>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</si>
  <si>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</si>
  <si>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</si>
  <si>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</si>
  <si>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</si>
  <si>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</si>
  <si>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</si>
  <si>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</si>
  <si>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</si>
  <si>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</si>
  <si>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</si>
  <si>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</si>
  <si>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</si>
  <si>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</si>
  <si>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</si>
  <si>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</si>
  <si>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</si>
  <si>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</si>
  <si>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</si>
  <si>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</si>
  <si>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</si>
  <si>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</si>
  <si>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</si>
  <si>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</si>
  <si>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</si>
  <si>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</si>
  <si>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</si>
  <si>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</si>
  <si>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</si>
  <si>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</si>
  <si>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</si>
  <si>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</si>
  <si>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</si>
  <si>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</si>
  <si>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</si>
  <si>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</si>
  <si>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</si>
  <si>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</si>
  <si>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</si>
  <si>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</si>
  <si>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</si>
  <si>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</si>
  <si>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</si>
  <si>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</si>
  <si>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</si>
  <si>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</si>
  <si>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</si>
  <si>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</si>
  <si>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</si>
  <si>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</si>
  <si>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</si>
  <si>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</si>
  <si>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</si>
  <si>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</si>
  <si>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</si>
  <si>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</si>
  <si>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</si>
  <si>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</si>
  <si>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</si>
  <si>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</si>
  <si>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</si>
  <si>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</si>
  <si>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</si>
  <si>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</si>
  <si>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</si>
  <si>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</si>
  <si>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</si>
  <si>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</si>
  <si>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</si>
  <si>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</si>
  <si>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</si>
  <si>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</si>
  <si>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</si>
  <si>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</si>
  <si>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</si>
  <si>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</si>
  <si>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</si>
  <si>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</si>
  <si>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</si>
  <si>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</si>
  <si>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r>
      <rPr>
        <b/>
        <i/>
        <sz val="11"/>
        <rFont val="Book Antiqua"/>
        <family val="1"/>
      </rPr>
      <t>400kV AIS Substation Extn. Package SS-89 for extension of 400/220kV Palakkad Substation and 400/220kV Kolar Substation under Augmentation of Transformation capacity in Southern Region;
Spec. No.: 5002002159/SUB-STATION(EXCLUDIN/DOM/A04-CC CS -5</t>
    </r>
    <r>
      <rPr>
        <b/>
        <i/>
        <sz val="12"/>
        <rFont val="Book Antiqua"/>
        <family val="1"/>
      </rPr>
      <t xml:space="preserve">
</t>
    </r>
  </si>
  <si>
    <t>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t>
  </si>
  <si>
    <t>Set</t>
  </si>
  <si>
    <t>LS</t>
  </si>
  <si>
    <t>SRTS-II RHQ, Singanayakanahalli,</t>
  </si>
  <si>
    <t>Yelahanka,</t>
  </si>
  <si>
    <t>Bengaluru -560064</t>
  </si>
  <si>
    <t>Sr.GM, Contracts &amp; Materials Department,</t>
  </si>
  <si>
    <t>Fill up only green shaded cells in Sch-1, Sch-2, Sch-3, Sch-5 and Bid Form 2nd Envelope.</t>
  </si>
  <si>
    <t>All the cells in Sch-5 &amp; Sch-6 are auto filled, therefore no cell is required to be filled up there.</t>
  </si>
  <si>
    <t>EA</t>
  </si>
  <si>
    <t xml:space="preserve">AMC Charges </t>
  </si>
  <si>
    <t>Total GST on Installation Services  (indentified in Schedule-3) and AMC after completion of warranty period (identified  in Schedule-4) if applicable which are not included in the Installation and Training charges as per the provision of the Bidding Documents, as applicable</t>
  </si>
  <si>
    <t>SET</t>
  </si>
  <si>
    <t>Fabrication, galvanising and supply of  Equipment Support (Pipe)Structures to be designed during detailed engineering. These are to be similar to exisiting pipe structure and suitable for exisiting foundations.</t>
  </si>
  <si>
    <t>MT</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</si>
  <si>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</si>
  <si>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</si>
  <si>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1.1kV grade Power Cables of diffierent types/size (PVCinsulated)along withlugs,glands,straight joints &amp;accessories,etc.including laying and comissioning</t>
  </si>
  <si>
    <t>1.1kV grade Control Cables of diffierent types/size (PVCinsulated) along withlugs,glands,straight joints &amp;accessories,etc.including laying and comissioning</t>
  </si>
  <si>
    <t>Ethernet switch (16 Cu + 2 FO port)</t>
  </si>
  <si>
    <t>Multi Function Meter</t>
  </si>
  <si>
    <t xml:space="preserve">PMU with GPS Clock </t>
  </si>
  <si>
    <t>WAMS Hardware - Time System (GPS receiver)</t>
  </si>
  <si>
    <t>WAMS Hardware - Substation Grade Layer-3 LAN Switches with minimum 4 x10/100 Mbps Ethernet ports
and 2 x 1 Gbps Ethernet ports</t>
  </si>
  <si>
    <t>Spare- 336kV Surge Arrester (1-phase)</t>
  </si>
  <si>
    <t>Spare- 420 kV, 4400 pF Capacitive Voltage Transformer (1- Phase)</t>
  </si>
  <si>
    <t>SDH Equipment (STM-16 MADM upto 5 MSP protected directions)</t>
  </si>
  <si>
    <t>Base Equipment (Common cards, Cross Connect/control cards, optical base cards, power supply cards, power cabling, other hardware and accessories including sub racks, patch cord, DDF etc fully equiped excluding (ii) &amp; (iii) below</t>
  </si>
  <si>
    <t>Nos.</t>
  </si>
  <si>
    <t xml:space="preserve"> Equipment Cabinet (2200mmx600mmx600mm)</t>
  </si>
  <si>
    <t>Network Manager System - Craft Terminal</t>
  </si>
  <si>
    <t>Hardware</t>
  </si>
  <si>
    <t>Software</t>
  </si>
  <si>
    <t>VOIP telephone instrument( SIP compliance) with one common switch (min. 8 port)</t>
  </si>
  <si>
    <t>No</t>
  </si>
  <si>
    <t xml:space="preserve">KM </t>
  </si>
  <si>
    <t>Mandatory Spares</t>
  </si>
  <si>
    <t>Pre Connectorized Optical Fiber Patch Cords(10 Mtrs) – Pack of six Patch cords</t>
  </si>
  <si>
    <t>GRAND TOTAL [1+2+3+4]</t>
  </si>
  <si>
    <t>Augmentation/modification of exisiting 400kV Protection Panel with necessary internal cabling in the existing panel for required scheme. Addition of circuit and components in the existing marshaling panel of the line 00ACL12 as per circuit diagram of Tie (RLC) panel to make it marshaling cum Tie (RLC) panel  including supply of all required components for this work.</t>
  </si>
  <si>
    <t>Augmentation of Substation automation System for 400kV (Tie and Line bay ) bay as per requirment. Augmentation of Substation Automation to be as per existing protocol available at KKNPP-1&amp;2 SS</t>
  </si>
  <si>
    <t xml:space="preserve">MT </t>
  </si>
  <si>
    <t>Dismantling of exisiting LA</t>
  </si>
  <si>
    <t>Dismantling of exisiting CVT</t>
  </si>
  <si>
    <t>Dismantling of exisiting BPI</t>
  </si>
  <si>
    <t>Dismantling of exisiting pipe structures</t>
  </si>
  <si>
    <t>Dismantling of exisiting hardware fittings-- Insulator strings, Disc Insulators,Hardware, conductor, Al tube, bus-bar materials, clamps, spacers, connectors including equipment connectors, Junction box, earthwire,  buried cable trenches/pipe equipment &amp; lighting, cable sealing system, all accessories etc. are included</t>
  </si>
  <si>
    <t>Fabrication, galvanising and supply of  Lattice Structures (MS Steel), to be designed during detailed engineering, for towers, beams and equipment supportstructure  including pack plates / packwashers and gusset plates excluding fasteners and foundation bolts</t>
  </si>
  <si>
    <t>420 kV, 1 phase Bus Post Insulator (similar to exisiting /suit the exisiting layout / as per requirment)</t>
  </si>
  <si>
    <t>Trip relays for 400kV bus-bar protection</t>
  </si>
  <si>
    <t>Required Armored Fibre Optic Cable and associated termination equipment</t>
  </si>
  <si>
    <t>km</t>
  </si>
  <si>
    <t>SUBSTATION GRADE LAYER2  LAN SWITCH</t>
  </si>
  <si>
    <t xml:space="preserve">EA </t>
  </si>
  <si>
    <t>LIU - FO PATCH PANEL-12 PORT</t>
  </si>
  <si>
    <t>Supply,erection and commissioning of current transducers as required and suitable as per exisiting scheme</t>
  </si>
  <si>
    <t>ls</t>
  </si>
  <si>
    <t>Supply,erection and commissioning power transducers as required and suitable as per exisiting scheme</t>
  </si>
  <si>
    <t>Supply,erection and commissioning voltage transducers as required and suitable as per exisiting scheme</t>
  </si>
  <si>
    <t>Optical Interface Cards/SFP</t>
  </si>
  <si>
    <t>Tributary cards</t>
  </si>
  <si>
    <t>E1 Interface card (Min.16 interfaces per card)</t>
  </si>
  <si>
    <t xml:space="preserve">Ethernet Interface 10/100 Base T with Layer-2 switching (Min 8 Interfaces per card) </t>
  </si>
  <si>
    <t>Gigabit Ethernet (Layer 2) Interface (min. 2 nos.)</t>
  </si>
  <si>
    <t xml:space="preserve">Approach Cable (24Fibres) </t>
  </si>
  <si>
    <t>24F (DWSM) APPROACH FIBRE OPTIC CABLE</t>
  </si>
  <si>
    <t>GI PIPE INSTALLATION HARDWARE FOR APPROACH CABLING</t>
  </si>
  <si>
    <t>GI ELBOW INSTALLATION HARDWARE FOR APPROAH CABLING</t>
  </si>
  <si>
    <t>GI FLEXIBLE CONDUIT INSTALLATION HARDWARE FOR APPROAH CABLING</t>
  </si>
  <si>
    <t>Common cards, Cross-connect/control cards, Optical base card, Power supply cards, power cabling, other hardware &amp; accessories (each).</t>
  </si>
  <si>
    <t>S 4.1 SFP</t>
  </si>
  <si>
    <t>S 16.1 SFP</t>
  </si>
  <si>
    <t>Supply,erection and commissioning 336kV Surge Arrester (1-phase)</t>
  </si>
  <si>
    <t>Supply,erection and commissioning 420 kV, 4400 pF Capacitive Voltage Transformer (1-Phase) inclusive of CVT Junction box.                 (01 CVT JB box for 03 CVT)</t>
  </si>
  <si>
    <t>NUMERICAL Relays-- Line differnential with distance backup relay- (01 set means 02 relays--ie 01 nos Siemens 7SL87 and 01 nos of GEL90). This item shall also include supply of software and connecting cord for parameterization and O&amp;M of both the relays i.e. Siemens 7SL87 and GEL90.</t>
  </si>
  <si>
    <t>Digital Protection Coupler along with asociated assecories eg Media Converter FO to Ethernet, LIU with minimum 24 ports, Telecom Cabinet for housing DTPCs  etc</t>
  </si>
  <si>
    <t>Erection Hardware for 400kV layout-Line bay till air bushing (including bushing connectors) as per technical specification-  composite Insulator strings, insulators Hardwares, conductor,copper conductors Al tube, IPS tube, bus-bar materials, cable trays, Bay MB, clamps, spacers, connectors including equipment connectors and others, Junction box, earthwire, earthing material, risers, auxiliary earthmat(excluding main earth mat) buried cable trenches/pipe equipment &amp; lighting, cable sealing system, all accessories etc. are included as per site requirment.</t>
  </si>
  <si>
    <t>Supply,erection and commissioning  of Special Energy Meter  along with test terminal blocks (suitable downloading kit and software to be provided)</t>
  </si>
  <si>
    <t>WAMS Miscellaneous - Armored Fibre Optic Cable and associated termination (e.g. L2 Switch) for connecting PMU panels located indifferent control room of a station</t>
  </si>
  <si>
    <t>Telecom Equipments</t>
  </si>
  <si>
    <t xml:space="preserve">FODP </t>
  </si>
  <si>
    <r>
      <t>96 Fibre</t>
    </r>
    <r>
      <rPr>
        <sz val="11"/>
        <color indexed="8"/>
        <rFont val="Verdana"/>
        <family val="2"/>
      </rPr>
      <t xml:space="preserve"> : Indoor Type, Rack Mounted with FCPC Coupling &amp; Pigtails (5mtrs)</t>
    </r>
  </si>
  <si>
    <t>WC-4373</t>
  </si>
  <si>
    <t>SRTS-II/C&amp;M/WC-4373/2025</t>
  </si>
  <si>
    <t>Substation related works at Kudankulam Nuclear Power Plant (KKNPP) 1,2 end with respect to new 400kV interconnection line between (KKNPP) 1,2 &amp; KKNPP 3,4 under consultancy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</si>
</sst>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 numFmtId="182" formatCode="0.00_)"/>
  </numFmts>
  <fonts count="92">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u/>
      <sz val="11"/>
      <color theme="10"/>
      <name val="Calibri"/>
      <family val="2"/>
      <scheme val="minor"/>
    </font>
    <font>
      <sz val="14"/>
      <name val="Book Antiqua"/>
      <family val="1"/>
    </font>
    <font>
      <sz val="14"/>
      <color theme="1"/>
      <name val="Book Antiqua"/>
      <family val="1"/>
    </font>
    <font>
      <u/>
      <sz val="14"/>
      <color theme="10"/>
      <name val="Calibri"/>
      <family val="2"/>
      <scheme val="minor"/>
    </font>
    <font>
      <sz val="12"/>
      <name val="Helv"/>
    </font>
    <font>
      <b/>
      <sz val="10"/>
      <name val="Verdana"/>
      <family val="2"/>
    </font>
    <font>
      <sz val="11"/>
      <color theme="1"/>
      <name val="Verdana"/>
      <family val="2"/>
    </font>
    <font>
      <sz val="11"/>
      <name val="Verdana"/>
      <family val="2"/>
    </font>
    <font>
      <b/>
      <sz val="11"/>
      <name val="Verdana"/>
      <family val="2"/>
    </font>
    <font>
      <b/>
      <sz val="11"/>
      <color theme="1"/>
      <name val="Verdana"/>
      <family val="2"/>
    </font>
    <font>
      <sz val="11"/>
      <color indexed="8"/>
      <name val="Verdana"/>
      <family val="2"/>
    </font>
    <font>
      <b/>
      <sz val="16"/>
      <color rgb="FF000000"/>
      <name val="Verdana"/>
      <family val="2"/>
    </font>
    <font>
      <b/>
      <sz val="14"/>
      <color rgb="FF000000"/>
      <name val="Verdana"/>
      <family val="2"/>
    </font>
    <font>
      <sz val="11"/>
      <color rgb="FF000000"/>
      <name val="Verdana"/>
      <family val="2"/>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s>
  <borders count="7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s>
  <cellStyleXfs count="130">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164" fontId="6" fillId="0" borderId="0" applyFont="0" applyFill="0" applyBorder="0" applyAlignment="0" applyProtection="0"/>
    <xf numFmtId="0" fontId="78" fillId="0" borderId="0" applyNumberFormat="0" applyFill="0" applyBorder="0" applyAlignment="0" applyProtection="0"/>
    <xf numFmtId="182" fontId="82" fillId="0" borderId="0"/>
  </cellStyleXfs>
  <cellXfs count="1013">
    <xf numFmtId="0" fontId="0" fillId="0" borderId="0" xfId="0"/>
    <xf numFmtId="0" fontId="1" fillId="0" borderId="5"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Font="1" applyBorder="1" applyAlignment="1">
      <alignment horizontal="center" vertical="center"/>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69"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wrapText="1" indent="2"/>
    </xf>
    <xf numFmtId="0" fontId="4" fillId="0" borderId="0" xfId="73" applyAlignment="1">
      <alignment vertical="center" wrapText="1"/>
    </xf>
    <xf numFmtId="175" fontId="7" fillId="0" borderId="0" xfId="73" applyNumberFormat="1" applyFont="1" applyAlignment="1">
      <alignment horizontal="left" vertical="center" indent="1"/>
    </xf>
    <xf numFmtId="0" fontId="4" fillId="3" borderId="0" xfId="73" applyFill="1" applyAlignment="1">
      <alignment vertical="center"/>
    </xf>
    <xf numFmtId="0" fontId="4" fillId="3" borderId="0" xfId="73" applyFill="1" applyAlignment="1" applyProtection="1">
      <alignment vertical="center"/>
      <protection locked="0"/>
    </xf>
    <xf numFmtId="0" fontId="4" fillId="0" borderId="0" xfId="73" applyAlignment="1">
      <alignment horizontal="left" vertical="center" indent="2"/>
    </xf>
    <xf numFmtId="0" fontId="7" fillId="0" borderId="0" xfId="73" applyFont="1" applyAlignment="1">
      <alignment horizontal="left" vertical="center"/>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0" fillId="0" borderId="0" xfId="114" applyFont="1" applyAlignment="1" applyProtection="1">
      <alignment vertical="top"/>
      <protection hidden="1"/>
    </xf>
    <xf numFmtId="0" fontId="71" fillId="0" borderId="0" xfId="114" applyFont="1" applyAlignment="1" applyProtection="1">
      <alignment vertical="top"/>
      <protection hidden="1"/>
    </xf>
    <xf numFmtId="2" fontId="71" fillId="0" borderId="0" xfId="114" applyNumberFormat="1" applyFont="1" applyAlignment="1" applyProtection="1">
      <alignment vertical="top"/>
      <protection hidden="1"/>
    </xf>
    <xf numFmtId="174" fontId="70"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Alignment="1" applyProtection="1">
      <alignment horizontal="left" vertical="center" wrapText="1"/>
      <protection hidden="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2" fillId="0" borderId="0" xfId="111" applyNumberFormat="1" applyFont="1" applyFill="1" applyBorder="1" applyAlignment="1" applyProtection="1">
      <alignment horizontal="center" vertical="center" wrapText="1"/>
    </xf>
    <xf numFmtId="0" fontId="1" fillId="0" borderId="0" xfId="115"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lignment vertical="center"/>
    </xf>
    <xf numFmtId="0" fontId="2" fillId="10" borderId="0" xfId="0" applyFont="1" applyFill="1" applyAlignment="1">
      <alignment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2"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lignment horizontal="center" vertical="center"/>
    </xf>
    <xf numFmtId="0" fontId="3" fillId="0" borderId="0" xfId="0" applyFont="1" applyAlignment="1">
      <alignment vertical="center" wrapText="1"/>
    </xf>
    <xf numFmtId="0" fontId="1" fillId="0" borderId="0" xfId="0" applyFont="1" applyAlignment="1">
      <alignment vertical="center" wrapText="1"/>
    </xf>
    <xf numFmtId="0" fontId="72" fillId="0" borderId="0" xfId="0" applyFont="1" applyAlignment="1">
      <alignment vertical="center" wrapText="1"/>
    </xf>
    <xf numFmtId="0" fontId="72" fillId="0" borderId="0" xfId="0" applyFont="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lignment vertical="center"/>
    </xf>
    <xf numFmtId="165" fontId="1" fillId="0" borderId="9" xfId="111" applyNumberFormat="1" applyFont="1" applyFill="1" applyBorder="1" applyAlignment="1" applyProtection="1">
      <alignment vertical="center" wrapText="1"/>
    </xf>
    <xf numFmtId="0" fontId="74" fillId="0" borderId="9" xfId="0" applyFont="1" applyBorder="1" applyAlignment="1">
      <alignment horizontal="center" vertical="center" wrapText="1"/>
    </xf>
    <xf numFmtId="0" fontId="74" fillId="0" borderId="9" xfId="0" applyFont="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0" fontId="2" fillId="0" borderId="0" xfId="0" applyFont="1" applyAlignment="1" applyProtection="1">
      <alignment horizontal="left" vertical="center" indent="1"/>
      <protection hidden="1"/>
    </xf>
    <xf numFmtId="0" fontId="1" fillId="0" borderId="0" xfId="111" applyNumberFormat="1" applyFont="1" applyFill="1" applyBorder="1" applyAlignment="1" applyProtection="1">
      <alignmen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72" fillId="0" borderId="0" xfId="0" applyFont="1" applyAlignment="1">
      <alignment vertical="center"/>
    </xf>
    <xf numFmtId="0" fontId="72" fillId="0" borderId="0" xfId="0" applyFont="1" applyAlignment="1">
      <alignment horizontal="center" vertical="center" wrapText="1"/>
    </xf>
    <xf numFmtId="0" fontId="72" fillId="0" borderId="9" xfId="0" applyFont="1" applyBorder="1" applyAlignment="1">
      <alignment horizontal="center" vertical="top" wrapText="1"/>
    </xf>
    <xf numFmtId="43" fontId="72" fillId="9" borderId="9" xfId="8" applyFont="1" applyFill="1" applyBorder="1" applyAlignment="1" applyProtection="1">
      <alignment horizontal="right" vertical="top" wrapText="1"/>
    </xf>
    <xf numFmtId="0" fontId="1" fillId="0" borderId="0" xfId="0" applyFont="1" applyAlignment="1">
      <alignment horizontal="left" vertical="center" wrapText="1"/>
    </xf>
    <xf numFmtId="0" fontId="5" fillId="0" borderId="0" xfId="0" applyFont="1" applyAlignment="1">
      <alignment horizontal="center" vertical="center" wrapText="1"/>
    </xf>
    <xf numFmtId="10" fontId="2" fillId="0" borderId="9" xfId="111" applyNumberFormat="1" applyFont="1" applyFill="1" applyBorder="1" applyAlignment="1" applyProtection="1">
      <alignment horizontal="center" vertical="top" wrapText="1"/>
      <protection locked="0" hidden="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58" fillId="0" borderId="9" xfId="0" applyFont="1" applyBorder="1" applyAlignment="1">
      <alignment horizontal="center" vertical="center"/>
    </xf>
    <xf numFmtId="0" fontId="58" fillId="0" borderId="9" xfId="0" applyFont="1" applyBorder="1" applyAlignment="1">
      <alignment horizontal="center" vertical="center" wrapText="1"/>
    </xf>
    <xf numFmtId="0" fontId="62" fillId="0" borderId="0" xfId="0" applyFont="1" applyAlignment="1">
      <alignment vertical="center" wrapText="1"/>
    </xf>
    <xf numFmtId="0" fontId="61" fillId="0" borderId="0" xfId="0" applyFont="1" applyAlignment="1">
      <alignment vertical="center" wrapText="1"/>
    </xf>
    <xf numFmtId="0" fontId="74" fillId="0" borderId="0" xfId="0" applyFont="1" applyAlignment="1">
      <alignment horizontal="center" vertical="center"/>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lignment horizontal="right" vertical="center" wrapText="1"/>
    </xf>
    <xf numFmtId="2" fontId="33" fillId="10" borderId="18" xfId="0" applyNumberFormat="1" applyFont="1" applyFill="1" applyBorder="1" applyAlignment="1">
      <alignment horizontal="center" vertical="center" wrapText="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Font="1" applyBorder="1" applyAlignment="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1" borderId="9" xfId="8" applyNumberFormat="1" applyFont="1" applyFill="1" applyBorder="1" applyAlignment="1" applyProtection="1">
      <alignment horizontal="right" vertical="center"/>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0" fontId="73" fillId="0" borderId="16" xfId="0" applyFont="1" applyBorder="1"/>
    <xf numFmtId="0" fontId="74"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0" fontId="72" fillId="3" borderId="9" xfId="109" applyFont="1" applyFill="1" applyBorder="1" applyAlignment="1" applyProtection="1">
      <alignment vertical="top" wrapText="1"/>
      <protection locked="0"/>
    </xf>
    <xf numFmtId="0" fontId="2" fillId="10" borderId="18" xfId="111" applyNumberFormat="1" applyFont="1" applyFill="1" applyBorder="1" applyAlignment="1" applyProtection="1">
      <alignment horizontal="center" vertical="center" wrapText="1"/>
      <protection locked="0"/>
    </xf>
    <xf numFmtId="0" fontId="72" fillId="10" borderId="18" xfId="0" applyFont="1" applyFill="1" applyBorder="1" applyAlignment="1">
      <alignment vertical="center" wrapText="1"/>
    </xf>
    <xf numFmtId="4" fontId="75" fillId="10" borderId="18" xfId="8" applyNumberFormat="1" applyFont="1" applyFill="1" applyBorder="1" applyAlignment="1" applyProtection="1">
      <alignment horizontal="right" vertical="center" wrapText="1"/>
    </xf>
    <xf numFmtId="0" fontId="2" fillId="0" borderId="9" xfId="0" applyFont="1" applyBorder="1" applyAlignment="1">
      <alignment vertical="center" wrapText="1"/>
    </xf>
    <xf numFmtId="0" fontId="72" fillId="0" borderId="9" xfId="0" applyFont="1" applyBorder="1" applyAlignment="1" applyProtection="1">
      <alignment horizontal="center" vertical="center"/>
      <protection locked="0"/>
    </xf>
    <xf numFmtId="164"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2" fillId="0" borderId="9"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1" fillId="0" borderId="0" xfId="115" applyFont="1" applyAlignment="1">
      <alignment horizontal="center" vertical="center"/>
    </xf>
    <xf numFmtId="0" fontId="70" fillId="0" borderId="0" xfId="0" applyFont="1" applyAlignment="1">
      <alignment horizontal="center" vertical="center"/>
    </xf>
    <xf numFmtId="0" fontId="75" fillId="0" borderId="0" xfId="0" applyFont="1" applyAlignment="1">
      <alignment horizontal="center" vertical="center"/>
    </xf>
    <xf numFmtId="0" fontId="77" fillId="0" borderId="0" xfId="0" applyFont="1" applyAlignment="1">
      <alignment horizontal="center" vertical="center"/>
    </xf>
    <xf numFmtId="0" fontId="72" fillId="0" borderId="0" xfId="0" applyFont="1" applyAlignment="1" applyProtection="1">
      <alignment horizontal="right" vertical="center"/>
      <protection locked="0"/>
    </xf>
    <xf numFmtId="2" fontId="72" fillId="0" borderId="0" xfId="0" applyNumberFormat="1" applyFont="1" applyAlignment="1" applyProtection="1">
      <alignment horizontal="right" vertical="center"/>
      <protection locked="0"/>
    </xf>
    <xf numFmtId="164" fontId="72" fillId="0" borderId="0" xfId="0" applyNumberFormat="1" applyFont="1" applyAlignment="1">
      <alignment horizontal="center" vertical="center"/>
    </xf>
    <xf numFmtId="43" fontId="72" fillId="0" borderId="0" xfId="8" applyFont="1" applyBorder="1" applyAlignment="1">
      <alignment horizontal="right" vertical="center"/>
    </xf>
    <xf numFmtId="43" fontId="75" fillId="0" borderId="0" xfId="8" applyFont="1" applyBorder="1" applyAlignment="1">
      <alignment horizontal="right" vertical="center"/>
    </xf>
    <xf numFmtId="43" fontId="72" fillId="0" borderId="0" xfId="8" applyFont="1" applyBorder="1" applyAlignment="1" applyProtection="1">
      <alignment horizontal="right" vertical="center"/>
      <protection locked="0"/>
    </xf>
    <xf numFmtId="4" fontId="75" fillId="0" borderId="0" xfId="8" applyNumberFormat="1" applyFont="1" applyBorder="1" applyAlignment="1" applyProtection="1">
      <alignment horizontal="right" vertical="center"/>
      <protection locked="0"/>
    </xf>
    <xf numFmtId="43" fontId="75" fillId="0" borderId="0" xfId="8" applyFont="1" applyBorder="1" applyAlignment="1" applyProtection="1">
      <alignment horizontal="right" vertical="center"/>
      <protection locked="0"/>
    </xf>
    <xf numFmtId="0" fontId="72" fillId="0" borderId="0" xfId="0" applyFont="1" applyAlignment="1" applyProtection="1">
      <alignment horizontal="center" vertical="center"/>
      <protection locked="0"/>
    </xf>
    <xf numFmtId="2" fontId="72" fillId="0" borderId="0" xfId="0" applyNumberFormat="1" applyFont="1" applyAlignment="1">
      <alignment horizontal="center" vertical="center"/>
    </xf>
    <xf numFmtId="0" fontId="75" fillId="0" borderId="0" xfId="0" applyFont="1" applyAlignment="1">
      <alignment horizontal="right" vertical="center"/>
    </xf>
    <xf numFmtId="0" fontId="2" fillId="0" borderId="9" xfId="0" applyFont="1" applyBorder="1" applyAlignment="1">
      <alignment horizontal="center" vertical="top"/>
    </xf>
    <xf numFmtId="0" fontId="2" fillId="13" borderId="9" xfId="111" applyNumberFormat="1" applyFont="1" applyFill="1" applyBorder="1" applyAlignment="1" applyProtection="1">
      <alignment horizontal="center" vertical="center" wrapText="1"/>
    </xf>
    <xf numFmtId="0" fontId="72" fillId="13" borderId="9" xfId="0" applyFont="1" applyFill="1" applyBorder="1" applyAlignment="1">
      <alignment vertical="top" wrapText="1"/>
    </xf>
    <xf numFmtId="0" fontId="72" fillId="13" borderId="9" xfId="0" applyFont="1" applyFill="1" applyBorder="1" applyAlignment="1">
      <alignment horizontal="center" vertical="top" wrapText="1"/>
    </xf>
    <xf numFmtId="43" fontId="72" fillId="13" borderId="9" xfId="8" applyFont="1" applyFill="1" applyBorder="1" applyAlignment="1" applyProtection="1">
      <alignment horizontal="right" vertical="top" wrapText="1"/>
      <protection locked="0"/>
    </xf>
    <xf numFmtId="43" fontId="72" fillId="13" borderId="9" xfId="8" applyFont="1" applyFill="1" applyBorder="1" applyAlignment="1" applyProtection="1">
      <alignment horizontal="right" vertical="top" wrapText="1"/>
    </xf>
    <xf numFmtId="0" fontId="2" fillId="13" borderId="9" xfId="0" applyFont="1" applyFill="1" applyBorder="1" applyAlignment="1">
      <alignment vertical="center" wrapText="1"/>
    </xf>
    <xf numFmtId="1" fontId="2" fillId="13" borderId="9" xfId="111" applyNumberFormat="1" applyFont="1" applyFill="1" applyBorder="1" applyAlignment="1" applyProtection="1">
      <alignment horizontal="center" vertical="top" wrapText="1"/>
    </xf>
    <xf numFmtId="0" fontId="72" fillId="13" borderId="9" xfId="109" applyFont="1" applyFill="1" applyBorder="1" applyAlignment="1" applyProtection="1">
      <alignment horizontal="center" vertical="top" wrapText="1"/>
      <protection locked="0"/>
    </xf>
    <xf numFmtId="10" fontId="2" fillId="13" borderId="9" xfId="111" applyNumberFormat="1" applyFont="1" applyFill="1" applyBorder="1" applyAlignment="1" applyProtection="1">
      <alignment horizontal="center" vertical="top" wrapText="1"/>
      <protection locked="0" hidden="1"/>
    </xf>
    <xf numFmtId="2" fontId="2" fillId="13" borderId="9" xfId="111" applyNumberFormat="1" applyFont="1" applyFill="1" applyBorder="1" applyAlignment="1" applyProtection="1">
      <alignment horizontal="right" vertical="top" wrapText="1"/>
    </xf>
    <xf numFmtId="0" fontId="72" fillId="13" borderId="9" xfId="0" applyFont="1" applyFill="1" applyBorder="1" applyAlignment="1" applyProtection="1">
      <alignment horizontal="center" vertical="center"/>
      <protection locked="0"/>
    </xf>
    <xf numFmtId="0" fontId="2" fillId="13" borderId="9" xfId="0" applyFont="1" applyFill="1" applyBorder="1" applyAlignment="1" applyProtection="1">
      <alignment horizontal="center" vertical="center"/>
      <protection locked="0"/>
    </xf>
    <xf numFmtId="178" fontId="2" fillId="13" borderId="9" xfId="0" applyNumberFormat="1" applyFont="1" applyFill="1" applyBorder="1" applyAlignment="1" applyProtection="1">
      <alignment vertical="center"/>
      <protection locked="0"/>
    </xf>
    <xf numFmtId="0" fontId="2" fillId="13" borderId="9" xfId="0" applyFont="1" applyFill="1" applyBorder="1" applyAlignment="1" applyProtection="1">
      <alignment vertical="center"/>
      <protection locked="0"/>
    </xf>
    <xf numFmtId="164" fontId="5" fillId="13" borderId="9" xfId="0" applyNumberFormat="1" applyFont="1" applyFill="1" applyBorder="1" applyAlignment="1" applyProtection="1">
      <alignment vertical="center"/>
      <protection locked="0"/>
    </xf>
    <xf numFmtId="0" fontId="2" fillId="13" borderId="9" xfId="0" applyFont="1" applyFill="1" applyBorder="1" applyAlignment="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Alignment="1">
      <alignment horizontal="center" vertical="top" wrapText="1"/>
    </xf>
    <xf numFmtId="0" fontId="1" fillId="0" borderId="0" xfId="126" applyFont="1" applyAlignment="1">
      <alignment horizontal="center" wrapText="1"/>
    </xf>
    <xf numFmtId="0" fontId="1" fillId="0" borderId="48" xfId="126" applyFont="1" applyBorder="1" applyAlignment="1">
      <alignment horizontal="center" wrapText="1"/>
    </xf>
    <xf numFmtId="1" fontId="2" fillId="0" borderId="0" xfId="126" applyNumberFormat="1" applyFont="1" applyAlignment="1">
      <alignment vertical="top" wrapText="1"/>
    </xf>
    <xf numFmtId="1" fontId="1" fillId="4" borderId="3" xfId="126" applyNumberFormat="1" applyFont="1" applyFill="1" applyBorder="1" applyAlignment="1">
      <alignment horizontal="center" vertical="top" wrapText="1"/>
    </xf>
    <xf numFmtId="164"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164"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164" fontId="1" fillId="0" borderId="0" xfId="127" applyFont="1"/>
    <xf numFmtId="164"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164"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58" fillId="4" borderId="9" xfId="126" applyFont="1" applyFill="1" applyBorder="1" applyAlignment="1">
      <alignment horizontal="right" vertical="top" wrapText="1"/>
    </xf>
    <xf numFmtId="1" fontId="58" fillId="0" borderId="9" xfId="126" quotePrefix="1" applyNumberFormat="1" applyFont="1" applyBorder="1" applyAlignment="1">
      <alignment horizontal="right" vertical="center"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43" fontId="72" fillId="0" borderId="0" xfId="0" applyNumberFormat="1" applyFont="1" applyAlignment="1">
      <alignment horizontal="center" vertical="center"/>
    </xf>
    <xf numFmtId="0" fontId="72" fillId="12" borderId="0" xfId="0" applyFont="1" applyFill="1" applyAlignment="1">
      <alignment horizontal="left" vertical="center"/>
    </xf>
    <xf numFmtId="0" fontId="72" fillId="12" borderId="0" xfId="0" applyFont="1" applyFill="1" applyAlignment="1">
      <alignment horizontal="left" vertical="center" wrapText="1"/>
    </xf>
    <xf numFmtId="43" fontId="5" fillId="0" borderId="9" xfId="0" applyNumberFormat="1" applyFont="1" applyBorder="1" applyAlignment="1">
      <alignment vertical="center" wrapText="1"/>
    </xf>
    <xf numFmtId="164" fontId="3" fillId="0" borderId="0" xfId="0" applyNumberFormat="1" applyFont="1" applyAlignment="1">
      <alignment vertical="center" wrapText="1"/>
    </xf>
    <xf numFmtId="0" fontId="78" fillId="12" borderId="0" xfId="128" applyFill="1" applyBorder="1" applyAlignment="1" applyProtection="1">
      <alignment horizontal="left" vertical="center"/>
    </xf>
    <xf numFmtId="43" fontId="5" fillId="0" borderId="9" xfId="0" applyNumberFormat="1" applyFont="1" applyBorder="1" applyAlignment="1" applyProtection="1">
      <alignment vertical="center"/>
      <protection locked="0"/>
    </xf>
    <xf numFmtId="164" fontId="3" fillId="0" borderId="0" xfId="0" applyNumberFormat="1" applyFont="1" applyAlignment="1" applyProtection="1">
      <alignment vertical="center"/>
      <protection locked="0"/>
    </xf>
    <xf numFmtId="0" fontId="75" fillId="12" borderId="0" xfId="0" applyFont="1" applyFill="1" applyAlignment="1">
      <alignment horizontal="left" vertical="center" wrapText="1"/>
    </xf>
    <xf numFmtId="0" fontId="3" fillId="0" borderId="0" xfId="0" applyFont="1" applyAlignment="1" applyProtection="1">
      <alignment vertical="center"/>
      <protection locked="0"/>
    </xf>
    <xf numFmtId="0" fontId="0" fillId="0" borderId="0" xfId="0" applyAlignment="1">
      <alignment vertical="center"/>
    </xf>
    <xf numFmtId="0" fontId="79" fillId="12" borderId="9" xfId="0" applyFont="1" applyFill="1" applyBorder="1" applyAlignment="1">
      <alignment horizontal="center" vertical="center"/>
    </xf>
    <xf numFmtId="0" fontId="80" fillId="12" borderId="9" xfId="0" applyFont="1" applyFill="1" applyBorder="1" applyAlignment="1">
      <alignment horizontal="center" vertical="top" wrapText="1"/>
    </xf>
    <xf numFmtId="0" fontId="80" fillId="12" borderId="0" xfId="0" applyFont="1" applyFill="1" applyAlignment="1" applyProtection="1">
      <alignment horizontal="right" vertical="center"/>
      <protection locked="0"/>
    </xf>
    <xf numFmtId="2" fontId="80" fillId="12" borderId="0" xfId="0" applyNumberFormat="1" applyFont="1" applyFill="1" applyAlignment="1" applyProtection="1">
      <alignment horizontal="right" vertical="center"/>
      <protection locked="0"/>
    </xf>
    <xf numFmtId="164" fontId="80" fillId="12" borderId="0" xfId="0" applyNumberFormat="1" applyFont="1" applyFill="1" applyAlignment="1">
      <alignment horizontal="center" vertical="center"/>
    </xf>
    <xf numFmtId="0" fontId="80" fillId="12" borderId="0" xfId="0" applyFont="1" applyFill="1" applyAlignment="1">
      <alignment horizontal="center" vertical="center"/>
    </xf>
    <xf numFmtId="0" fontId="80" fillId="12" borderId="0" xfId="0" applyFont="1" applyFill="1" applyAlignment="1">
      <alignment horizontal="center" vertical="center" wrapText="1"/>
    </xf>
    <xf numFmtId="0" fontId="81" fillId="12" borderId="0" xfId="128" applyFont="1" applyFill="1" applyBorder="1" applyAlignment="1" applyProtection="1">
      <alignment horizontal="center" vertical="center"/>
    </xf>
    <xf numFmtId="0" fontId="23" fillId="0" borderId="0" xfId="0" applyFont="1" applyAlignment="1">
      <alignment horizontal="left" vertical="center"/>
    </xf>
    <xf numFmtId="0" fontId="72" fillId="0" borderId="9" xfId="0" applyFont="1" applyBorder="1" applyAlignment="1">
      <alignment horizontal="center" vertical="center" wrapText="1"/>
    </xf>
    <xf numFmtId="43" fontId="72" fillId="3" borderId="9" xfId="8" applyFont="1" applyFill="1" applyBorder="1" applyAlignment="1" applyProtection="1">
      <alignment horizontal="right" vertical="center" wrapText="1"/>
      <protection locked="0"/>
    </xf>
    <xf numFmtId="43" fontId="72" fillId="9" borderId="9" xfId="8"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center" wrapText="1"/>
    </xf>
    <xf numFmtId="0" fontId="72"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182" fontId="83" fillId="0" borderId="9" xfId="129" applyFont="1" applyBorder="1" applyAlignment="1">
      <alignment horizontal="center" vertical="center"/>
    </xf>
    <xf numFmtId="1" fontId="2" fillId="0" borderId="9" xfId="0" applyNumberFormat="1" applyFont="1" applyBorder="1" applyAlignment="1">
      <alignment horizontal="center" vertical="top"/>
    </xf>
    <xf numFmtId="0" fontId="85" fillId="0" borderId="9" xfId="0" applyFont="1" applyBorder="1" applyAlignment="1">
      <alignment horizontal="center" vertical="top" wrapText="1"/>
    </xf>
    <xf numFmtId="1" fontId="85" fillId="0" borderId="24" xfId="0" applyNumberFormat="1" applyFont="1" applyBorder="1" applyAlignment="1">
      <alignment horizontal="center" vertical="top" shrinkToFit="1"/>
    </xf>
    <xf numFmtId="0" fontId="84" fillId="0" borderId="9" xfId="0" applyFont="1" applyBorder="1" applyAlignment="1">
      <alignment horizontal="center" vertical="top" wrapText="1"/>
    </xf>
    <xf numFmtId="182" fontId="85" fillId="0" borderId="9" xfId="129" applyFont="1" applyBorder="1" applyAlignment="1">
      <alignment horizontal="left" vertical="top" wrapText="1"/>
    </xf>
    <xf numFmtId="182" fontId="86" fillId="0" borderId="9" xfId="129" applyFont="1" applyBorder="1" applyAlignment="1">
      <alignment horizontal="left" vertical="top" wrapText="1"/>
    </xf>
    <xf numFmtId="0" fontId="87" fillId="0" borderId="9" xfId="0" applyFont="1" applyBorder="1" applyAlignment="1">
      <alignment vertical="top"/>
    </xf>
    <xf numFmtId="182" fontId="85" fillId="0" borderId="9" xfId="129" applyFont="1" applyBorder="1" applyAlignment="1">
      <alignment horizontal="center" vertical="top"/>
    </xf>
    <xf numFmtId="0" fontId="84" fillId="0" borderId="24" xfId="0" applyFont="1" applyBorder="1" applyAlignment="1">
      <alignment horizontal="center" vertical="top"/>
    </xf>
    <xf numFmtId="0" fontId="84" fillId="9" borderId="9" xfId="0" applyFont="1" applyFill="1" applyBorder="1" applyAlignment="1">
      <alignment horizontal="center" vertical="top" wrapText="1"/>
    </xf>
    <xf numFmtId="0" fontId="87" fillId="0" borderId="9" xfId="0" applyFont="1" applyBorder="1" applyAlignment="1">
      <alignment vertical="top" wrapText="1"/>
    </xf>
    <xf numFmtId="182" fontId="85" fillId="0" borderId="17" xfId="129" applyFont="1" applyBorder="1" applyAlignment="1">
      <alignment horizontal="left" vertical="top" wrapText="1"/>
    </xf>
    <xf numFmtId="182" fontId="85" fillId="0" borderId="17" xfId="129" applyFont="1" applyBorder="1" applyAlignment="1">
      <alignment horizontal="center" vertical="top"/>
    </xf>
    <xf numFmtId="0" fontId="84" fillId="0" borderId="60" xfId="0" applyFont="1" applyBorder="1" applyAlignment="1">
      <alignment horizontal="center" vertical="top"/>
    </xf>
    <xf numFmtId="182" fontId="85" fillId="0" borderId="76" xfId="129" applyFont="1" applyBorder="1" applyAlignment="1">
      <alignment horizontal="center" vertical="top" wrapText="1"/>
    </xf>
    <xf numFmtId="0" fontId="84" fillId="0" borderId="77" xfId="0" applyFont="1" applyBorder="1" applyAlignment="1">
      <alignment horizontal="center" vertical="top"/>
    </xf>
    <xf numFmtId="164" fontId="5" fillId="0" borderId="24" xfId="0" applyNumberFormat="1" applyFont="1" applyBorder="1" applyAlignment="1">
      <alignment vertical="center" wrapText="1"/>
    </xf>
    <xf numFmtId="0" fontId="5" fillId="13" borderId="0" xfId="0" applyFont="1" applyFill="1" applyAlignment="1">
      <alignment vertical="center" wrapText="1"/>
    </xf>
    <xf numFmtId="0" fontId="2" fillId="13" borderId="0" xfId="0" applyFont="1" applyFill="1" applyAlignment="1">
      <alignment vertical="center" wrapText="1"/>
    </xf>
    <xf numFmtId="0" fontId="2" fillId="8" borderId="9" xfId="0" applyFont="1" applyFill="1" applyBorder="1" applyAlignment="1">
      <alignment horizontal="center" vertical="top"/>
    </xf>
    <xf numFmtId="0" fontId="72" fillId="8" borderId="9" xfId="0" applyFont="1" applyFill="1" applyBorder="1" applyAlignment="1">
      <alignment horizontal="center" vertical="top" wrapText="1"/>
    </xf>
    <xf numFmtId="0" fontId="72" fillId="8" borderId="9" xfId="109" applyFont="1" applyFill="1" applyBorder="1" applyAlignment="1" applyProtection="1">
      <alignment vertical="top" wrapText="1"/>
      <protection locked="0"/>
    </xf>
    <xf numFmtId="10" fontId="2" fillId="8" borderId="9" xfId="111" applyNumberFormat="1" applyFont="1" applyFill="1" applyBorder="1" applyAlignment="1" applyProtection="1">
      <alignment horizontal="center" vertical="top" wrapText="1"/>
      <protection locked="0" hidden="1"/>
    </xf>
    <xf numFmtId="182" fontId="83" fillId="8" borderId="9" xfId="129" applyFont="1" applyFill="1" applyBorder="1" applyAlignment="1">
      <alignment horizontal="center" vertical="center"/>
    </xf>
    <xf numFmtId="1" fontId="89" fillId="8" borderId="78" xfId="0" applyNumberFormat="1" applyFont="1" applyFill="1" applyBorder="1" applyAlignment="1">
      <alignment vertical="top" shrinkToFit="1"/>
    </xf>
    <xf numFmtId="1" fontId="90" fillId="8" borderId="78" xfId="0" applyNumberFormat="1" applyFont="1" applyFill="1" applyBorder="1" applyAlignment="1">
      <alignment vertical="top" shrinkToFit="1"/>
    </xf>
    <xf numFmtId="182" fontId="86" fillId="14" borderId="9" xfId="129" applyFont="1" applyFill="1" applyBorder="1" applyAlignment="1">
      <alignment horizontal="left" vertical="top" wrapText="1"/>
    </xf>
    <xf numFmtId="0" fontId="84" fillId="0" borderId="24" xfId="0" applyFont="1" applyBorder="1" applyAlignment="1">
      <alignment vertical="top"/>
    </xf>
    <xf numFmtId="0" fontId="84" fillId="0" borderId="24" xfId="0" applyFont="1" applyBorder="1" applyAlignment="1">
      <alignment horizontal="center" vertical="top" wrapText="1"/>
    </xf>
    <xf numFmtId="0" fontId="72" fillId="0" borderId="9" xfId="109" applyFont="1" applyBorder="1" applyAlignment="1" applyProtection="1">
      <alignment vertical="top" wrapText="1"/>
      <protection locked="0"/>
    </xf>
    <xf numFmtId="1" fontId="91" fillId="0" borderId="24" xfId="0" applyNumberFormat="1" applyFont="1" applyBorder="1" applyAlignment="1">
      <alignment horizontal="center" vertical="top" shrinkToFit="1"/>
    </xf>
    <xf numFmtId="0" fontId="5" fillId="13" borderId="24" xfId="0" applyFont="1" applyFill="1" applyBorder="1" applyAlignment="1" applyProtection="1">
      <alignment vertical="center"/>
      <protection locked="0"/>
    </xf>
    <xf numFmtId="164" fontId="5" fillId="0" borderId="24" xfId="0" applyNumberFormat="1" applyFont="1" applyBorder="1" applyAlignment="1" applyProtection="1">
      <alignment vertical="center"/>
      <protection locked="0"/>
    </xf>
    <xf numFmtId="0" fontId="2" fillId="13" borderId="25" xfId="0" applyFont="1" applyFill="1" applyBorder="1" applyAlignment="1">
      <alignment vertical="center"/>
    </xf>
    <xf numFmtId="0" fontId="2" fillId="0" borderId="25" xfId="0" applyFont="1" applyBorder="1" applyAlignment="1">
      <alignment vertical="center"/>
    </xf>
    <xf numFmtId="0" fontId="1" fillId="0" borderId="5" xfId="0" applyFont="1" applyBorder="1" applyAlignment="1">
      <alignment horizontal="right" vertical="top"/>
    </xf>
    <xf numFmtId="0" fontId="2" fillId="0" borderId="0" xfId="111" applyNumberFormat="1" applyFont="1" applyFill="1" applyBorder="1" applyProtection="1">
      <alignment vertical="top"/>
    </xf>
    <xf numFmtId="0" fontId="1" fillId="0" borderId="9" xfId="111" applyNumberFormat="1" applyFont="1" applyFill="1" applyBorder="1" applyAlignment="1" applyProtection="1">
      <alignment horizontal="center" vertical="top" wrapText="1"/>
    </xf>
    <xf numFmtId="0" fontId="1" fillId="0" borderId="9" xfId="0" applyFont="1" applyBorder="1" applyAlignment="1">
      <alignment horizontal="center" vertical="top"/>
    </xf>
    <xf numFmtId="2" fontId="2" fillId="0" borderId="9" xfId="111" applyNumberFormat="1" applyFont="1" applyFill="1" applyBorder="1" applyAlignment="1" applyProtection="1">
      <alignment horizontal="right" vertical="top" wrapText="1"/>
    </xf>
    <xf numFmtId="39" fontId="33" fillId="10" borderId="18" xfId="8" applyNumberFormat="1" applyFont="1" applyFill="1" applyBorder="1" applyAlignment="1" applyProtection="1">
      <alignment horizontal="right" vertical="top" wrapText="1"/>
    </xf>
    <xf numFmtId="0" fontId="73" fillId="0" borderId="0" xfId="0" applyFont="1" applyAlignment="1">
      <alignment vertical="top"/>
    </xf>
    <xf numFmtId="164" fontId="2" fillId="0" borderId="0" xfId="111" applyNumberFormat="1" applyFont="1" applyFill="1" applyBorder="1" applyProtection="1">
      <alignment vertical="top"/>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2" fillId="3" borderId="30" xfId="109" applyFont="1" applyFill="1" applyBorder="1" applyAlignment="1" applyProtection="1">
      <alignment horizontal="left" vertical="center"/>
      <protection locked="0"/>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2" fillId="3" borderId="24" xfId="109" applyFont="1" applyFill="1" applyBorder="1" applyAlignment="1" applyProtection="1">
      <alignment horizontal="left" vertical="center"/>
      <protection locked="0"/>
    </xf>
    <xf numFmtId="0" fontId="72" fillId="3" borderId="3" xfId="109" applyFont="1" applyFill="1" applyBorder="1" applyAlignment="1" applyProtection="1">
      <alignment horizontal="left" vertical="center"/>
      <protection locked="0"/>
    </xf>
    <xf numFmtId="0" fontId="72" fillId="3" borderId="25"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2" fillId="0" borderId="0" xfId="0" applyFont="1" applyAlignment="1">
      <alignment horizontal="left" vertical="center"/>
    </xf>
    <xf numFmtId="0" fontId="75" fillId="11" borderId="9" xfId="0" applyFont="1" applyFill="1" applyBorder="1" applyAlignment="1">
      <alignment horizontal="center" vertical="center"/>
    </xf>
    <xf numFmtId="0" fontId="1" fillId="0" borderId="0" xfId="0" applyFont="1" applyAlignment="1">
      <alignment horizontal="left" vertical="top" wrapText="1"/>
    </xf>
    <xf numFmtId="0" fontId="75" fillId="0" borderId="0" xfId="0" applyFont="1" applyAlignment="1">
      <alignment horizontal="left" vertical="center"/>
    </xf>
    <xf numFmtId="0" fontId="33" fillId="0" borderId="0" xfId="0" applyFont="1" applyAlignment="1">
      <alignment horizontal="center" vertical="center" wrapText="1"/>
    </xf>
    <xf numFmtId="0" fontId="3" fillId="6" borderId="0" xfId="0" applyFont="1" applyFill="1" applyAlignment="1">
      <alignment horizontal="center"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1" fillId="0" borderId="0" xfId="0" applyFont="1" applyAlignment="1">
      <alignment horizontal="left" vertical="center" wrapText="1"/>
    </xf>
    <xf numFmtId="0" fontId="75" fillId="0" borderId="0" xfId="0" applyFont="1" applyAlignment="1">
      <alignment horizontal="right" vertical="center"/>
    </xf>
    <xf numFmtId="0" fontId="75" fillId="10" borderId="18" xfId="0" applyFont="1" applyFill="1" applyBorder="1" applyAlignment="1">
      <alignment horizontal="left" vertical="center" wrapText="1"/>
    </xf>
    <xf numFmtId="0" fontId="5" fillId="0" borderId="0" xfId="0" applyFont="1" applyAlignment="1">
      <alignment horizontal="center" vertical="center" wrapText="1"/>
    </xf>
    <xf numFmtId="0" fontId="3" fillId="6" borderId="0" xfId="0" applyFont="1" applyFill="1" applyAlignment="1">
      <alignment horizontal="center" vertical="center" wrapText="1"/>
    </xf>
    <xf numFmtId="0" fontId="2" fillId="0" borderId="0" xfId="0" applyFont="1" applyAlignment="1">
      <alignment horizontal="left" vertical="center" wrapText="1"/>
    </xf>
    <xf numFmtId="0" fontId="58" fillId="0" borderId="51" xfId="0" applyFont="1" applyBorder="1" applyAlignment="1">
      <alignment horizontal="right" vertical="center"/>
    </xf>
    <xf numFmtId="0" fontId="1" fillId="0" borderId="0" xfId="115" applyFont="1" applyAlignment="1" applyProtection="1">
      <alignment vertical="center" wrapText="1"/>
      <protection hidden="1"/>
    </xf>
    <xf numFmtId="165" fontId="1" fillId="0" borderId="0" xfId="0" applyNumberFormat="1" applyFont="1" applyAlignment="1">
      <alignment horizontal="left" vertical="center"/>
    </xf>
    <xf numFmtId="0" fontId="74" fillId="0" borderId="0" xfId="0" applyFont="1" applyAlignment="1">
      <alignment horizontal="left" vertical="center"/>
    </xf>
    <xf numFmtId="0" fontId="74" fillId="9" borderId="0" xfId="109" applyFont="1" applyFill="1" applyAlignment="1">
      <alignment horizontal="left" vertical="center"/>
    </xf>
    <xf numFmtId="165" fontId="1" fillId="0" borderId="0" xfId="115" applyNumberFormat="1" applyFont="1" applyAlignment="1" applyProtection="1">
      <alignment horizontal="left" vertical="center"/>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0" fontId="23" fillId="0" borderId="0" xfId="0" applyFont="1" applyAlignment="1">
      <alignment horizontal="left" vertical="center"/>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0" borderId="0" xfId="114" applyFont="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1"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Alignment="1">
      <alignment horizontal="center" vertical="center" wrapText="1"/>
    </xf>
    <xf numFmtId="0" fontId="8" fillId="6" borderId="0" xfId="0" applyFont="1" applyFill="1" applyAlignment="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0" fontId="73"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0" borderId="0" xfId="73" applyFont="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0" borderId="0" xfId="106" applyFont="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106" applyFont="1" applyAlignment="1">
      <alignment horizontal="left" vertical="top" wrapText="1"/>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1" fontId="58"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Alignment="1">
      <alignment horizontal="left" vertical="top" wrapText="1"/>
    </xf>
    <xf numFmtId="0" fontId="2" fillId="0" borderId="48" xfId="126" applyFont="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Border="1" applyAlignment="1">
      <alignment horizontal="left" vertical="top" wrapText="1"/>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0" fontId="7" fillId="0" borderId="13" xfId="0" applyFont="1" applyBorder="1" applyAlignment="1" applyProtection="1">
      <alignment horizontal="left" vertical="center" wrapText="1"/>
      <protection hidden="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7"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30">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00000000-0005-0000-0000-000019000000}"/>
    <cellStyle name="Comma 11" xfId="26" xr:uid="{00000000-0005-0000-0000-00001A000000}"/>
    <cellStyle name="Comma 12" xfId="27" xr:uid="{00000000-0005-0000-0000-00001B000000}"/>
    <cellStyle name="Comma 13" xfId="28" xr:uid="{00000000-0005-0000-0000-00001C000000}"/>
    <cellStyle name="Comma 14" xfId="29" xr:uid="{00000000-0005-0000-0000-00001D000000}"/>
    <cellStyle name="Comma 15" xfId="30" xr:uid="{00000000-0005-0000-0000-00001E000000}"/>
    <cellStyle name="Comma 16" xfId="31" xr:uid="{00000000-0005-0000-0000-00001F000000}"/>
    <cellStyle name="Comma 17" xfId="32" xr:uid="{00000000-0005-0000-0000-000020000000}"/>
    <cellStyle name="Comma 18" xfId="33" xr:uid="{00000000-0005-0000-0000-000021000000}"/>
    <cellStyle name="Comma 19" xfId="34" xr:uid="{00000000-0005-0000-0000-000022000000}"/>
    <cellStyle name="Comma 2" xfId="35" xr:uid="{00000000-0005-0000-0000-000023000000}"/>
    <cellStyle name="Comma 20" xfId="36" xr:uid="{00000000-0005-0000-0000-000024000000}"/>
    <cellStyle name="Comma 21" xfId="37" xr:uid="{00000000-0005-0000-0000-000025000000}"/>
    <cellStyle name="Comma 22" xfId="38" xr:uid="{00000000-0005-0000-0000-000026000000}"/>
    <cellStyle name="Comma 23" xfId="39" xr:uid="{00000000-0005-0000-0000-000027000000}"/>
    <cellStyle name="Comma 24" xfId="40" xr:uid="{00000000-0005-0000-0000-000028000000}"/>
    <cellStyle name="Comma 25" xfId="41" xr:uid="{00000000-0005-0000-0000-000029000000}"/>
    <cellStyle name="Comma 26" xfId="42" xr:uid="{00000000-0005-0000-0000-00002A000000}"/>
    <cellStyle name="Comma 27" xfId="43" xr:uid="{00000000-0005-0000-0000-00002B000000}"/>
    <cellStyle name="Comma 28" xfId="44" xr:uid="{00000000-0005-0000-0000-00002C000000}"/>
    <cellStyle name="Comma 3" xfId="45" xr:uid="{00000000-0005-0000-0000-00002D000000}"/>
    <cellStyle name="Comma 3 2" xfId="46" xr:uid="{00000000-0005-0000-0000-00002E000000}"/>
    <cellStyle name="Comma 4" xfId="47" xr:uid="{00000000-0005-0000-0000-00002F000000}"/>
    <cellStyle name="Comma 5" xfId="48" xr:uid="{00000000-0005-0000-0000-000030000000}"/>
    <cellStyle name="Comma 6" xfId="49" xr:uid="{00000000-0005-0000-0000-000031000000}"/>
    <cellStyle name="Comma 7" xfId="50" xr:uid="{00000000-0005-0000-0000-000032000000}"/>
    <cellStyle name="Comma 8" xfId="51" xr:uid="{00000000-0005-0000-0000-000033000000}"/>
    <cellStyle name="Comma 9" xfId="52" xr:uid="{00000000-0005-0000-0000-000034000000}"/>
    <cellStyle name="Formula" xfId="53" xr:uid="{00000000-0005-0000-0000-000035000000}"/>
    <cellStyle name="Formula 2" xfId="54" xr:uid="{00000000-0005-0000-0000-000036000000}"/>
    <cellStyle name="Header1" xfId="55" xr:uid="{00000000-0005-0000-0000-000037000000}"/>
    <cellStyle name="Header2" xfId="56" xr:uid="{00000000-0005-0000-0000-000038000000}"/>
    <cellStyle name="Hyperlink" xfId="128" builtinId="8"/>
    <cellStyle name="Hypertextový odkaz" xfId="57" xr:uid="{00000000-0005-0000-0000-00003A000000}"/>
    <cellStyle name="Hypertextový odkaz 2" xfId="58" xr:uid="{00000000-0005-0000-0000-00003B000000}"/>
    <cellStyle name="no dec" xfId="59" xr:uid="{00000000-0005-0000-0000-00003C000000}"/>
    <cellStyle name="no dec 2" xfId="60" xr:uid="{00000000-0005-0000-0000-00003D000000}"/>
    <cellStyle name="Normal" xfId="0" builtinId="0"/>
    <cellStyle name="Normal - Style1" xfId="61" xr:uid="{00000000-0005-0000-0000-00003F000000}"/>
    <cellStyle name="Normal - Style1 2" xfId="62" xr:uid="{00000000-0005-0000-0000-000040000000}"/>
    <cellStyle name="Normal 10" xfId="63" xr:uid="{00000000-0005-0000-0000-000041000000}"/>
    <cellStyle name="Normal 11" xfId="64" xr:uid="{00000000-0005-0000-0000-000042000000}"/>
    <cellStyle name="Normal 12" xfId="65" xr:uid="{00000000-0005-0000-0000-000043000000}"/>
    <cellStyle name="Normal 13" xfId="66" xr:uid="{00000000-0005-0000-0000-000044000000}"/>
    <cellStyle name="Normal 14" xfId="67" xr:uid="{00000000-0005-0000-0000-000045000000}"/>
    <cellStyle name="Normal 15" xfId="68" xr:uid="{00000000-0005-0000-0000-000046000000}"/>
    <cellStyle name="Normal 16" xfId="69" xr:uid="{00000000-0005-0000-0000-000047000000}"/>
    <cellStyle name="Normal 17" xfId="70" xr:uid="{00000000-0005-0000-0000-000048000000}"/>
    <cellStyle name="Normal 18" xfId="71" xr:uid="{00000000-0005-0000-0000-000049000000}"/>
    <cellStyle name="Normal 19" xfId="72" xr:uid="{00000000-0005-0000-0000-00004A000000}"/>
    <cellStyle name="Normal 2" xfId="73" xr:uid="{00000000-0005-0000-0000-00004B000000}"/>
    <cellStyle name="Normal 2 2" xfId="74" xr:uid="{00000000-0005-0000-0000-00004C000000}"/>
    <cellStyle name="Normal 2 2 2 4" xfId="126" xr:uid="{00000000-0005-0000-0000-00004D000000}"/>
    <cellStyle name="Normal 2 3" xfId="75" xr:uid="{00000000-0005-0000-0000-00004E000000}"/>
    <cellStyle name="Normal 2_20 Price Schedule VOL III Rev-2" xfId="76" xr:uid="{00000000-0005-0000-0000-00004F000000}"/>
    <cellStyle name="Normal 20" xfId="77" xr:uid="{00000000-0005-0000-0000-000050000000}"/>
    <cellStyle name="Normal 21" xfId="78" xr:uid="{00000000-0005-0000-0000-000051000000}"/>
    <cellStyle name="Normal 22" xfId="79" xr:uid="{00000000-0005-0000-0000-000052000000}"/>
    <cellStyle name="Normal 23" xfId="80" xr:uid="{00000000-0005-0000-0000-000053000000}"/>
    <cellStyle name="Normal 24" xfId="81" xr:uid="{00000000-0005-0000-0000-000054000000}"/>
    <cellStyle name="Normal 25" xfId="82" xr:uid="{00000000-0005-0000-0000-000055000000}"/>
    <cellStyle name="Normal 26" xfId="83" xr:uid="{00000000-0005-0000-0000-000056000000}"/>
    <cellStyle name="Normal 27" xfId="84" xr:uid="{00000000-0005-0000-0000-000057000000}"/>
    <cellStyle name="Normal 28" xfId="85" xr:uid="{00000000-0005-0000-0000-000058000000}"/>
    <cellStyle name="Normal 29" xfId="86" xr:uid="{00000000-0005-0000-0000-000059000000}"/>
    <cellStyle name="Normal 3" xfId="87" xr:uid="{00000000-0005-0000-0000-00005A000000}"/>
    <cellStyle name="Normal 3 2" xfId="88" xr:uid="{00000000-0005-0000-0000-00005B000000}"/>
    <cellStyle name="Normal 3 3" xfId="89" xr:uid="{00000000-0005-0000-0000-00005C000000}"/>
    <cellStyle name="Normal 3_29_First Envelope - R2_Vol-III" xfId="90" xr:uid="{00000000-0005-0000-0000-00005D000000}"/>
    <cellStyle name="Normal 30" xfId="91" xr:uid="{00000000-0005-0000-0000-00005E000000}"/>
    <cellStyle name="Normal 31" xfId="92" xr:uid="{00000000-0005-0000-0000-00005F000000}"/>
    <cellStyle name="Normal 32" xfId="93" xr:uid="{00000000-0005-0000-0000-000060000000}"/>
    <cellStyle name="Normal 33" xfId="94" xr:uid="{00000000-0005-0000-0000-000061000000}"/>
    <cellStyle name="Normal 34" xfId="95" xr:uid="{00000000-0005-0000-0000-000062000000}"/>
    <cellStyle name="Normal 35" xfId="96" xr:uid="{00000000-0005-0000-0000-000063000000}"/>
    <cellStyle name="Normal 36" xfId="97" xr:uid="{00000000-0005-0000-0000-000064000000}"/>
    <cellStyle name="Normal 37" xfId="98" xr:uid="{00000000-0005-0000-0000-000065000000}"/>
    <cellStyle name="Normal 38" xfId="99" xr:uid="{00000000-0005-0000-0000-000066000000}"/>
    <cellStyle name="Normal 4" xfId="100" xr:uid="{00000000-0005-0000-0000-000067000000}"/>
    <cellStyle name="Normal 5" xfId="101" xr:uid="{00000000-0005-0000-0000-000068000000}"/>
    <cellStyle name="Normal 6" xfId="102" xr:uid="{00000000-0005-0000-0000-000069000000}"/>
    <cellStyle name="Normal 7" xfId="103" xr:uid="{00000000-0005-0000-0000-00006A000000}"/>
    <cellStyle name="Normal 8" xfId="104" xr:uid="{00000000-0005-0000-0000-00006B000000}"/>
    <cellStyle name="Normal 9" xfId="105" xr:uid="{00000000-0005-0000-0000-00006C000000}"/>
    <cellStyle name="Normal_Annexures TW 04" xfId="106" xr:uid="{00000000-0005-0000-0000-00006D000000}"/>
    <cellStyle name="Normal_Annexures TW 04 2" xfId="107" xr:uid="{00000000-0005-0000-0000-00006E000000}"/>
    <cellStyle name="Normal_Attach 3(JV)" xfId="108" xr:uid="{00000000-0005-0000-0000-00006F000000}"/>
    <cellStyle name="Normal_Attacments TW 04" xfId="109" xr:uid="{00000000-0005-0000-0000-000070000000}"/>
    <cellStyle name="Normal_Entertainment Form" xfId="110" xr:uid="{00000000-0005-0000-0000-000071000000}"/>
    <cellStyle name="Normal_pgcil-tivim-pricesched" xfId="111" xr:uid="{00000000-0005-0000-0000-000072000000}"/>
    <cellStyle name="Normal_PRICE SCHEDULE-4 to 6-A4" xfId="112" xr:uid="{00000000-0005-0000-0000-000073000000}"/>
    <cellStyle name="Normal_PRICE SCHEDULE-4 to 6-A4 2" xfId="113" xr:uid="{00000000-0005-0000-0000-000074000000}"/>
    <cellStyle name="Normal_Price_Schedules for Insulator Package Rev-01" xfId="114" xr:uid="{00000000-0005-0000-0000-000075000000}"/>
    <cellStyle name="Normal_PRICE-SCHE Bihar-Rev-2-corrections" xfId="115" xr:uid="{00000000-0005-0000-0000-000076000000}"/>
    <cellStyle name="Normal_PRICE-SCHE Bihar-Rev-2-corrections_Annexures TW 04" xfId="116" xr:uid="{00000000-0005-0000-0000-000077000000}"/>
    <cellStyle name="Normal_PRICE-SCHE Bihar-Rev-2-corrections_Price_Schedules for Insulator Package Rev-01" xfId="117" xr:uid="{00000000-0005-0000-0000-000078000000}"/>
    <cellStyle name="Normal_Sch-1" xfId="118" xr:uid="{00000000-0005-0000-0000-000079000000}"/>
    <cellStyle name="Normal_Sheet1" xfId="119" xr:uid="{00000000-0005-0000-0000-00007A000000}"/>
    <cellStyle name="Normal_Strengthening system in Orissa TS  Part-A -2Q09" xfId="129" xr:uid="{18CC74A3-050E-4F87-ADEC-A954E4FD9E05}"/>
    <cellStyle name="Note 2" xfId="120" xr:uid="{00000000-0005-0000-0000-00007B000000}"/>
    <cellStyle name="Note 2 2" xfId="121" xr:uid="{00000000-0005-0000-0000-00007C000000}"/>
    <cellStyle name="Popis" xfId="122" xr:uid="{00000000-0005-0000-0000-00007D000000}"/>
    <cellStyle name="Sledovaný hypertextový odkaz" xfId="123" xr:uid="{00000000-0005-0000-0000-00007E000000}"/>
    <cellStyle name="Sledovaný hypertextový odkaz 2" xfId="124" xr:uid="{00000000-0005-0000-0000-00007F000000}"/>
    <cellStyle name="Standard_BS14" xfId="125" xr:uid="{00000000-0005-0000-0000-000080000000}"/>
  </cellStyles>
  <dxfs count="44">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2</xdr:col>
      <xdr:colOff>971550</xdr:colOff>
      <xdr:row>10</xdr:row>
      <xdr:rowOff>57150</xdr:rowOff>
    </xdr:from>
    <xdr:to>
      <xdr:col>4</xdr:col>
      <xdr:colOff>800100</xdr:colOff>
      <xdr:row>13</xdr:row>
      <xdr:rowOff>85725</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0" y="3724275"/>
          <a:ext cx="57150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4001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3666304" y="207065"/>
          <a:ext cx="0" cy="872159"/>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696200"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6200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315200" y="104775"/>
          <a:ext cx="434686" cy="839066"/>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hyperlink" Target="mailto:GST@18%25" TargetMode="Externa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5" Type="http://schemas.openxmlformats.org/officeDocument/2006/relationships/drawing" Target="../drawings/drawing4.xml"/><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hyperlink" Target="mailto:GST@18%25" TargetMode="External"/><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 Id="rId14" Type="http://schemas.openxmlformats.org/officeDocument/2006/relationships/printerSettings" Target="../printerSettings/printerSettings9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 Id="rId1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drawing" Target="../drawings/drawing6.xml"/><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4.bin"/><Relationship Id="rId13" Type="http://schemas.openxmlformats.org/officeDocument/2006/relationships/printerSettings" Target="../printerSettings/printerSettings129.bin"/><Relationship Id="rId3" Type="http://schemas.openxmlformats.org/officeDocument/2006/relationships/printerSettings" Target="../printerSettings/printerSettings119.bin"/><Relationship Id="rId7" Type="http://schemas.openxmlformats.org/officeDocument/2006/relationships/printerSettings" Target="../printerSettings/printerSettings123.bin"/><Relationship Id="rId12" Type="http://schemas.openxmlformats.org/officeDocument/2006/relationships/printerSettings" Target="../printerSettings/printerSettings128.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6" Type="http://schemas.openxmlformats.org/officeDocument/2006/relationships/printerSettings" Target="../printerSettings/printerSettings122.bin"/><Relationship Id="rId11" Type="http://schemas.openxmlformats.org/officeDocument/2006/relationships/printerSettings" Target="../printerSettings/printerSettings127.bin"/><Relationship Id="rId5" Type="http://schemas.openxmlformats.org/officeDocument/2006/relationships/printerSettings" Target="../printerSettings/printerSettings121.bin"/><Relationship Id="rId10" Type="http://schemas.openxmlformats.org/officeDocument/2006/relationships/printerSettings" Target="../printerSettings/printerSettings126.bin"/><Relationship Id="rId4" Type="http://schemas.openxmlformats.org/officeDocument/2006/relationships/printerSettings" Target="../printerSettings/printerSettings120.bin"/><Relationship Id="rId9" Type="http://schemas.openxmlformats.org/officeDocument/2006/relationships/printerSettings" Target="../printerSettings/printerSettings125.bin"/><Relationship Id="rId1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drawing" Target="../drawings/drawing9.xml"/><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2.bin"/><Relationship Id="rId13" Type="http://schemas.openxmlformats.org/officeDocument/2006/relationships/printerSettings" Target="../printerSettings/printerSettings167.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35.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38.bin"/><Relationship Id="rId7" Type="http://schemas.openxmlformats.org/officeDocument/2006/relationships/printerSettings" Target="../printerSettings/printerSettings242.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5" Type="http://schemas.openxmlformats.org/officeDocument/2006/relationships/printerSettings" Target="../printerSettings/printerSettings247.bin"/><Relationship Id="rId4" Type="http://schemas.openxmlformats.org/officeDocument/2006/relationships/printerSettings" Target="../printerSettings/printerSettings24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5" Type="http://schemas.openxmlformats.org/officeDocument/2006/relationships/printerSettings" Target="../printerSettings/printerSettings254.bin"/><Relationship Id="rId10" Type="http://schemas.openxmlformats.org/officeDocument/2006/relationships/printerSettings" Target="../printerSettings/printerSettings259.bin"/><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workbookViewId="0">
      <selection activeCell="B16" sqref="B16"/>
    </sheetView>
  </sheetViews>
  <sheetFormatPr defaultColWidth="9.140625" defaultRowHeight="16.5"/>
  <cols>
    <col min="1" max="1" width="20.5703125" style="30" customWidth="1"/>
    <col min="2" max="2" width="82.140625" style="30" customWidth="1"/>
    <col min="3" max="8" width="9.140625" style="30"/>
    <col min="9" max="9" width="9.140625" style="30" hidden="1" customWidth="1"/>
    <col min="10" max="16384" width="9.140625" style="30"/>
  </cols>
  <sheetData>
    <row r="1" spans="1:9" ht="56.1" customHeight="1">
      <c r="A1" s="27" t="s">
        <v>36</v>
      </c>
      <c r="B1" s="28" t="s">
        <v>578</v>
      </c>
      <c r="C1" s="29"/>
      <c r="D1" s="29"/>
      <c r="E1" s="29"/>
      <c r="F1" s="29"/>
      <c r="G1" s="29"/>
      <c r="H1" s="29"/>
    </row>
    <row r="2" spans="1:9">
      <c r="B2" s="31"/>
      <c r="I2" s="30" t="s">
        <v>253</v>
      </c>
    </row>
    <row r="3" spans="1:9">
      <c r="A3" s="30" t="s">
        <v>37</v>
      </c>
      <c r="B3" s="373" t="s">
        <v>576</v>
      </c>
      <c r="I3" s="30" t="s">
        <v>254</v>
      </c>
    </row>
    <row r="5" spans="1:9">
      <c r="A5" s="30" t="s">
        <v>38</v>
      </c>
      <c r="B5" s="399" t="s">
        <v>577</v>
      </c>
      <c r="C5" s="29"/>
      <c r="D5" s="29"/>
      <c r="E5" s="29"/>
      <c r="F5" s="29"/>
      <c r="G5" s="29"/>
      <c r="H5" s="29"/>
    </row>
    <row r="7" spans="1:9">
      <c r="B7" s="724"/>
    </row>
  </sheetData>
  <sheetProtection selectLockedCells="1" selectUnlockedCells="1"/>
  <customSheetViews>
    <customSheetView guid="{267FF044-3C5D-4FEC-AC00-A7E30583F8BB}" hiddenColumns="1" state="hidden">
      <selection activeCell="B5" sqref="B5"/>
      <pageMargins left="0.75" right="0.75" top="1" bottom="1" header="0.5" footer="0.5"/>
      <pageSetup orientation="portrait" r:id="rId1"/>
      <headerFooter alignWithMargins="0"/>
    </customSheetView>
    <customSheetView guid="{3FCD02EB-1C44-4646-B069-2B9945E67B1F}" hiddenColumns="1" state="hidden">
      <selection activeCell="B8" sqref="B8"/>
      <pageMargins left="0.75" right="0.75" top="1" bottom="1" header="0.5" footer="0.5"/>
      <pageSetup orientation="portrait" r:id="rId2"/>
      <headerFooter alignWithMargins="0"/>
    </customSheetView>
    <customSheetView guid="{B056965A-4BE5-44B3-AB31-550AD9F023BC}" hiddenColumns="1" state="hidden">
      <selection activeCell="B9" sqref="B9"/>
      <pageMargins left="0.75" right="0.75" top="1" bottom="1" header="0.5" footer="0.5"/>
      <pageSetup orientation="portrait" r:id="rId3"/>
      <headerFooter alignWithMargins="0"/>
    </customSheetView>
    <customSheetView guid="{63D51328-7CBC-4A1E-B96D-BAE91416501B}" hiddenColumns="1" state="hidden">
      <selection activeCell="B20" sqref="B20"/>
      <pageMargins left="0.75" right="0.75" top="1" bottom="1" header="0.5" footer="0.5"/>
      <pageSetup orientation="portrait" r:id="rId4"/>
      <headerFooter alignWithMargins="0"/>
    </customSheetView>
    <customSheetView guid="{99CA2F10-F926-46DC-8609-4EAE5B9F3585}" hiddenColumns="1" state="hidden">
      <selection activeCell="E14" sqref="E14"/>
      <pageMargins left="0.75" right="0.75" top="1" bottom="1" header="0.5" footer="0.5"/>
      <pageSetup orientation="portrait" r:id="rId5"/>
      <headerFooter alignWithMargins="0"/>
    </customSheetView>
    <customSheetView guid="{3C00DDA0-7DDE-4169-A739-550DAF5DCF8D}" hiddenColumns="1" state="hidden">
      <selection activeCell="B11" sqref="B11"/>
      <pageMargins left="0.75" right="0.75" top="1" bottom="1" header="0.5" footer="0.5"/>
      <pageSetup orientation="portrait" r:id="rId6"/>
      <headerFooter alignWithMargins="0"/>
    </customSheetView>
    <customSheetView guid="{357C9841-BEC3-434B-AC63-C04FB4321BA3}" hiddenColumns="1" state="hidden">
      <selection activeCell="B17" sqref="B17"/>
      <pageMargins left="0.75" right="0.75" top="1" bottom="1" header="0.5" footer="0.5"/>
      <pageSetup orientation="portrait" r:id="rId7"/>
      <headerFooter alignWithMargins="0"/>
    </customSheetView>
    <customSheetView guid="{B96E710B-6DD7-4DE1-95AB-C9EE060CD030}" hiddenColumns="1" state="hidden">
      <selection activeCell="B9" sqref="B9:B10"/>
      <pageMargins left="0.75" right="0.75" top="1" bottom="1" header="0.5" footer="0.5"/>
      <pageSetup orientation="portrait" r:id="rId8"/>
      <headerFooter alignWithMargins="0"/>
    </customSheetView>
    <customSheetView guid="{CCA37BAE-906F-43D5-9FD9-B13563E4B9D7}" hiddenColumns="1" state="hidden">
      <selection activeCell="B14" sqref="B14"/>
      <pageMargins left="0.75" right="0.75" top="1" bottom="1" header="0.5" footer="0.5"/>
      <pageSetup orientation="portrait" r:id="rId9"/>
      <headerFooter alignWithMargins="0"/>
    </customSheetView>
    <customSheetView guid="{755190E0-7BE9-48F9-BB5F-DF8E25D6736A}" hiddenColumns="1" state="hidden">
      <selection activeCell="B20" sqref="B20"/>
      <pageMargins left="0.75" right="0.75" top="1" bottom="1" header="0.5" footer="0.5"/>
      <pageSetup orientation="portrait" r:id="rId10"/>
      <headerFooter alignWithMargins="0"/>
    </customSheetView>
    <customSheetView guid="{F1B559AA-B9AD-4E4C-B94A-ECBE5878008B}" hiddenColumns="1" state="hidden">
      <selection activeCell="B1" sqref="B1"/>
      <pageMargins left="0.75" right="0.75" top="1" bottom="1" header="0.5" footer="0.5"/>
      <pageSetup orientation="portrait" r:id="rId11"/>
      <headerFooter alignWithMargins="0"/>
    </customSheetView>
    <customSheetView guid="{2F397464-D97A-404F-89D2-184C6FBAA4EB}" hiddenColumns="1" state="hidden">
      <selection activeCell="B5" sqref="B5"/>
      <pageMargins left="0.75" right="0.75" top="1" bottom="1" header="0.5" footer="0.5"/>
      <pageSetup orientation="portrait" r:id="rId12"/>
      <headerFooter alignWithMargins="0"/>
    </customSheetView>
  </customSheetViews>
  <pageMargins left="0.75" right="0.75" top="1" bottom="1" header="0.5" footer="0.5"/>
  <pageSetup orientation="portrait"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tabSelected="1" workbookViewId="0">
      <selection activeCell="C4" sqref="C4:E4"/>
    </sheetView>
  </sheetViews>
  <sheetFormatPr defaultColWidth="9.140625" defaultRowHeight="13.5"/>
  <cols>
    <col min="1" max="1" width="9.85546875" style="52" customWidth="1"/>
    <col min="2" max="2" width="12.7109375" style="52" customWidth="1"/>
    <col min="3" max="4" width="44.140625" style="52" customWidth="1"/>
    <col min="5" max="5" width="12.85546875" style="52" customWidth="1"/>
    <col min="6" max="6" width="9.85546875" style="40" customWidth="1"/>
    <col min="7" max="9" width="9.140625" style="40" customWidth="1"/>
    <col min="10" max="16384" width="9.140625" style="36"/>
  </cols>
  <sheetData>
    <row r="1" spans="1:10" ht="30.75" customHeight="1">
      <c r="A1" s="32"/>
      <c r="B1" s="790"/>
      <c r="C1" s="791"/>
      <c r="D1" s="791"/>
      <c r="E1" s="792"/>
      <c r="F1" s="33"/>
      <c r="G1" s="34"/>
      <c r="H1" s="34"/>
      <c r="I1" s="34"/>
      <c r="J1" s="35"/>
    </row>
    <row r="2" spans="1:10" ht="62.25" customHeight="1">
      <c r="A2" s="793" t="s">
        <v>39</v>
      </c>
      <c r="B2" s="796" t="str">
        <f>Basic!B1</f>
        <v>Substation related works at Kudankulam Nuclear Power Plant (KKNPP) 1,2 end with respect to new 400kV interconnection line between (KKNPP) 1,2 &amp; KKNPP 3,4 under consultancy</v>
      </c>
      <c r="C2" s="797"/>
      <c r="D2" s="797"/>
      <c r="E2" s="798"/>
      <c r="F2" s="799" t="str">
        <f>Basic!B3</f>
        <v>WC-4373</v>
      </c>
      <c r="G2" s="34"/>
      <c r="H2" s="34"/>
      <c r="I2" s="34"/>
      <c r="J2" s="35"/>
    </row>
    <row r="3" spans="1:10" ht="23.25" customHeight="1">
      <c r="A3" s="794"/>
      <c r="B3" s="802" t="str">
        <f>Basic!B5</f>
        <v>SRTS-II/C&amp;M/WC-4373/2025</v>
      </c>
      <c r="C3" s="803"/>
      <c r="D3" s="803"/>
      <c r="E3" s="804"/>
      <c r="F3" s="800"/>
      <c r="G3" s="34"/>
      <c r="H3" s="34"/>
      <c r="I3" s="34"/>
      <c r="J3" s="35"/>
    </row>
    <row r="4" spans="1:10" ht="39.950000000000003" customHeight="1">
      <c r="A4" s="794"/>
      <c r="B4" s="37">
        <v>1</v>
      </c>
      <c r="C4" s="805" t="s">
        <v>501</v>
      </c>
      <c r="D4" s="805"/>
      <c r="E4" s="806"/>
      <c r="F4" s="800"/>
      <c r="G4" s="38"/>
      <c r="H4" s="39" t="s">
        <v>40</v>
      </c>
      <c r="I4" s="34"/>
      <c r="J4" s="35"/>
    </row>
    <row r="5" spans="1:10" ht="30" customHeight="1">
      <c r="A5" s="794"/>
      <c r="B5" s="37">
        <v>2</v>
      </c>
      <c r="C5" s="805" t="s">
        <v>502</v>
      </c>
      <c r="D5" s="805"/>
      <c r="E5" s="806"/>
      <c r="F5" s="800"/>
      <c r="G5" s="34"/>
      <c r="H5" s="34"/>
      <c r="I5" s="34"/>
      <c r="J5" s="35"/>
    </row>
    <row r="6" spans="1:10" s="40" customFormat="1" ht="30" customHeight="1">
      <c r="A6" s="794"/>
      <c r="B6" s="37">
        <v>3</v>
      </c>
      <c r="C6" s="805" t="s">
        <v>41</v>
      </c>
      <c r="D6" s="805"/>
      <c r="E6" s="806"/>
      <c r="F6" s="800"/>
      <c r="G6" s="34"/>
      <c r="H6" s="34"/>
      <c r="I6" s="34"/>
      <c r="J6" s="34"/>
    </row>
    <row r="7" spans="1:10" ht="52.5" hidden="1" customHeight="1">
      <c r="A7" s="794"/>
      <c r="B7" s="37">
        <v>4</v>
      </c>
      <c r="C7" s="805" t="s">
        <v>42</v>
      </c>
      <c r="D7" s="805"/>
      <c r="E7" s="806"/>
      <c r="F7" s="800"/>
      <c r="G7" s="34"/>
      <c r="H7" s="34"/>
      <c r="I7" s="34"/>
      <c r="J7" s="35"/>
    </row>
    <row r="8" spans="1:10" ht="9.75" customHeight="1">
      <c r="A8" s="794"/>
      <c r="B8" s="41"/>
      <c r="C8" s="42"/>
      <c r="D8" s="42"/>
      <c r="E8" s="43"/>
      <c r="F8" s="800"/>
      <c r="G8" s="34"/>
      <c r="H8" s="34"/>
      <c r="I8" s="34"/>
      <c r="J8" s="35"/>
    </row>
    <row r="9" spans="1:10" ht="23.25" customHeight="1">
      <c r="A9" s="794"/>
      <c r="B9" s="807"/>
      <c r="C9" s="808"/>
      <c r="D9" s="808"/>
      <c r="E9" s="809"/>
      <c r="F9" s="800"/>
      <c r="G9" s="34"/>
      <c r="H9" s="34"/>
      <c r="I9" s="34"/>
      <c r="J9" s="35"/>
    </row>
    <row r="10" spans="1:10" ht="10.5" customHeight="1">
      <c r="A10" s="794"/>
      <c r="B10" s="44"/>
      <c r="C10" s="45"/>
      <c r="D10" s="45"/>
      <c r="E10" s="46"/>
      <c r="F10" s="800"/>
      <c r="G10" s="34"/>
      <c r="H10" s="34"/>
      <c r="I10" s="34"/>
      <c r="J10" s="35"/>
    </row>
    <row r="11" spans="1:10" ht="24" customHeight="1">
      <c r="A11" s="794"/>
      <c r="B11" s="810"/>
      <c r="C11" s="811"/>
      <c r="D11" s="811"/>
      <c r="E11" s="47"/>
      <c r="F11" s="800"/>
    </row>
    <row r="12" spans="1:10" ht="15.95" customHeight="1">
      <c r="A12" s="795"/>
      <c r="B12" s="812"/>
      <c r="C12" s="813"/>
      <c r="D12" s="813"/>
      <c r="E12" s="48"/>
      <c r="F12" s="801"/>
      <c r="G12" s="34"/>
      <c r="H12" s="34"/>
      <c r="I12" s="34"/>
      <c r="J12" s="35"/>
    </row>
    <row r="13" spans="1:10" ht="24" customHeight="1">
      <c r="A13" s="784"/>
      <c r="B13" s="785"/>
      <c r="C13" s="786"/>
      <c r="D13" s="786"/>
      <c r="E13" s="47"/>
      <c r="F13" s="787"/>
      <c r="G13" s="49"/>
      <c r="H13" s="49"/>
      <c r="I13" s="49"/>
      <c r="J13" s="49"/>
    </row>
    <row r="14" spans="1:10" ht="15.95" customHeight="1">
      <c r="A14" s="784"/>
      <c r="B14" s="788"/>
      <c r="C14" s="789"/>
      <c r="D14" s="789"/>
      <c r="E14" s="50"/>
      <c r="F14" s="787"/>
      <c r="G14" s="49"/>
      <c r="H14" s="49"/>
      <c r="I14" s="49"/>
      <c r="J14" s="49"/>
    </row>
    <row r="15" spans="1:10" ht="15.75">
      <c r="A15" s="42"/>
      <c r="B15" s="51"/>
      <c r="C15" s="51"/>
      <c r="D15" s="51"/>
      <c r="E15" s="51"/>
      <c r="F15" s="34"/>
      <c r="G15" s="34"/>
      <c r="H15" s="34"/>
      <c r="I15" s="34"/>
      <c r="J15" s="35"/>
    </row>
    <row r="16" spans="1:10" ht="15.75">
      <c r="A16" s="42"/>
      <c r="B16" s="42"/>
      <c r="C16" s="42"/>
      <c r="D16" s="42"/>
      <c r="E16" s="42"/>
      <c r="F16" s="34"/>
      <c r="G16" s="34"/>
      <c r="H16" s="34"/>
      <c r="I16" s="34"/>
      <c r="J16" s="35"/>
    </row>
    <row r="17" spans="1:10" ht="15.75">
      <c r="A17" s="42"/>
      <c r="B17" s="42"/>
      <c r="C17" s="42"/>
      <c r="D17" s="42"/>
      <c r="E17" s="42"/>
      <c r="F17" s="34"/>
      <c r="G17" s="34"/>
      <c r="H17" s="34"/>
      <c r="I17" s="34"/>
      <c r="J17" s="35"/>
    </row>
  </sheetData>
  <sheetProtection password="C962" sheet="1" objects="1" scenarios="1" selectLockedCells="1"/>
  <customSheetViews>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2F397464-D97A-404F-89D2-184C6FBAA4E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56"/>
    <col min="2" max="2" width="9.140625" style="57"/>
    <col min="3" max="3" width="83" style="57" customWidth="1"/>
    <col min="4" max="4" width="75.5703125" style="56" customWidth="1"/>
    <col min="5" max="16384" width="9.140625" style="55"/>
  </cols>
  <sheetData>
    <row r="1" spans="1:11" ht="45" customHeight="1">
      <c r="A1" s="815" t="s">
        <v>326</v>
      </c>
      <c r="B1" s="815"/>
      <c r="C1" s="815"/>
      <c r="D1" s="53"/>
      <c r="E1" s="54"/>
      <c r="F1" s="54"/>
      <c r="G1" s="54"/>
      <c r="H1" s="54"/>
      <c r="I1" s="54"/>
      <c r="J1" s="54"/>
      <c r="K1" s="54"/>
    </row>
    <row r="2" spans="1:11" ht="18" customHeight="1">
      <c r="D2" s="29"/>
      <c r="E2" s="58"/>
      <c r="F2" s="58"/>
      <c r="G2" s="58"/>
      <c r="H2" s="58"/>
      <c r="I2" s="58"/>
      <c r="J2" s="58"/>
      <c r="K2" s="58"/>
    </row>
    <row r="3" spans="1:11" ht="18" customHeight="1">
      <c r="A3" s="59" t="s">
        <v>43</v>
      </c>
      <c r="B3" s="57" t="s">
        <v>44</v>
      </c>
      <c r="D3" s="60"/>
      <c r="E3" s="61"/>
      <c r="F3" s="61"/>
      <c r="G3" s="61"/>
      <c r="H3" s="61"/>
      <c r="I3" s="61"/>
      <c r="J3" s="61"/>
      <c r="K3" s="61"/>
    </row>
    <row r="4" spans="1:11" ht="18" customHeight="1">
      <c r="B4" s="62" t="s">
        <v>45</v>
      </c>
      <c r="C4" s="63" t="s">
        <v>46</v>
      </c>
      <c r="D4" s="60"/>
      <c r="E4" s="61"/>
      <c r="F4" s="61"/>
      <c r="G4" s="61"/>
      <c r="H4" s="61"/>
      <c r="I4" s="61"/>
      <c r="J4" s="61"/>
      <c r="K4" s="61"/>
    </row>
    <row r="5" spans="1:11" ht="38.1" customHeight="1">
      <c r="B5" s="62" t="s">
        <v>47</v>
      </c>
      <c r="C5" s="63" t="s">
        <v>48</v>
      </c>
      <c r="D5" s="60"/>
      <c r="E5" s="61"/>
      <c r="F5" s="61"/>
      <c r="G5" s="61"/>
      <c r="H5" s="61"/>
      <c r="I5" s="61"/>
      <c r="J5" s="61"/>
      <c r="K5" s="61"/>
    </row>
    <row r="6" spans="1:11" ht="18" customHeight="1">
      <c r="B6" s="62" t="s">
        <v>49</v>
      </c>
      <c r="C6" s="63" t="s">
        <v>50</v>
      </c>
      <c r="D6" s="60"/>
      <c r="E6" s="61"/>
      <c r="F6" s="61"/>
      <c r="G6" s="61"/>
      <c r="H6" s="61"/>
      <c r="I6" s="61"/>
      <c r="J6" s="61"/>
      <c r="K6" s="61"/>
    </row>
    <row r="7" spans="1:11" ht="18" customHeight="1">
      <c r="B7" s="62" t="s">
        <v>51</v>
      </c>
      <c r="C7" s="63" t="s">
        <v>52</v>
      </c>
      <c r="D7" s="60"/>
      <c r="E7" s="61"/>
      <c r="F7" s="61"/>
      <c r="G7" s="61"/>
      <c r="H7" s="61"/>
      <c r="I7" s="61"/>
      <c r="J7" s="61"/>
      <c r="K7" s="61"/>
    </row>
    <row r="8" spans="1:11" ht="18" customHeight="1">
      <c r="B8" s="62" t="s">
        <v>53</v>
      </c>
      <c r="C8" s="63" t="s">
        <v>54</v>
      </c>
      <c r="D8" s="60"/>
      <c r="E8" s="61"/>
      <c r="F8" s="61"/>
      <c r="G8" s="61"/>
      <c r="H8" s="61"/>
      <c r="I8" s="61"/>
      <c r="J8" s="61"/>
      <c r="K8" s="61"/>
    </row>
    <row r="9" spans="1:11" ht="18" customHeight="1">
      <c r="B9" s="62" t="s">
        <v>55</v>
      </c>
      <c r="C9" s="63" t="s">
        <v>56</v>
      </c>
      <c r="D9" s="60"/>
      <c r="E9" s="61"/>
      <c r="F9" s="61"/>
      <c r="G9" s="61"/>
      <c r="H9" s="61"/>
      <c r="I9" s="61"/>
      <c r="J9" s="61"/>
      <c r="K9" s="61"/>
    </row>
    <row r="10" spans="1:11" ht="18" customHeight="1">
      <c r="B10" s="62"/>
      <c r="C10" s="63"/>
      <c r="D10" s="60"/>
      <c r="E10" s="61"/>
      <c r="F10" s="61"/>
      <c r="G10" s="61"/>
      <c r="H10" s="61"/>
      <c r="I10" s="61"/>
      <c r="J10" s="61"/>
      <c r="K10" s="61"/>
    </row>
    <row r="11" spans="1:11" ht="18" customHeight="1">
      <c r="A11" s="59" t="s">
        <v>57</v>
      </c>
      <c r="B11" s="57" t="s">
        <v>58</v>
      </c>
      <c r="D11" s="60"/>
      <c r="E11" s="61"/>
      <c r="F11" s="61"/>
      <c r="G11" s="61"/>
      <c r="H11" s="61"/>
      <c r="I11" s="61"/>
      <c r="J11" s="61"/>
      <c r="K11" s="61"/>
    </row>
    <row r="12" spans="1:11" ht="18" customHeight="1">
      <c r="B12" s="814" t="s">
        <v>59</v>
      </c>
      <c r="C12" s="814"/>
      <c r="D12" s="64"/>
      <c r="E12" s="61"/>
      <c r="F12" s="61"/>
      <c r="G12" s="61"/>
      <c r="H12" s="61"/>
      <c r="I12" s="61"/>
      <c r="J12" s="61"/>
      <c r="K12" s="61"/>
    </row>
    <row r="13" spans="1:11" ht="18" customHeight="1">
      <c r="B13" s="65"/>
      <c r="C13" s="63" t="s">
        <v>60</v>
      </c>
      <c r="D13" s="60"/>
      <c r="E13" s="61"/>
      <c r="F13" s="61"/>
      <c r="G13" s="61"/>
      <c r="H13" s="61"/>
      <c r="I13" s="61"/>
      <c r="J13" s="61"/>
      <c r="K13" s="61"/>
    </row>
    <row r="14" spans="1:11" ht="18" customHeight="1">
      <c r="B14" s="814" t="s">
        <v>61</v>
      </c>
      <c r="C14" s="814"/>
      <c r="D14" s="64"/>
      <c r="E14" s="61"/>
      <c r="F14" s="61"/>
      <c r="G14" s="61"/>
      <c r="H14" s="61"/>
      <c r="I14" s="61"/>
      <c r="J14" s="61"/>
      <c r="K14" s="61"/>
    </row>
    <row r="15" spans="1:11" ht="38.1" customHeight="1">
      <c r="B15" s="66" t="s">
        <v>62</v>
      </c>
      <c r="C15" s="63" t="s">
        <v>63</v>
      </c>
      <c r="D15" s="60"/>
      <c r="E15" s="61"/>
      <c r="F15" s="61"/>
      <c r="G15" s="61"/>
      <c r="H15" s="61"/>
      <c r="I15" s="61"/>
      <c r="J15" s="61"/>
      <c r="K15" s="61"/>
    </row>
    <row r="16" spans="1:11" ht="36" customHeight="1">
      <c r="B16" s="66" t="s">
        <v>62</v>
      </c>
      <c r="C16" s="63" t="s">
        <v>64</v>
      </c>
      <c r="D16" s="60"/>
      <c r="E16" s="61"/>
      <c r="F16" s="61"/>
      <c r="G16" s="61"/>
      <c r="H16" s="61"/>
      <c r="I16" s="61"/>
      <c r="J16" s="61"/>
      <c r="K16" s="61"/>
    </row>
    <row r="17" spans="2:11" ht="42" customHeight="1">
      <c r="B17" s="66" t="s">
        <v>62</v>
      </c>
      <c r="C17" s="63" t="s">
        <v>65</v>
      </c>
      <c r="D17" s="60"/>
      <c r="E17" s="61"/>
      <c r="F17" s="61"/>
      <c r="G17" s="61"/>
      <c r="H17" s="61"/>
      <c r="I17" s="61"/>
      <c r="J17" s="61"/>
      <c r="K17" s="61"/>
    </row>
    <row r="18" spans="2:11" ht="18" customHeight="1">
      <c r="B18" s="66" t="s">
        <v>62</v>
      </c>
      <c r="C18" s="63" t="s">
        <v>66</v>
      </c>
      <c r="D18" s="60"/>
      <c r="E18" s="61"/>
      <c r="F18" s="61"/>
      <c r="G18" s="61"/>
      <c r="H18" s="61"/>
      <c r="I18" s="61"/>
      <c r="J18" s="61"/>
      <c r="K18" s="61"/>
    </row>
    <row r="19" spans="2:11" ht="18" customHeight="1">
      <c r="B19" s="66" t="s">
        <v>62</v>
      </c>
      <c r="C19" s="67" t="s">
        <v>67</v>
      </c>
      <c r="D19" s="60"/>
      <c r="E19" s="61"/>
      <c r="F19" s="61"/>
      <c r="G19" s="61"/>
      <c r="H19" s="61"/>
      <c r="I19" s="61"/>
      <c r="J19" s="61"/>
      <c r="K19" s="61"/>
    </row>
    <row r="20" spans="2:11" ht="18" customHeight="1">
      <c r="B20" s="66" t="s">
        <v>62</v>
      </c>
      <c r="C20" s="63" t="s">
        <v>68</v>
      </c>
      <c r="D20" s="60"/>
      <c r="E20" s="61"/>
      <c r="F20" s="61"/>
      <c r="G20" s="61"/>
      <c r="H20" s="61"/>
      <c r="I20" s="61"/>
      <c r="J20" s="61"/>
      <c r="K20" s="61"/>
    </row>
    <row r="21" spans="2:11" ht="18" customHeight="1">
      <c r="B21" s="814" t="s">
        <v>69</v>
      </c>
      <c r="C21" s="814"/>
      <c r="D21" s="64"/>
      <c r="E21" s="61"/>
      <c r="F21" s="61"/>
      <c r="G21" s="61"/>
      <c r="H21" s="61"/>
      <c r="I21" s="61"/>
      <c r="J21" s="61"/>
      <c r="K21" s="61"/>
    </row>
    <row r="22" spans="2:11" ht="54" customHeight="1">
      <c r="B22" s="66" t="s">
        <v>62</v>
      </c>
      <c r="C22" s="63" t="s">
        <v>70</v>
      </c>
      <c r="D22" s="60"/>
      <c r="E22" s="61"/>
      <c r="F22" s="61"/>
      <c r="G22" s="61"/>
      <c r="H22" s="61"/>
      <c r="I22" s="61"/>
      <c r="J22" s="61"/>
      <c r="K22" s="61"/>
    </row>
    <row r="23" spans="2:11" ht="54" customHeight="1">
      <c r="B23" s="66" t="s">
        <v>62</v>
      </c>
      <c r="C23" s="63" t="s">
        <v>71</v>
      </c>
      <c r="D23" s="60"/>
      <c r="E23" s="61"/>
      <c r="F23" s="61"/>
      <c r="G23" s="61"/>
      <c r="H23" s="61"/>
      <c r="I23" s="61"/>
      <c r="J23" s="61"/>
      <c r="K23" s="61"/>
    </row>
    <row r="24" spans="2:11" ht="57.6" customHeight="1">
      <c r="B24" s="66" t="s">
        <v>62</v>
      </c>
      <c r="C24" s="63" t="s">
        <v>72</v>
      </c>
      <c r="D24" s="60"/>
      <c r="E24" s="61"/>
      <c r="F24" s="61"/>
      <c r="G24" s="61"/>
      <c r="H24" s="61"/>
      <c r="I24" s="61"/>
      <c r="J24" s="61"/>
      <c r="K24" s="61"/>
    </row>
    <row r="25" spans="2:11" ht="18" customHeight="1">
      <c r="B25" s="66" t="s">
        <v>62</v>
      </c>
      <c r="C25" s="63" t="s">
        <v>73</v>
      </c>
      <c r="D25" s="60"/>
      <c r="E25" s="61"/>
      <c r="F25" s="61"/>
      <c r="G25" s="61"/>
      <c r="H25" s="61"/>
      <c r="I25" s="61"/>
      <c r="J25" s="61"/>
      <c r="K25" s="61"/>
    </row>
    <row r="26" spans="2:11" ht="38.1" customHeight="1">
      <c r="B26" s="66" t="s">
        <v>62</v>
      </c>
      <c r="C26" s="63" t="s">
        <v>74</v>
      </c>
      <c r="D26" s="60"/>
      <c r="E26" s="61"/>
      <c r="F26" s="61"/>
      <c r="G26" s="61"/>
      <c r="H26" s="61"/>
      <c r="I26" s="61"/>
      <c r="J26" s="61"/>
      <c r="K26" s="61"/>
    </row>
    <row r="27" spans="2:11" ht="18" customHeight="1">
      <c r="B27" s="814" t="s">
        <v>75</v>
      </c>
      <c r="C27" s="814"/>
      <c r="D27" s="64"/>
      <c r="E27" s="61"/>
      <c r="F27" s="61"/>
      <c r="G27" s="61"/>
      <c r="H27" s="61"/>
      <c r="I27" s="61"/>
      <c r="J27" s="61"/>
      <c r="K27" s="61"/>
    </row>
    <row r="28" spans="2:11" ht="54" customHeight="1">
      <c r="B28" s="66" t="s">
        <v>62</v>
      </c>
      <c r="C28" s="63" t="s">
        <v>70</v>
      </c>
      <c r="D28" s="60"/>
      <c r="E28" s="61"/>
      <c r="F28" s="61"/>
      <c r="G28" s="61"/>
      <c r="H28" s="61"/>
      <c r="I28" s="61"/>
      <c r="J28" s="61"/>
      <c r="K28" s="61"/>
    </row>
    <row r="29" spans="2:11" ht="18" customHeight="1">
      <c r="B29" s="66" t="s">
        <v>62</v>
      </c>
      <c r="C29" s="63" t="s">
        <v>73</v>
      </c>
      <c r="D29" s="60"/>
      <c r="E29" s="61"/>
      <c r="F29" s="61"/>
      <c r="G29" s="61"/>
      <c r="H29" s="61"/>
      <c r="I29" s="61"/>
      <c r="J29" s="61"/>
      <c r="K29" s="61"/>
    </row>
    <row r="30" spans="2:11" ht="18" customHeight="1">
      <c r="B30" s="814" t="s">
        <v>76</v>
      </c>
      <c r="C30" s="814"/>
      <c r="D30" s="64"/>
    </row>
    <row r="31" spans="2:11" ht="54" customHeight="1">
      <c r="B31" s="66" t="s">
        <v>62</v>
      </c>
      <c r="C31" s="63" t="s">
        <v>70</v>
      </c>
      <c r="D31" s="60"/>
      <c r="E31" s="61"/>
      <c r="F31" s="61"/>
      <c r="G31" s="61"/>
      <c r="H31" s="61"/>
      <c r="I31" s="61"/>
      <c r="J31" s="61"/>
      <c r="K31" s="61"/>
    </row>
    <row r="32" spans="2:11" ht="18" customHeight="1">
      <c r="B32" s="66" t="s">
        <v>62</v>
      </c>
      <c r="C32" s="63" t="s">
        <v>73</v>
      </c>
      <c r="D32" s="60"/>
    </row>
    <row r="33" spans="2:11" ht="18" customHeight="1">
      <c r="B33" s="814" t="s">
        <v>77</v>
      </c>
      <c r="C33" s="814"/>
      <c r="D33" s="64"/>
    </row>
    <row r="34" spans="2:11" ht="18" customHeight="1">
      <c r="B34" s="66" t="s">
        <v>62</v>
      </c>
      <c r="C34" s="63" t="s">
        <v>78</v>
      </c>
      <c r="D34" s="60"/>
    </row>
    <row r="35" spans="2:11" ht="18" customHeight="1">
      <c r="B35" s="814" t="s">
        <v>79</v>
      </c>
      <c r="C35" s="814"/>
      <c r="D35" s="64"/>
    </row>
    <row r="36" spans="2:11" ht="66.599999999999994" customHeight="1">
      <c r="B36" s="66" t="s">
        <v>62</v>
      </c>
      <c r="C36" s="63" t="s">
        <v>80</v>
      </c>
      <c r="D36" s="60"/>
      <c r="E36" s="61"/>
      <c r="F36" s="61"/>
      <c r="G36" s="61"/>
      <c r="H36" s="61"/>
      <c r="I36" s="61"/>
      <c r="J36" s="61"/>
      <c r="K36" s="61"/>
    </row>
    <row r="37" spans="2:11" ht="146.1" customHeight="1">
      <c r="B37" s="66" t="s">
        <v>62</v>
      </c>
      <c r="C37" s="63" t="s">
        <v>81</v>
      </c>
      <c r="D37" s="60"/>
      <c r="E37" s="61"/>
      <c r="F37" s="61"/>
      <c r="G37" s="61"/>
      <c r="H37" s="61"/>
      <c r="I37" s="61"/>
      <c r="J37" s="61"/>
      <c r="K37" s="61"/>
    </row>
    <row r="38" spans="2:11" ht="164.1" customHeight="1">
      <c r="B38" s="66" t="s">
        <v>62</v>
      </c>
      <c r="C38" s="63" t="s">
        <v>82</v>
      </c>
      <c r="D38" s="60"/>
      <c r="E38" s="61"/>
      <c r="F38" s="61"/>
      <c r="G38" s="61"/>
      <c r="H38" s="61"/>
      <c r="I38" s="61"/>
      <c r="J38" s="61"/>
      <c r="K38" s="61"/>
    </row>
    <row r="39" spans="2:11" ht="75.95" customHeight="1">
      <c r="B39" s="66" t="s">
        <v>62</v>
      </c>
      <c r="C39" s="63" t="s">
        <v>83</v>
      </c>
      <c r="D39" s="60"/>
      <c r="E39" s="61"/>
      <c r="F39" s="61"/>
      <c r="G39" s="61"/>
      <c r="H39" s="61"/>
      <c r="I39" s="61"/>
      <c r="J39" s="61"/>
      <c r="K39" s="61"/>
    </row>
    <row r="40" spans="2:11" ht="38.1" customHeight="1">
      <c r="B40" s="66" t="s">
        <v>62</v>
      </c>
      <c r="C40" s="63" t="s">
        <v>84</v>
      </c>
    </row>
    <row r="41" spans="2:11" ht="18" customHeight="1">
      <c r="B41" s="814" t="s">
        <v>85</v>
      </c>
      <c r="C41" s="814"/>
    </row>
    <row r="42" spans="2:11" ht="38.1" customHeight="1">
      <c r="B42" s="66" t="s">
        <v>62</v>
      </c>
      <c r="C42" s="63" t="s">
        <v>86</v>
      </c>
    </row>
    <row r="43" spans="2:11" ht="18" customHeight="1">
      <c r="B43" s="66" t="s">
        <v>62</v>
      </c>
      <c r="C43" s="68" t="s">
        <v>87</v>
      </c>
    </row>
    <row r="44" spans="2:11" ht="18" customHeight="1">
      <c r="B44" s="814" t="s">
        <v>88</v>
      </c>
      <c r="C44" s="814"/>
    </row>
    <row r="45" spans="2:11" ht="38.1" customHeight="1">
      <c r="B45" s="66" t="s">
        <v>62</v>
      </c>
      <c r="C45" s="63" t="s">
        <v>89</v>
      </c>
    </row>
    <row r="46" spans="2:11" ht="18" customHeight="1">
      <c r="B46" s="66" t="s">
        <v>62</v>
      </c>
      <c r="C46" s="68" t="s">
        <v>87</v>
      </c>
    </row>
    <row r="47" spans="2:11" ht="18" customHeight="1">
      <c r="B47" s="814" t="s">
        <v>90</v>
      </c>
      <c r="C47" s="814" t="s">
        <v>91</v>
      </c>
    </row>
    <row r="48" spans="2:11" ht="48" customHeight="1">
      <c r="B48" s="66" t="s">
        <v>62</v>
      </c>
      <c r="C48" s="63" t="s">
        <v>92</v>
      </c>
    </row>
    <row r="49" spans="1:11" ht="18" customHeight="1">
      <c r="B49" s="66" t="s">
        <v>62</v>
      </c>
      <c r="C49" s="68" t="s">
        <v>87</v>
      </c>
    </row>
    <row r="50" spans="1:11" ht="18" customHeight="1">
      <c r="B50" s="814" t="s">
        <v>93</v>
      </c>
      <c r="C50" s="814"/>
    </row>
    <row r="51" spans="1:11" ht="38.1" customHeight="1">
      <c r="B51" s="66" t="s">
        <v>62</v>
      </c>
      <c r="C51" s="63" t="s">
        <v>94</v>
      </c>
    </row>
    <row r="52" spans="1:11" ht="38.1" customHeight="1">
      <c r="B52" s="66" t="s">
        <v>62</v>
      </c>
      <c r="C52" s="63" t="s">
        <v>95</v>
      </c>
    </row>
    <row r="53" spans="1:11" ht="18" customHeight="1">
      <c r="B53" s="814" t="s">
        <v>96</v>
      </c>
      <c r="C53" s="814"/>
    </row>
    <row r="54" spans="1:11" ht="18" customHeight="1">
      <c r="B54" s="66" t="s">
        <v>62</v>
      </c>
      <c r="C54" s="69" t="s">
        <v>97</v>
      </c>
    </row>
    <row r="55" spans="1:11" ht="18" customHeight="1">
      <c r="B55" s="66" t="s">
        <v>62</v>
      </c>
      <c r="C55" s="69" t="s">
        <v>98</v>
      </c>
    </row>
    <row r="56" spans="1:11" ht="18" customHeight="1">
      <c r="B56" s="814" t="s">
        <v>99</v>
      </c>
      <c r="C56" s="814"/>
    </row>
    <row r="57" spans="1:11" ht="18" customHeight="1">
      <c r="B57" s="66" t="s">
        <v>62</v>
      </c>
      <c r="C57" s="63" t="s">
        <v>100</v>
      </c>
      <c r="D57" s="60"/>
      <c r="E57" s="61"/>
      <c r="F57" s="61"/>
      <c r="G57" s="61"/>
      <c r="H57" s="61"/>
      <c r="I57" s="61"/>
      <c r="J57" s="61"/>
      <c r="K57" s="61"/>
    </row>
    <row r="58" spans="1:11" ht="18" customHeight="1">
      <c r="B58" s="66" t="s">
        <v>62</v>
      </c>
      <c r="C58" s="63" t="s">
        <v>101</v>
      </c>
      <c r="D58" s="60"/>
      <c r="E58" s="61"/>
      <c r="F58" s="61"/>
      <c r="G58" s="61"/>
      <c r="H58" s="61"/>
      <c r="I58" s="61"/>
      <c r="J58" s="61"/>
      <c r="K58" s="61"/>
    </row>
    <row r="59" spans="1:11" ht="36" customHeight="1">
      <c r="B59" s="66" t="s">
        <v>62</v>
      </c>
      <c r="C59" s="63" t="s">
        <v>102</v>
      </c>
      <c r="D59" s="60"/>
      <c r="E59" s="61"/>
      <c r="F59" s="61"/>
      <c r="G59" s="61"/>
      <c r="H59" s="61"/>
      <c r="I59" s="61"/>
      <c r="J59" s="61"/>
      <c r="K59" s="61"/>
    </row>
    <row r="60" spans="1:11" ht="18" customHeight="1">
      <c r="B60" s="66" t="s">
        <v>62</v>
      </c>
      <c r="C60" s="63" t="s">
        <v>103</v>
      </c>
      <c r="D60" s="60"/>
      <c r="E60" s="61"/>
      <c r="F60" s="61"/>
      <c r="G60" s="61"/>
      <c r="H60" s="61"/>
      <c r="I60" s="61"/>
      <c r="J60" s="61"/>
      <c r="K60" s="61"/>
    </row>
    <row r="61" spans="1:11" ht="18" customHeight="1">
      <c r="A61" s="57"/>
      <c r="C61" s="70"/>
    </row>
    <row r="62" spans="1:11" ht="18" customHeight="1">
      <c r="A62" s="818"/>
      <c r="B62" s="818"/>
      <c r="C62" s="818"/>
      <c r="D62" s="71"/>
    </row>
    <row r="63" spans="1:11" ht="18" customHeight="1">
      <c r="A63" s="816" t="s">
        <v>104</v>
      </c>
      <c r="B63" s="816"/>
      <c r="C63" s="816"/>
      <c r="D63" s="71"/>
    </row>
    <row r="64" spans="1:11" ht="36" customHeight="1">
      <c r="A64" s="817" t="s">
        <v>105</v>
      </c>
      <c r="B64" s="817"/>
      <c r="C64" s="817"/>
    </row>
    <row r="65" spans="2:3" ht="18" customHeight="1">
      <c r="B65" s="72"/>
      <c r="C65" s="72"/>
    </row>
    <row r="66" spans="2:3" ht="18" customHeight="1">
      <c r="C66" s="69"/>
    </row>
    <row r="67" spans="2:3" ht="18" customHeight="1">
      <c r="C67" s="70"/>
    </row>
    <row r="68" spans="2:3" ht="18" customHeight="1">
      <c r="C68" s="69"/>
    </row>
    <row r="69" spans="2:3" ht="18" customHeight="1">
      <c r="B69" s="70"/>
      <c r="C69" s="70"/>
    </row>
    <row r="70" spans="2:3" ht="18" customHeight="1">
      <c r="B70" s="70"/>
      <c r="C70" s="70"/>
    </row>
    <row r="71" spans="2:3" ht="18" customHeight="1">
      <c r="B71" s="70"/>
      <c r="C71" s="70"/>
    </row>
    <row r="72" spans="2:3" ht="18" customHeight="1">
      <c r="B72" s="70"/>
      <c r="C72" s="70"/>
    </row>
    <row r="73" spans="2:3" ht="18" customHeight="1">
      <c r="B73" s="70"/>
      <c r="C73" s="70"/>
    </row>
    <row r="74" spans="2:3" ht="18" customHeight="1">
      <c r="B74" s="70"/>
      <c r="C74" s="70"/>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2F397464-D97A-404F-89D2-184C6FBAA4EB}"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3"/>
  <headerFooter alignWithMargins="0">
    <oddFooter>&amp;RPage &amp;P of &amp;N</oddFooter>
  </headerFooter>
  <rowBreaks count="1" manualBreakCount="1">
    <brk id="29" max="2" man="1"/>
  </rowBreak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zoomScaleSheetLayoutView="100" workbookViewId="0">
      <selection activeCell="D16" sqref="D16:G16"/>
    </sheetView>
  </sheetViews>
  <sheetFormatPr defaultColWidth="9.140625" defaultRowHeight="15.75"/>
  <cols>
    <col min="1" max="1" width="3.7109375" style="456" customWidth="1"/>
    <col min="2" max="2" width="33" style="453" customWidth="1"/>
    <col min="3" max="3" width="11.7109375" style="453" customWidth="1"/>
    <col min="4" max="5" width="6.42578125" style="453" customWidth="1"/>
    <col min="6" max="6" width="6.42578125" style="456" customWidth="1"/>
    <col min="7" max="7" width="39" style="456" customWidth="1"/>
    <col min="8" max="8" width="11.85546875" style="456" hidden="1" customWidth="1"/>
    <col min="9" max="10" width="11.85546875" style="456" customWidth="1"/>
    <col min="11" max="11" width="11.85546875" style="456" hidden="1" customWidth="1"/>
    <col min="12" max="25" width="11.85546875" style="456" customWidth="1"/>
    <col min="26" max="26" width="9.140625" style="456" customWidth="1"/>
    <col min="27" max="27" width="15.28515625" style="456" customWidth="1"/>
    <col min="28" max="16384" width="9.140625" style="456"/>
  </cols>
  <sheetData>
    <row r="1" spans="2:29" s="453" customFormat="1" ht="97.5" customHeight="1">
      <c r="B1" s="830" t="str">
        <f>Cover!$B$2</f>
        <v>Substation related works at Kudankulam Nuclear Power Plant (KKNPP) 1,2 end with respect to new 400kV interconnection line between (KKNPP) 1,2 &amp; KKNPP 3,4 under consultancy</v>
      </c>
      <c r="C1" s="830"/>
      <c r="D1" s="830"/>
      <c r="E1" s="830"/>
      <c r="F1" s="830"/>
      <c r="G1" s="830"/>
      <c r="H1" s="454"/>
      <c r="I1" s="454"/>
      <c r="J1" s="454"/>
      <c r="K1" s="454"/>
      <c r="L1" s="454"/>
      <c r="M1" s="454"/>
      <c r="N1" s="454"/>
      <c r="O1" s="454"/>
      <c r="P1" s="454"/>
      <c r="Q1" s="454"/>
      <c r="R1" s="454"/>
      <c r="S1" s="454"/>
      <c r="T1" s="454"/>
      <c r="U1" s="454"/>
      <c r="V1" s="454"/>
      <c r="W1" s="454"/>
      <c r="X1" s="454"/>
      <c r="Y1" s="454"/>
      <c r="AA1" s="455"/>
      <c r="AB1" s="455"/>
      <c r="AC1" s="455"/>
    </row>
    <row r="2" spans="2:29" ht="16.5" customHeight="1">
      <c r="B2" s="831" t="str">
        <f>Cover!B3</f>
        <v>SRTS-II/C&amp;M/WC-4373/2025</v>
      </c>
      <c r="C2" s="831"/>
      <c r="D2" s="831"/>
      <c r="E2" s="831"/>
      <c r="F2" s="831"/>
      <c r="G2" s="831"/>
      <c r="H2" s="453"/>
      <c r="I2" s="453"/>
      <c r="J2" s="453"/>
      <c r="K2" s="453"/>
      <c r="L2" s="453"/>
      <c r="M2" s="453"/>
      <c r="N2" s="453"/>
      <c r="O2" s="453"/>
      <c r="P2" s="453"/>
      <c r="Q2" s="453"/>
      <c r="R2" s="453"/>
      <c r="S2" s="453"/>
      <c r="T2" s="453"/>
      <c r="U2" s="453"/>
      <c r="V2" s="453"/>
      <c r="W2" s="453"/>
      <c r="X2" s="453"/>
      <c r="Y2" s="453"/>
      <c r="AA2" s="456" t="s">
        <v>106</v>
      </c>
      <c r="AB2" s="457">
        <v>1</v>
      </c>
      <c r="AC2" s="458"/>
    </row>
    <row r="3" spans="2:29" ht="12" customHeight="1">
      <c r="B3" s="459"/>
      <c r="C3" s="459"/>
      <c r="D3" s="459"/>
      <c r="E3" s="459"/>
      <c r="F3" s="453"/>
      <c r="G3" s="453"/>
      <c r="H3" s="453"/>
      <c r="I3" s="453"/>
      <c r="J3" s="453"/>
      <c r="K3" s="453"/>
      <c r="L3" s="453"/>
      <c r="M3" s="453"/>
      <c r="N3" s="453"/>
      <c r="O3" s="453"/>
      <c r="P3" s="453"/>
      <c r="Q3" s="453"/>
      <c r="R3" s="453"/>
      <c r="S3" s="453"/>
      <c r="T3" s="453"/>
      <c r="U3" s="453"/>
      <c r="V3" s="453"/>
      <c r="W3" s="453"/>
      <c r="X3" s="453"/>
      <c r="Y3" s="453"/>
      <c r="AA3" s="456" t="s">
        <v>107</v>
      </c>
      <c r="AB3" s="457" t="s">
        <v>108</v>
      </c>
      <c r="AC3" s="458"/>
    </row>
    <row r="4" spans="2:29" ht="20.100000000000001" customHeight="1">
      <c r="B4" s="832" t="s">
        <v>109</v>
      </c>
      <c r="C4" s="832"/>
      <c r="D4" s="832"/>
      <c r="E4" s="832"/>
      <c r="F4" s="832"/>
      <c r="G4" s="832"/>
      <c r="H4" s="453"/>
      <c r="I4" s="453"/>
      <c r="J4" s="453"/>
      <c r="K4" s="453"/>
      <c r="L4" s="453"/>
      <c r="M4" s="453"/>
      <c r="N4" s="453"/>
      <c r="O4" s="453"/>
      <c r="P4" s="453"/>
      <c r="Q4" s="453"/>
      <c r="R4" s="453"/>
      <c r="S4" s="453"/>
      <c r="T4" s="453"/>
      <c r="U4" s="453"/>
      <c r="V4" s="453"/>
      <c r="W4" s="453"/>
      <c r="X4" s="453"/>
      <c r="Y4" s="453"/>
      <c r="AB4" s="457"/>
      <c r="AC4" s="458"/>
    </row>
    <row r="5" spans="2:29" ht="12" customHeight="1">
      <c r="B5" s="460"/>
      <c r="C5" s="460"/>
      <c r="F5" s="453"/>
      <c r="G5" s="453"/>
      <c r="H5" s="453"/>
      <c r="I5" s="453"/>
      <c r="J5" s="453"/>
      <c r="K5" s="453"/>
      <c r="L5" s="453"/>
      <c r="M5" s="453"/>
      <c r="N5" s="453"/>
      <c r="O5" s="453"/>
      <c r="P5" s="453"/>
      <c r="Q5" s="453"/>
      <c r="R5" s="453"/>
      <c r="S5" s="453"/>
      <c r="T5" s="453"/>
      <c r="U5" s="453"/>
      <c r="V5" s="453"/>
      <c r="W5" s="453"/>
      <c r="X5" s="453"/>
      <c r="Y5" s="453"/>
      <c r="AA5" s="458"/>
      <c r="AB5" s="458"/>
      <c r="AC5" s="458"/>
    </row>
    <row r="6" spans="2:29" s="453" customFormat="1" ht="50.25" customHeight="1">
      <c r="B6" s="837" t="s">
        <v>328</v>
      </c>
      <c r="C6" s="837"/>
      <c r="D6" s="833" t="s">
        <v>106</v>
      </c>
      <c r="E6" s="833"/>
      <c r="F6" s="833"/>
      <c r="G6" s="833"/>
      <c r="H6" s="461"/>
      <c r="I6" s="461"/>
      <c r="J6" s="461"/>
      <c r="K6" s="480">
        <f>IF(D6="Sole Bidder", 1,2)</f>
        <v>1</v>
      </c>
      <c r="L6" s="461"/>
      <c r="M6" s="461"/>
      <c r="N6" s="461"/>
      <c r="O6" s="461"/>
      <c r="P6" s="461"/>
      <c r="Q6" s="461"/>
      <c r="R6" s="461"/>
      <c r="S6" s="461"/>
      <c r="U6" s="461"/>
      <c r="V6" s="461"/>
      <c r="W6" s="461"/>
      <c r="X6" s="461"/>
      <c r="Y6" s="461"/>
      <c r="AA6" s="462">
        <f>IF(D6= "Sole Bidder", 0, D7)</f>
        <v>0</v>
      </c>
      <c r="AB6" s="455"/>
      <c r="AC6" s="455"/>
    </row>
    <row r="7" spans="2:29" ht="41.25" customHeight="1">
      <c r="B7" s="463" t="str">
        <f>IF(D6= "JV (Joint Venture)", "Total Nos. of  Partners in the JV [excluding the Lead Partner]", "")</f>
        <v/>
      </c>
      <c r="C7" s="464"/>
      <c r="D7" s="834"/>
      <c r="E7" s="835"/>
      <c r="F7" s="835"/>
      <c r="G7" s="836"/>
      <c r="AA7" s="458"/>
      <c r="AB7" s="458"/>
      <c r="AC7" s="458"/>
    </row>
    <row r="8" spans="2:29" ht="19.5" hidden="1" customHeight="1">
      <c r="B8" s="465"/>
      <c r="C8" s="465"/>
      <c r="D8" s="461"/>
    </row>
    <row r="9" spans="2:29" ht="20.100000000000001" customHeight="1">
      <c r="B9" s="466" t="str">
        <f>IF(D6= "Sole Bidder", "Name of Sole Bidder", "Name of Lead Partner")</f>
        <v>Name of Sole Bidder</v>
      </c>
      <c r="C9" s="467"/>
      <c r="D9" s="819"/>
      <c r="E9" s="822"/>
      <c r="F9" s="822"/>
      <c r="G9" s="823"/>
    </row>
    <row r="10" spans="2:29" ht="20.100000000000001" customHeight="1">
      <c r="B10" s="468" t="str">
        <f>IF(D6= "Sole Bidder", "Address of Sole Bidder", "Address of Lead Partner")</f>
        <v>Address of Sole Bidder</v>
      </c>
      <c r="C10" s="469"/>
      <c r="D10" s="819"/>
      <c r="E10" s="822"/>
      <c r="F10" s="822"/>
      <c r="G10" s="823"/>
    </row>
    <row r="11" spans="2:29" ht="20.100000000000001" customHeight="1">
      <c r="B11" s="470"/>
      <c r="C11" s="471"/>
      <c r="D11" s="819"/>
      <c r="E11" s="822"/>
      <c r="F11" s="822"/>
      <c r="G11" s="823"/>
    </row>
    <row r="12" spans="2:29" ht="20.100000000000001" customHeight="1">
      <c r="B12" s="472"/>
      <c r="C12" s="473"/>
      <c r="D12" s="819"/>
      <c r="E12" s="822"/>
      <c r="F12" s="822"/>
      <c r="G12" s="823"/>
    </row>
    <row r="13" spans="2:29" ht="20.100000000000001" customHeight="1"/>
    <row r="14" spans="2:29" ht="20.100000000000001" customHeight="1">
      <c r="B14" s="466" t="str">
        <f>IF(D6="JV (Joint Venture)", "Name of other Partner","Name of other Partner - 1")</f>
        <v>Name of other Partner - 1</v>
      </c>
      <c r="C14" s="467"/>
      <c r="D14" s="819"/>
      <c r="E14" s="822"/>
      <c r="F14" s="822"/>
      <c r="G14" s="823"/>
    </row>
    <row r="15" spans="2:29" ht="20.100000000000001" customHeight="1">
      <c r="B15" s="468" t="str">
        <f>IF(D6="JV (Joint Venture)", "Address of other Partner","Address of other Partner - 1")</f>
        <v>Address of other Partner - 1</v>
      </c>
      <c r="C15" s="469"/>
      <c r="D15" s="824"/>
      <c r="E15" s="825"/>
      <c r="F15" s="825"/>
      <c r="G15" s="826"/>
    </row>
    <row r="16" spans="2:29" ht="20.100000000000001" customHeight="1">
      <c r="B16" s="470"/>
      <c r="C16" s="471"/>
      <c r="D16" s="824"/>
      <c r="E16" s="825"/>
      <c r="F16" s="825"/>
      <c r="G16" s="826"/>
    </row>
    <row r="17" spans="2:8" ht="12" customHeight="1">
      <c r="B17" s="472"/>
      <c r="C17" s="473"/>
      <c r="D17" s="824"/>
      <c r="E17" s="825"/>
      <c r="F17" s="825"/>
      <c r="G17" s="826"/>
    </row>
    <row r="18" spans="2:8" ht="19.5" hidden="1" customHeight="1"/>
    <row r="19" spans="2:8" ht="20.100000000000001" hidden="1" customHeight="1">
      <c r="B19" s="466" t="s">
        <v>111</v>
      </c>
      <c r="C19" s="467"/>
      <c r="D19" s="819" t="s">
        <v>110</v>
      </c>
      <c r="E19" s="822"/>
      <c r="F19" s="822"/>
      <c r="G19" s="823"/>
    </row>
    <row r="20" spans="2:8" ht="20.100000000000001" hidden="1" customHeight="1">
      <c r="B20" s="468" t="s">
        <v>112</v>
      </c>
      <c r="C20" s="469"/>
      <c r="D20" s="819" t="s">
        <v>110</v>
      </c>
      <c r="E20" s="822"/>
      <c r="F20" s="822"/>
      <c r="G20" s="823"/>
    </row>
    <row r="21" spans="2:8" ht="20.100000000000001" hidden="1" customHeight="1">
      <c r="B21" s="470"/>
      <c r="C21" s="471"/>
      <c r="D21" s="819" t="s">
        <v>110</v>
      </c>
      <c r="E21" s="822"/>
      <c r="F21" s="822"/>
      <c r="G21" s="823"/>
    </row>
    <row r="22" spans="2:8" ht="20.100000000000001" hidden="1" customHeight="1">
      <c r="B22" s="472"/>
      <c r="C22" s="473"/>
      <c r="D22" s="819" t="s">
        <v>110</v>
      </c>
      <c r="E22" s="822"/>
      <c r="F22" s="822"/>
      <c r="G22" s="823"/>
    </row>
    <row r="23" spans="2:8" ht="19.5" hidden="1" customHeight="1"/>
    <row r="24" spans="2:8" ht="21" customHeight="1">
      <c r="B24" s="474" t="s">
        <v>113</v>
      </c>
      <c r="C24" s="475"/>
      <c r="D24" s="827"/>
      <c r="E24" s="828"/>
      <c r="F24" s="828"/>
      <c r="G24" s="829"/>
    </row>
    <row r="25" spans="2:8" ht="21" customHeight="1">
      <c r="B25" s="474" t="s">
        <v>114</v>
      </c>
      <c r="C25" s="475"/>
      <c r="D25" s="819"/>
      <c r="E25" s="820"/>
      <c r="F25" s="820"/>
      <c r="G25" s="821"/>
    </row>
    <row r="26" spans="2:8" ht="21" customHeight="1">
      <c r="B26" s="476"/>
      <c r="C26" s="476"/>
      <c r="D26" s="476"/>
    </row>
    <row r="27" spans="2:8" s="453" customFormat="1" ht="21" customHeight="1">
      <c r="B27" s="474" t="s">
        <v>115</v>
      </c>
      <c r="C27" s="475"/>
      <c r="D27" s="477"/>
      <c r="E27" s="479"/>
      <c r="F27" s="477"/>
      <c r="G27" s="478" t="str">
        <f>IF(D27&gt;H27, "Invalid Date !", "")</f>
        <v/>
      </c>
      <c r="H27" s="455">
        <f>IF(E27="Feb",28,IF(OR(E27="Apr", E27="Jun", E27="Sep", E27="Nov"),30,31))</f>
        <v>31</v>
      </c>
    </row>
    <row r="28" spans="2:8" ht="21" customHeight="1">
      <c r="B28" s="474" t="s">
        <v>116</v>
      </c>
      <c r="C28" s="475"/>
      <c r="D28" s="819"/>
      <c r="E28" s="820"/>
      <c r="F28" s="820"/>
      <c r="G28" s="821"/>
    </row>
    <row r="29" spans="2:8">
      <c r="E29" s="456"/>
    </row>
  </sheetData>
  <sheetProtection algorithmName="SHA-512" hashValue="hjpCwChJ1EfiH9HXD0aHMSdYH5FoDYlWCB7WmP7w71QAnn7Dmsd/WfePf0bFUsXPm0XOzSyZzzaLn0Nw56IDCA==" saltValue="6n1V/g019QhkSk1hEnFovQ==" spinCount="100000" sheet="1" formatColumns="0" formatRows="0" selectLockedCells="1"/>
  <customSheetViews>
    <customSheetView guid="{267FF044-3C5D-4FEC-AC00-A7E30583F8BB}" showGridLines="0" printArea="1" hiddenRows="1" hiddenColumns="1" view="pageBreakPreview">
      <selection activeCell="D6" sqref="D6:G6"/>
      <pageMargins left="0.75" right="0.75" top="0.69" bottom="0.7" header="0.4" footer="0.37"/>
      <pageSetup scale="86" orientation="portrait" r:id="rId1"/>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3"/>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5"/>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6"/>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7"/>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8"/>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9"/>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11"/>
      <headerFooter alignWithMargins="0"/>
    </customSheetView>
    <customSheetView guid="{2F397464-D97A-404F-89D2-184C6FBAA4EB}"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s>
  <mergeCells count="21">
    <mergeCell ref="D9:G9"/>
    <mergeCell ref="D10:G10"/>
    <mergeCell ref="B1:G1"/>
    <mergeCell ref="B2:G2"/>
    <mergeCell ref="B4:G4"/>
    <mergeCell ref="D6:G6"/>
    <mergeCell ref="D7:G7"/>
    <mergeCell ref="B6:C6"/>
    <mergeCell ref="D11:G11"/>
    <mergeCell ref="D12:G12"/>
    <mergeCell ref="D19:G19"/>
    <mergeCell ref="D20:G20"/>
    <mergeCell ref="D24:G24"/>
    <mergeCell ref="D15:G15"/>
    <mergeCell ref="D28:G28"/>
    <mergeCell ref="D14:G14"/>
    <mergeCell ref="D22:G22"/>
    <mergeCell ref="D16:G16"/>
    <mergeCell ref="D17:G17"/>
    <mergeCell ref="D25:G25"/>
    <mergeCell ref="D21:G21"/>
  </mergeCells>
  <conditionalFormatting sqref="B14:C17">
    <cfRule type="expression" dxfId="43" priority="4" stopIfTrue="1">
      <formula>$AA$6&lt;1</formula>
    </cfRule>
  </conditionalFormatting>
  <conditionalFormatting sqref="B19:C22">
    <cfRule type="expression" dxfId="42" priority="3" stopIfTrue="1">
      <formula>$AA$6&lt;2</formula>
    </cfRule>
  </conditionalFormatting>
  <conditionalFormatting sqref="B7:G7">
    <cfRule type="expression" dxfId="41" priority="5" stopIfTrue="1">
      <formula>$D$6="Sole Bidder"</formula>
    </cfRule>
  </conditionalFormatting>
  <conditionalFormatting sqref="D14:G17">
    <cfRule type="expression" dxfId="40" priority="2" stopIfTrue="1">
      <formula>$AA$6&lt;1</formula>
    </cfRule>
  </conditionalFormatting>
  <conditionalFormatting sqref="D19:G22">
    <cfRule type="expression" dxfId="39" priority="1" stopIfTrue="1">
      <formula>$AA$6&lt;2</formula>
    </cfRule>
  </conditionalFormatting>
  <dataValidations count="5">
    <dataValidation type="list" allowBlank="1" showInputMessage="1" showErrorMessage="1" sqref="F27" xr:uid="{00000000-0002-0000-0300-000000000000}">
      <formula1>"2021,2022"</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R124"/>
  <sheetViews>
    <sheetView view="pageBreakPreview" zoomScale="115" zoomScaleNormal="92" zoomScaleSheetLayoutView="115" workbookViewId="0">
      <selection activeCell="I20" sqref="I20"/>
    </sheetView>
  </sheetViews>
  <sheetFormatPr defaultColWidth="9.140625" defaultRowHeight="15.75"/>
  <cols>
    <col min="1" max="1" width="12.140625" style="423" customWidth="1"/>
    <col min="2" max="2" width="13" style="423" customWidth="1"/>
    <col min="3" max="3" width="17.5703125" style="423" customWidth="1"/>
    <col min="4" max="4" width="12.42578125" style="423" customWidth="1"/>
    <col min="5" max="5" width="17.5703125" style="423" customWidth="1"/>
    <col min="6" max="6" width="68.85546875" style="447" customWidth="1"/>
    <col min="7" max="7" width="7.140625" style="423" customWidth="1"/>
    <col min="8" max="8" width="18.28515625" style="423" customWidth="1"/>
    <col min="9" max="9" width="16.7109375" style="423" customWidth="1"/>
    <col min="10" max="10" width="21.28515625" style="423" customWidth="1"/>
    <col min="11" max="11" width="14" style="423" hidden="1" customWidth="1"/>
    <col min="12" max="12" width="16.85546875" style="423" hidden="1" customWidth="1"/>
    <col min="13" max="13" width="13" style="423" hidden="1" customWidth="1"/>
    <col min="14" max="14" width="20.140625" style="423" hidden="1" customWidth="1"/>
    <col min="15" max="15" width="16.140625" style="423" hidden="1" customWidth="1"/>
    <col min="16" max="16" width="15" style="423" hidden="1" customWidth="1"/>
    <col min="17" max="17" width="9.140625" style="423" hidden="1" customWidth="1"/>
    <col min="18" max="18" width="25.140625" style="423" hidden="1" customWidth="1"/>
    <col min="19" max="19" width="33" style="423" hidden="1" customWidth="1"/>
    <col min="20" max="20" width="19.7109375" style="423" hidden="1" customWidth="1"/>
    <col min="21" max="21" width="14.140625" style="423" hidden="1" customWidth="1"/>
    <col min="22" max="22" width="18.140625" style="423" hidden="1" customWidth="1"/>
    <col min="23" max="23" width="15.5703125" style="423" hidden="1" customWidth="1"/>
    <col min="24" max="24" width="28.85546875" style="423" hidden="1" customWidth="1"/>
    <col min="25" max="26" width="23.42578125" style="423" hidden="1" customWidth="1"/>
    <col min="27" max="27" width="9.140625" style="423" hidden="1" customWidth="1"/>
    <col min="28" max="33" width="9.140625" style="423" customWidth="1"/>
    <col min="34" max="34" width="0.28515625" style="423" customWidth="1"/>
    <col min="35" max="40" width="9.140625" style="423" customWidth="1"/>
    <col min="41" max="16384" width="9.140625" style="423"/>
  </cols>
  <sheetData>
    <row r="1" spans="1:252" ht="16.5">
      <c r="A1" s="608" t="str">
        <f>Basic!B5</f>
        <v>SRTS-II/C&amp;M/WC-4373/2025</v>
      </c>
      <c r="B1" s="609"/>
      <c r="C1" s="609"/>
      <c r="D1" s="609"/>
      <c r="E1" s="609"/>
      <c r="F1" s="322"/>
      <c r="G1" s="609"/>
      <c r="H1" s="609"/>
      <c r="I1" s="609"/>
      <c r="J1" s="609" t="s">
        <v>450</v>
      </c>
    </row>
    <row r="2" spans="1:252">
      <c r="A2" s="3"/>
      <c r="B2" s="3"/>
      <c r="C2" s="3"/>
      <c r="D2" s="3"/>
      <c r="E2" s="3"/>
      <c r="F2" s="322"/>
      <c r="G2" s="3"/>
      <c r="H2" s="3"/>
      <c r="I2" s="3"/>
      <c r="J2" s="3"/>
    </row>
    <row r="3" spans="1:252" ht="18.75">
      <c r="A3" s="842" t="str">
        <f>Cover!$B$2</f>
        <v>Substation related works at Kudankulam Nuclear Power Plant (KKNPP) 1,2 end with respect to new 400kV interconnection line between (KKNPP) 1,2 &amp; KKNPP 3,4 under consultancy</v>
      </c>
      <c r="B3" s="842"/>
      <c r="C3" s="842"/>
      <c r="D3" s="842"/>
      <c r="E3" s="842"/>
      <c r="F3" s="842"/>
      <c r="G3" s="842"/>
      <c r="H3" s="842"/>
      <c r="I3" s="842"/>
      <c r="J3" s="842"/>
    </row>
    <row r="4" spans="1:252" ht="16.5">
      <c r="A4" s="843" t="s">
        <v>0</v>
      </c>
      <c r="B4" s="843"/>
      <c r="C4" s="843"/>
      <c r="D4" s="843"/>
      <c r="E4" s="843"/>
      <c r="F4" s="843"/>
      <c r="G4" s="843"/>
      <c r="H4" s="843"/>
      <c r="I4" s="843"/>
      <c r="J4" s="843"/>
    </row>
    <row r="5" spans="1:252" ht="16.5">
      <c r="A5" s="611"/>
      <c r="B5" s="611"/>
      <c r="C5" s="611"/>
      <c r="D5" s="611"/>
      <c r="E5" s="611"/>
      <c r="F5" s="611"/>
      <c r="G5" s="611"/>
      <c r="H5" s="611"/>
      <c r="I5" s="611"/>
      <c r="J5" s="611"/>
    </row>
    <row r="6" spans="1:252" ht="16.5">
      <c r="A6" s="733" t="s">
        <v>327</v>
      </c>
      <c r="B6" s="3"/>
      <c r="C6" s="3"/>
      <c r="D6" s="3"/>
      <c r="E6" s="3"/>
      <c r="F6" s="322"/>
      <c r="G6" s="3"/>
      <c r="H6" s="3"/>
      <c r="I6" s="3"/>
      <c r="J6" s="3"/>
    </row>
    <row r="7" spans="1:252" ht="16.5">
      <c r="A7" s="847">
        <f>IF(V7=1,V8,"JOINT VENTURE OF "&amp;V8&amp;" &amp; "&amp;V9)</f>
        <v>0</v>
      </c>
      <c r="B7" s="847"/>
      <c r="C7" s="847"/>
      <c r="D7" s="847"/>
      <c r="E7" s="847"/>
      <c r="F7" s="612"/>
      <c r="G7" s="408" t="s">
        <v>1</v>
      </c>
      <c r="H7" s="613"/>
      <c r="J7" s="3"/>
      <c r="V7" s="423">
        <f>'Names of Bidder'!K6</f>
        <v>1</v>
      </c>
    </row>
    <row r="8" spans="1:252" ht="16.5">
      <c r="A8" s="844" t="str">
        <f>"Bidder’s Name and Address  (" &amp; MID('Names of Bidder'!B9,9, 20) &amp; ") :"</f>
        <v>Bidder’s Name and Address  (Sole Bidder) :</v>
      </c>
      <c r="B8" s="844"/>
      <c r="C8" s="844"/>
      <c r="D8" s="421"/>
      <c r="E8" s="421"/>
      <c r="F8" s="421"/>
      <c r="G8" s="236" t="s">
        <v>500</v>
      </c>
      <c r="H8" s="421"/>
      <c r="J8" s="3"/>
      <c r="Q8" s="614"/>
      <c r="V8" s="838">
        <f>'Names of Bidder'!D9</f>
        <v>0</v>
      </c>
      <c r="W8" s="838"/>
      <c r="X8" s="838"/>
      <c r="Y8" s="838"/>
      <c r="Z8" s="838"/>
      <c r="AA8" s="838"/>
      <c r="AB8" s="838"/>
      <c r="AC8" s="838"/>
      <c r="AD8" s="838"/>
      <c r="AE8" s="838"/>
      <c r="AF8" s="838"/>
      <c r="AG8" s="838"/>
      <c r="AH8" s="838"/>
    </row>
    <row r="9" spans="1:252" ht="16.5">
      <c r="A9" s="412" t="s">
        <v>12</v>
      </c>
      <c r="B9" s="847"/>
      <c r="C9" s="847"/>
      <c r="D9" s="374"/>
      <c r="E9" s="374"/>
      <c r="F9" s="612"/>
      <c r="G9" s="236" t="s">
        <v>3</v>
      </c>
      <c r="J9" s="3"/>
      <c r="Q9" s="614"/>
      <c r="V9" s="838">
        <f>'Names of Bidder'!D14</f>
        <v>0</v>
      </c>
      <c r="W9" s="838"/>
      <c r="X9" s="838"/>
      <c r="Y9" s="838"/>
      <c r="Z9" s="838"/>
      <c r="AA9" s="838"/>
      <c r="AB9" s="838"/>
      <c r="AC9" s="838"/>
      <c r="AD9" s="838"/>
      <c r="AE9" s="838"/>
      <c r="AF9" s="838"/>
      <c r="AG9" s="838"/>
      <c r="AH9" s="838"/>
    </row>
    <row r="10" spans="1:252" ht="16.5">
      <c r="A10" s="412" t="s">
        <v>11</v>
      </c>
      <c r="B10" s="846"/>
      <c r="C10" s="846"/>
      <c r="D10" s="374"/>
      <c r="E10" s="374"/>
      <c r="F10" s="612"/>
      <c r="G10" s="236" t="s">
        <v>497</v>
      </c>
      <c r="J10" s="3"/>
      <c r="V10" s="838" t="str">
        <f>"JOINT VENTURE OF "&amp;V8&amp;" &amp; "&amp;V9</f>
        <v>JOINT VENTURE OF 0 &amp; 0</v>
      </c>
      <c r="W10" s="838"/>
      <c r="X10" s="838"/>
      <c r="Y10" s="838"/>
      <c r="Z10" s="838"/>
      <c r="AA10" s="838"/>
      <c r="AB10" s="838"/>
      <c r="AC10" s="838"/>
      <c r="AD10" s="838"/>
      <c r="AE10" s="838"/>
      <c r="AF10" s="838"/>
      <c r="AG10" s="838"/>
      <c r="AH10" s="838"/>
    </row>
    <row r="11" spans="1:252">
      <c r="A11" s="374"/>
      <c r="B11" s="846"/>
      <c r="C11" s="846"/>
      <c r="D11" s="374"/>
      <c r="E11" s="374"/>
      <c r="F11" s="612"/>
      <c r="G11" s="236" t="s">
        <v>498</v>
      </c>
      <c r="J11" s="3"/>
    </row>
    <row r="12" spans="1:252">
      <c r="A12" s="374"/>
      <c r="B12" s="846"/>
      <c r="C12" s="846"/>
      <c r="D12" s="374"/>
      <c r="E12" s="374"/>
      <c r="F12" s="612"/>
      <c r="G12" s="236" t="s">
        <v>499</v>
      </c>
      <c r="J12" s="3"/>
    </row>
    <row r="13" spans="1:252" s="615" customFormat="1" ht="16.5">
      <c r="A13" s="848" t="s">
        <v>290</v>
      </c>
      <c r="B13" s="848"/>
      <c r="C13" s="848"/>
      <c r="D13" s="848"/>
      <c r="E13" s="848"/>
      <c r="F13" s="848"/>
      <c r="G13" s="848"/>
      <c r="H13" s="848"/>
      <c r="I13" s="848"/>
      <c r="J13" s="848"/>
    </row>
    <row r="14" spans="1:252">
      <c r="A14" s="3"/>
      <c r="B14" s="3"/>
      <c r="C14" s="3"/>
      <c r="D14" s="3"/>
      <c r="E14" s="3"/>
      <c r="F14" s="322"/>
      <c r="G14" s="845" t="s">
        <v>332</v>
      </c>
      <c r="H14" s="845"/>
      <c r="I14" s="845"/>
      <c r="J14" s="845"/>
    </row>
    <row r="15" spans="1:252" ht="115.5">
      <c r="A15" s="360" t="s">
        <v>7</v>
      </c>
      <c r="B15" s="360" t="s">
        <v>291</v>
      </c>
      <c r="C15" s="360" t="s">
        <v>293</v>
      </c>
      <c r="D15" s="360" t="s">
        <v>296</v>
      </c>
      <c r="E15" s="360" t="s">
        <v>294</v>
      </c>
      <c r="F15" s="360" t="s">
        <v>8</v>
      </c>
      <c r="G15" s="13" t="s">
        <v>9</v>
      </c>
      <c r="H15" s="13" t="s">
        <v>10</v>
      </c>
      <c r="I15" s="360" t="s">
        <v>331</v>
      </c>
      <c r="J15" s="360" t="s">
        <v>330</v>
      </c>
    </row>
    <row r="16" spans="1:252" s="616" customFormat="1">
      <c r="A16" s="487">
        <v>1</v>
      </c>
      <c r="B16" s="487">
        <v>6</v>
      </c>
      <c r="C16" s="487">
        <v>7</v>
      </c>
      <c r="D16" s="487">
        <v>8</v>
      </c>
      <c r="E16" s="487">
        <v>9</v>
      </c>
      <c r="F16" s="488">
        <v>10</v>
      </c>
      <c r="G16" s="487">
        <v>11</v>
      </c>
      <c r="H16" s="487">
        <v>12</v>
      </c>
      <c r="I16" s="487">
        <v>13</v>
      </c>
      <c r="J16" s="487" t="s">
        <v>329</v>
      </c>
      <c r="IR16" s="616">
        <f>SUM(A16:IQ16)</f>
        <v>77</v>
      </c>
    </row>
    <row r="17" spans="1:26" s="730" customFormat="1" ht="37.5">
      <c r="A17" s="725"/>
      <c r="B17" s="726"/>
      <c r="C17" s="726"/>
      <c r="D17" s="726"/>
      <c r="E17" s="726"/>
      <c r="F17" s="726"/>
      <c r="G17" s="726"/>
      <c r="H17" s="726"/>
      <c r="I17" s="726"/>
      <c r="J17" s="726"/>
      <c r="K17" s="727"/>
      <c r="L17" s="727"/>
      <c r="M17" s="728"/>
      <c r="N17" s="728"/>
      <c r="O17" s="728"/>
      <c r="P17" s="729"/>
      <c r="R17" s="730" t="s">
        <v>483</v>
      </c>
      <c r="S17" s="731" t="s">
        <v>491</v>
      </c>
      <c r="T17" s="732" t="s">
        <v>484</v>
      </c>
      <c r="U17" s="730" t="s">
        <v>485</v>
      </c>
      <c r="V17" s="730" t="s">
        <v>486</v>
      </c>
      <c r="W17" s="730" t="s">
        <v>487</v>
      </c>
      <c r="X17" s="731" t="s">
        <v>488</v>
      </c>
      <c r="Y17" s="731" t="s">
        <v>489</v>
      </c>
      <c r="Z17" s="731" t="s">
        <v>490</v>
      </c>
    </row>
    <row r="18" spans="1:26" ht="28.5">
      <c r="A18" s="741">
        <v>1</v>
      </c>
      <c r="B18" s="448"/>
      <c r="C18" s="599"/>
      <c r="D18" s="448">
        <v>18</v>
      </c>
      <c r="E18" s="452"/>
      <c r="F18" s="745" t="s">
        <v>566</v>
      </c>
      <c r="G18" s="742" t="s">
        <v>503</v>
      </c>
      <c r="H18" s="743">
        <v>3</v>
      </c>
      <c r="I18" s="599"/>
      <c r="J18" s="449" t="str">
        <f>IF(I18=0, "INCLUDED", IF(ISERROR(I18*H18), I18, I18*H18))</f>
        <v>INCLUDED</v>
      </c>
      <c r="K18" s="617">
        <f t="shared" ref="K18:K86" si="0">IF(J18="Included",0,J18)</f>
        <v>0</v>
      </c>
      <c r="L18" s="617">
        <f t="shared" ref="L18:L86" si="1">IF( E18="",D18*(IF(J18="Included",0,J18))/100,E18*(IF(J18="Included",0,J18)))</f>
        <v>0</v>
      </c>
      <c r="M18" s="618">
        <f>Discount!$H$36</f>
        <v>0</v>
      </c>
      <c r="N18" s="618">
        <f t="shared" ref="N18:N86" si="2">M18*K18</f>
        <v>0</v>
      </c>
      <c r="O18" s="618">
        <f t="shared" ref="O18:O86" si="3">IF(E18="",D18*N18/100,E18*N18)</f>
        <v>0</v>
      </c>
      <c r="P18" s="619">
        <f t="shared" ref="P18:P86" si="4">I18*H18</f>
        <v>0</v>
      </c>
      <c r="R18" s="714">
        <f>ROUND(I18,2)</f>
        <v>0</v>
      </c>
      <c r="S18" s="619">
        <f>H18*R18</f>
        <v>0</v>
      </c>
      <c r="T18" s="619">
        <f>IF(E18="",D18/100,E18)</f>
        <v>0.18</v>
      </c>
      <c r="U18" s="619">
        <f>IF(T18=0.12,0.12,0)</f>
        <v>0</v>
      </c>
      <c r="V18" s="619">
        <f>IF(T18=0.18,0.18,0)</f>
        <v>0.18</v>
      </c>
      <c r="W18" s="619">
        <f>IF(T18=0.28,0.28,0)</f>
        <v>0</v>
      </c>
      <c r="X18" s="423">
        <f>S18*U18</f>
        <v>0</v>
      </c>
      <c r="Y18" s="423">
        <f>S18*V18</f>
        <v>0</v>
      </c>
      <c r="Z18" s="423">
        <f>S18*W18</f>
        <v>0</v>
      </c>
    </row>
    <row r="19" spans="1:26" ht="42.75">
      <c r="A19" s="741">
        <v>2</v>
      </c>
      <c r="B19" s="448"/>
      <c r="C19" s="599"/>
      <c r="D19" s="448">
        <v>18</v>
      </c>
      <c r="E19" s="452"/>
      <c r="F19" s="745" t="s">
        <v>567</v>
      </c>
      <c r="G19" s="742" t="s">
        <v>503</v>
      </c>
      <c r="H19" s="743">
        <v>3</v>
      </c>
      <c r="I19" s="599"/>
      <c r="J19" s="449" t="str">
        <f t="shared" ref="J19:J36" si="5">IF(I19=0, "INCLUDED", IF(ISERROR(I19*H19), I19, I19*H19))</f>
        <v>INCLUDED</v>
      </c>
      <c r="K19" s="617">
        <f t="shared" ref="K19:K35" si="6">IF(J19="Included",0,J19)</f>
        <v>0</v>
      </c>
      <c r="L19" s="617">
        <f t="shared" ref="L19:L35" si="7">IF( E19="",D19*(IF(J19="Included",0,J19))/100,E19*(IF(J19="Included",0,J19)))</f>
        <v>0</v>
      </c>
      <c r="M19" s="618">
        <f>Discount!$H$36</f>
        <v>0</v>
      </c>
      <c r="N19" s="618">
        <f t="shared" ref="N19:N35" si="8">M19*K19</f>
        <v>0</v>
      </c>
      <c r="O19" s="618">
        <f t="shared" ref="O19:O35" si="9">IF(E19="",D19*N19/100,E19*N19)</f>
        <v>0</v>
      </c>
      <c r="P19" s="619">
        <f t="shared" ref="P19:P35" si="10">I19*H19</f>
        <v>0</v>
      </c>
      <c r="R19" s="714">
        <f t="shared" ref="R19:R35" si="11">ROUND(I19,2)</f>
        <v>0</v>
      </c>
      <c r="S19" s="619">
        <f t="shared" ref="S19:S35" si="12">H19*R19</f>
        <v>0</v>
      </c>
      <c r="T19" s="619">
        <f t="shared" ref="T19:T36" si="13">IF(E19="",D19/100,E19)</f>
        <v>0.18</v>
      </c>
      <c r="U19" s="619">
        <f t="shared" ref="U19:U36" si="14">IF(T19=0.12,0.12,0)</f>
        <v>0</v>
      </c>
      <c r="V19" s="619">
        <f t="shared" ref="V19:V36" si="15">IF(T19=0.18,0.18,0)</f>
        <v>0.18</v>
      </c>
      <c r="W19" s="619">
        <f t="shared" ref="W19:W36" si="16">IF(T19=0.28,0.28,0)</f>
        <v>0</v>
      </c>
      <c r="X19" s="423">
        <f t="shared" ref="X19:X35" si="17">S19*U19</f>
        <v>0</v>
      </c>
      <c r="Y19" s="423">
        <f t="shared" ref="Y19:Y35" si="18">S19*V19</f>
        <v>0</v>
      </c>
      <c r="Z19" s="423">
        <f t="shared" ref="Z19:Z35" si="19">S19*W19</f>
        <v>0</v>
      </c>
    </row>
    <row r="20" spans="1:26" ht="71.25">
      <c r="A20" s="741">
        <v>3</v>
      </c>
      <c r="B20" s="448"/>
      <c r="C20" s="599"/>
      <c r="D20" s="448">
        <v>18</v>
      </c>
      <c r="E20" s="452"/>
      <c r="F20" s="745" t="s">
        <v>568</v>
      </c>
      <c r="G20" s="742" t="s">
        <v>506</v>
      </c>
      <c r="H20" s="743">
        <v>3</v>
      </c>
      <c r="I20" s="599"/>
      <c r="J20" s="449" t="str">
        <f t="shared" si="5"/>
        <v>INCLUDED</v>
      </c>
      <c r="K20" s="617">
        <f t="shared" si="6"/>
        <v>0</v>
      </c>
      <c r="L20" s="617">
        <f t="shared" si="7"/>
        <v>0</v>
      </c>
      <c r="M20" s="618">
        <f>Discount!$H$36</f>
        <v>0</v>
      </c>
      <c r="N20" s="618">
        <f t="shared" si="8"/>
        <v>0</v>
      </c>
      <c r="O20" s="618">
        <f t="shared" si="9"/>
        <v>0</v>
      </c>
      <c r="P20" s="619">
        <f t="shared" si="10"/>
        <v>0</v>
      </c>
      <c r="R20" s="714">
        <f t="shared" si="11"/>
        <v>0</v>
      </c>
      <c r="S20" s="619">
        <f t="shared" si="12"/>
        <v>0</v>
      </c>
      <c r="T20" s="619">
        <f t="shared" si="13"/>
        <v>0.18</v>
      </c>
      <c r="U20" s="619">
        <f t="shared" si="14"/>
        <v>0</v>
      </c>
      <c r="V20" s="619">
        <f t="shared" si="15"/>
        <v>0.18</v>
      </c>
      <c r="W20" s="619">
        <f t="shared" si="16"/>
        <v>0</v>
      </c>
      <c r="X20" s="423">
        <f t="shared" si="17"/>
        <v>0</v>
      </c>
      <c r="Y20" s="423">
        <f t="shared" si="18"/>
        <v>0</v>
      </c>
      <c r="Z20" s="423">
        <f t="shared" si="19"/>
        <v>0</v>
      </c>
    </row>
    <row r="21" spans="1:26" ht="99.75">
      <c r="A21" s="741">
        <v>4</v>
      </c>
      <c r="B21" s="448"/>
      <c r="C21" s="599"/>
      <c r="D21" s="448">
        <v>18</v>
      </c>
      <c r="E21" s="452"/>
      <c r="F21" s="745" t="s">
        <v>533</v>
      </c>
      <c r="G21" s="742" t="s">
        <v>503</v>
      </c>
      <c r="H21" s="743">
        <v>1</v>
      </c>
      <c r="I21" s="599"/>
      <c r="J21" s="449" t="str">
        <f t="shared" ref="J21" si="20">IF(I21=0, "INCLUDED", IF(ISERROR(I21*H21), I21, I21*H21))</f>
        <v>INCLUDED</v>
      </c>
      <c r="K21" s="617">
        <f t="shared" ref="K21" si="21">IF(J21="Included",0,J21)</f>
        <v>0</v>
      </c>
      <c r="L21" s="617">
        <f t="shared" ref="L21" si="22">IF( E21="",D21*(IF(J21="Included",0,J21))/100,E21*(IF(J21="Included",0,J21)))</f>
        <v>0</v>
      </c>
      <c r="M21" s="618">
        <f>Discount!$H$36</f>
        <v>0</v>
      </c>
      <c r="N21" s="618">
        <f t="shared" ref="N21" si="23">M21*K21</f>
        <v>0</v>
      </c>
      <c r="O21" s="618">
        <f t="shared" ref="O21" si="24">IF(E21="",D21*N21/100,E21*N21)</f>
        <v>0</v>
      </c>
      <c r="P21" s="619">
        <f t="shared" ref="P21" si="25">I21*H21</f>
        <v>0</v>
      </c>
      <c r="R21" s="714">
        <f t="shared" ref="R21" si="26">ROUND(I21,2)</f>
        <v>0</v>
      </c>
      <c r="S21" s="619">
        <f t="shared" ref="S21" si="27">H21*R21</f>
        <v>0</v>
      </c>
      <c r="T21" s="619">
        <f t="shared" ref="T21" si="28">IF(E21="",D21/100,E21)</f>
        <v>0.18</v>
      </c>
      <c r="U21" s="619">
        <f t="shared" ref="U21" si="29">IF(T21=0.12,0.12,0)</f>
        <v>0</v>
      </c>
      <c r="V21" s="619">
        <f t="shared" ref="V21" si="30">IF(T21=0.18,0.18,0)</f>
        <v>0.18</v>
      </c>
      <c r="W21" s="619">
        <f t="shared" ref="W21" si="31">IF(T21=0.28,0.28,0)</f>
        <v>0</v>
      </c>
      <c r="X21" s="423">
        <f t="shared" ref="X21" si="32">S21*U21</f>
        <v>0</v>
      </c>
      <c r="Y21" s="423">
        <f t="shared" ref="Y21" si="33">S21*V21</f>
        <v>0</v>
      </c>
      <c r="Z21" s="423">
        <f t="shared" ref="Z21" si="34">S21*W21</f>
        <v>0</v>
      </c>
    </row>
    <row r="22" spans="1:26" ht="57">
      <c r="A22" s="741">
        <v>5</v>
      </c>
      <c r="B22" s="448"/>
      <c r="C22" s="599"/>
      <c r="D22" s="448">
        <v>18</v>
      </c>
      <c r="E22" s="452"/>
      <c r="F22" s="745" t="s">
        <v>534</v>
      </c>
      <c r="G22" s="742" t="s">
        <v>503</v>
      </c>
      <c r="H22" s="743">
        <v>1</v>
      </c>
      <c r="I22" s="599"/>
      <c r="J22" s="449" t="str">
        <f t="shared" ref="J22" si="35">IF(I22=0, "INCLUDED", IF(ISERROR(I22*H22), I22, I22*H22))</f>
        <v>INCLUDED</v>
      </c>
      <c r="K22" s="617">
        <f t="shared" ref="K22" si="36">IF(J22="Included",0,J22)</f>
        <v>0</v>
      </c>
      <c r="L22" s="617">
        <f t="shared" ref="L22" si="37">IF( E22="",D22*(IF(J22="Included",0,J22))/100,E22*(IF(J22="Included",0,J22)))</f>
        <v>0</v>
      </c>
      <c r="M22" s="618">
        <f>Discount!$H$36</f>
        <v>0</v>
      </c>
      <c r="N22" s="618">
        <f t="shared" ref="N22" si="38">M22*K22</f>
        <v>0</v>
      </c>
      <c r="O22" s="618">
        <f t="shared" ref="O22" si="39">IF(E22="",D22*N22/100,E22*N22)</f>
        <v>0</v>
      </c>
      <c r="P22" s="619">
        <f t="shared" ref="P22" si="40">I22*H22</f>
        <v>0</v>
      </c>
      <c r="R22" s="714">
        <f t="shared" ref="R22" si="41">ROUND(I22,2)</f>
        <v>0</v>
      </c>
      <c r="S22" s="619">
        <f t="shared" ref="S22" si="42">H22*R22</f>
        <v>0</v>
      </c>
      <c r="T22" s="619">
        <f t="shared" ref="T22" si="43">IF(E22="",D22/100,E22)</f>
        <v>0.18</v>
      </c>
      <c r="U22" s="619">
        <f t="shared" ref="U22" si="44">IF(T22=0.12,0.12,0)</f>
        <v>0</v>
      </c>
      <c r="V22" s="619">
        <f t="shared" ref="V22" si="45">IF(T22=0.18,0.18,0)</f>
        <v>0.18</v>
      </c>
      <c r="W22" s="619">
        <f t="shared" ref="W22" si="46">IF(T22=0.28,0.28,0)</f>
        <v>0</v>
      </c>
      <c r="X22" s="423">
        <f t="shared" ref="X22" si="47">S22*U22</f>
        <v>0</v>
      </c>
      <c r="Y22" s="423">
        <f t="shared" ref="Y22" si="48">S22*V22</f>
        <v>0</v>
      </c>
      <c r="Z22" s="423">
        <f t="shared" ref="Z22" si="49">S22*W22</f>
        <v>0</v>
      </c>
    </row>
    <row r="23" spans="1:26" ht="42.75">
      <c r="A23" s="741">
        <v>6</v>
      </c>
      <c r="B23" s="448"/>
      <c r="C23" s="599"/>
      <c r="D23" s="448">
        <v>18</v>
      </c>
      <c r="E23" s="452"/>
      <c r="F23" s="745" t="s">
        <v>569</v>
      </c>
      <c r="G23" s="742" t="s">
        <v>503</v>
      </c>
      <c r="H23" s="743">
        <v>2</v>
      </c>
      <c r="I23" s="599"/>
      <c r="J23" s="449" t="str">
        <f t="shared" si="5"/>
        <v>INCLUDED</v>
      </c>
      <c r="K23" s="617">
        <f t="shared" si="6"/>
        <v>0</v>
      </c>
      <c r="L23" s="617">
        <f t="shared" si="7"/>
        <v>0</v>
      </c>
      <c r="M23" s="618">
        <f>Discount!$H$36</f>
        <v>0</v>
      </c>
      <c r="N23" s="618">
        <f t="shared" si="8"/>
        <v>0</v>
      </c>
      <c r="O23" s="618">
        <f t="shared" si="9"/>
        <v>0</v>
      </c>
      <c r="P23" s="619">
        <f t="shared" si="10"/>
        <v>0</v>
      </c>
      <c r="R23" s="714">
        <f t="shared" si="11"/>
        <v>0</v>
      </c>
      <c r="S23" s="619">
        <f t="shared" si="12"/>
        <v>0</v>
      </c>
      <c r="T23" s="619">
        <f t="shared" si="13"/>
        <v>0.18</v>
      </c>
      <c r="U23" s="619">
        <f t="shared" si="14"/>
        <v>0</v>
      </c>
      <c r="V23" s="619">
        <f t="shared" si="15"/>
        <v>0.18</v>
      </c>
      <c r="W23" s="619">
        <f t="shared" si="16"/>
        <v>0</v>
      </c>
      <c r="X23" s="423">
        <f t="shared" si="17"/>
        <v>0</v>
      </c>
      <c r="Y23" s="423">
        <f t="shared" si="18"/>
        <v>0</v>
      </c>
      <c r="Z23" s="423">
        <f t="shared" si="19"/>
        <v>0</v>
      </c>
    </row>
    <row r="24" spans="1:26" ht="71.25">
      <c r="A24" s="741">
        <v>7</v>
      </c>
      <c r="B24" s="448"/>
      <c r="C24" s="599"/>
      <c r="D24" s="448">
        <v>18</v>
      </c>
      <c r="E24" s="452"/>
      <c r="F24" s="745" t="s">
        <v>541</v>
      </c>
      <c r="G24" s="742" t="s">
        <v>535</v>
      </c>
      <c r="H24" s="743">
        <v>3</v>
      </c>
      <c r="I24" s="599"/>
      <c r="J24" s="449" t="str">
        <f t="shared" si="5"/>
        <v>INCLUDED</v>
      </c>
      <c r="K24" s="617">
        <f t="shared" si="6"/>
        <v>0</v>
      </c>
      <c r="L24" s="617">
        <f t="shared" si="7"/>
        <v>0</v>
      </c>
      <c r="M24" s="618">
        <f>Discount!$H$36</f>
        <v>0</v>
      </c>
      <c r="N24" s="618">
        <f t="shared" si="8"/>
        <v>0</v>
      </c>
      <c r="O24" s="618">
        <f t="shared" si="9"/>
        <v>0</v>
      </c>
      <c r="P24" s="619">
        <f t="shared" si="10"/>
        <v>0</v>
      </c>
      <c r="R24" s="714">
        <f t="shared" si="11"/>
        <v>0</v>
      </c>
      <c r="S24" s="619">
        <f t="shared" si="12"/>
        <v>0</v>
      </c>
      <c r="T24" s="619">
        <f t="shared" si="13"/>
        <v>0.18</v>
      </c>
      <c r="U24" s="619">
        <f t="shared" si="14"/>
        <v>0</v>
      </c>
      <c r="V24" s="619">
        <f t="shared" si="15"/>
        <v>0.18</v>
      </c>
      <c r="W24" s="619">
        <f t="shared" si="16"/>
        <v>0</v>
      </c>
      <c r="X24" s="423">
        <f t="shared" si="17"/>
        <v>0</v>
      </c>
      <c r="Y24" s="423">
        <f t="shared" si="18"/>
        <v>0</v>
      </c>
      <c r="Z24" s="423">
        <f t="shared" si="19"/>
        <v>0</v>
      </c>
    </row>
    <row r="25" spans="1:26" ht="57">
      <c r="A25" s="741">
        <v>8</v>
      </c>
      <c r="B25" s="448"/>
      <c r="C25" s="599"/>
      <c r="D25" s="448">
        <v>18</v>
      </c>
      <c r="E25" s="452"/>
      <c r="F25" s="745" t="s">
        <v>507</v>
      </c>
      <c r="G25" s="742" t="s">
        <v>508</v>
      </c>
      <c r="H25" s="743">
        <v>15</v>
      </c>
      <c r="I25" s="599"/>
      <c r="J25" s="449" t="str">
        <f t="shared" si="5"/>
        <v>INCLUDED</v>
      </c>
      <c r="K25" s="617">
        <f t="shared" si="6"/>
        <v>0</v>
      </c>
      <c r="L25" s="617">
        <f t="shared" si="7"/>
        <v>0</v>
      </c>
      <c r="M25" s="618">
        <f>Discount!$H$36</f>
        <v>0</v>
      </c>
      <c r="N25" s="618">
        <f t="shared" si="8"/>
        <v>0</v>
      </c>
      <c r="O25" s="618">
        <f t="shared" si="9"/>
        <v>0</v>
      </c>
      <c r="P25" s="619">
        <f t="shared" si="10"/>
        <v>0</v>
      </c>
      <c r="R25" s="714">
        <f t="shared" si="11"/>
        <v>0</v>
      </c>
      <c r="S25" s="619">
        <f t="shared" si="12"/>
        <v>0</v>
      </c>
      <c r="T25" s="619">
        <f t="shared" si="13"/>
        <v>0.18</v>
      </c>
      <c r="U25" s="619">
        <f t="shared" si="14"/>
        <v>0</v>
      </c>
      <c r="V25" s="619">
        <f t="shared" si="15"/>
        <v>0.18</v>
      </c>
      <c r="W25" s="619">
        <f t="shared" si="16"/>
        <v>0</v>
      </c>
      <c r="X25" s="423">
        <f t="shared" si="17"/>
        <v>0</v>
      </c>
      <c r="Y25" s="423">
        <f t="shared" si="18"/>
        <v>0</v>
      </c>
      <c r="Z25" s="423">
        <f t="shared" si="19"/>
        <v>0</v>
      </c>
    </row>
    <row r="26" spans="1:26" ht="42.75">
      <c r="A26" s="741">
        <v>9</v>
      </c>
      <c r="B26" s="448"/>
      <c r="C26" s="599"/>
      <c r="D26" s="448">
        <v>18</v>
      </c>
      <c r="E26" s="452"/>
      <c r="F26" s="745" t="s">
        <v>509</v>
      </c>
      <c r="G26" s="742" t="s">
        <v>508</v>
      </c>
      <c r="H26" s="743">
        <v>2</v>
      </c>
      <c r="I26" s="599"/>
      <c r="J26" s="449" t="str">
        <f t="shared" si="5"/>
        <v>INCLUDED</v>
      </c>
      <c r="K26" s="617">
        <f t="shared" si="6"/>
        <v>0</v>
      </c>
      <c r="L26" s="617">
        <f t="shared" si="7"/>
        <v>0</v>
      </c>
      <c r="M26" s="618">
        <f>Discount!$H$36</f>
        <v>0</v>
      </c>
      <c r="N26" s="618">
        <f t="shared" si="8"/>
        <v>0</v>
      </c>
      <c r="O26" s="618">
        <f t="shared" si="9"/>
        <v>0</v>
      </c>
      <c r="P26" s="619">
        <f t="shared" si="10"/>
        <v>0</v>
      </c>
      <c r="R26" s="714">
        <f t="shared" si="11"/>
        <v>0</v>
      </c>
      <c r="S26" s="619">
        <f t="shared" si="12"/>
        <v>0</v>
      </c>
      <c r="T26" s="619">
        <f t="shared" si="13"/>
        <v>0.18</v>
      </c>
      <c r="U26" s="619">
        <f t="shared" si="14"/>
        <v>0</v>
      </c>
      <c r="V26" s="619">
        <f t="shared" si="15"/>
        <v>0.18</v>
      </c>
      <c r="W26" s="619">
        <f t="shared" si="16"/>
        <v>0</v>
      </c>
      <c r="X26" s="423">
        <f t="shared" si="17"/>
        <v>0</v>
      </c>
      <c r="Y26" s="423">
        <f t="shared" si="18"/>
        <v>0</v>
      </c>
      <c r="Z26" s="423">
        <f t="shared" si="19"/>
        <v>0</v>
      </c>
    </row>
    <row r="27" spans="1:26" ht="42.75">
      <c r="A27" s="741">
        <v>10</v>
      </c>
      <c r="B27" s="448"/>
      <c r="C27" s="599"/>
      <c r="D27" s="448">
        <v>18</v>
      </c>
      <c r="E27" s="452"/>
      <c r="F27" s="745" t="s">
        <v>510</v>
      </c>
      <c r="G27" s="742" t="s">
        <v>508</v>
      </c>
      <c r="H27" s="743">
        <v>2</v>
      </c>
      <c r="I27" s="599"/>
      <c r="J27" s="449" t="str">
        <f t="shared" si="5"/>
        <v>INCLUDED</v>
      </c>
      <c r="K27" s="617">
        <f t="shared" si="6"/>
        <v>0</v>
      </c>
      <c r="L27" s="617">
        <f t="shared" si="7"/>
        <v>0</v>
      </c>
      <c r="M27" s="618">
        <f>Discount!$H$36</f>
        <v>0</v>
      </c>
      <c r="N27" s="618">
        <f t="shared" si="8"/>
        <v>0</v>
      </c>
      <c r="O27" s="618">
        <f t="shared" si="9"/>
        <v>0</v>
      </c>
      <c r="P27" s="619">
        <f t="shared" si="10"/>
        <v>0</v>
      </c>
      <c r="R27" s="714">
        <f t="shared" si="11"/>
        <v>0</v>
      </c>
      <c r="S27" s="619">
        <f t="shared" si="12"/>
        <v>0</v>
      </c>
      <c r="T27" s="619">
        <f t="shared" si="13"/>
        <v>0.18</v>
      </c>
      <c r="U27" s="619">
        <f t="shared" si="14"/>
        <v>0</v>
      </c>
      <c r="V27" s="619">
        <f t="shared" si="15"/>
        <v>0.18</v>
      </c>
      <c r="W27" s="619">
        <f t="shared" si="16"/>
        <v>0</v>
      </c>
      <c r="X27" s="423">
        <f t="shared" si="17"/>
        <v>0</v>
      </c>
      <c r="Y27" s="423">
        <f t="shared" si="18"/>
        <v>0</v>
      </c>
      <c r="Z27" s="423">
        <f t="shared" si="19"/>
        <v>0</v>
      </c>
    </row>
    <row r="28" spans="1:26" ht="28.5">
      <c r="A28" s="741">
        <v>11</v>
      </c>
      <c r="B28" s="448"/>
      <c r="C28" s="599"/>
      <c r="D28" s="448">
        <v>18</v>
      </c>
      <c r="E28" s="452"/>
      <c r="F28" s="745" t="s">
        <v>542</v>
      </c>
      <c r="G28" s="742" t="s">
        <v>503</v>
      </c>
      <c r="H28" s="743">
        <v>7</v>
      </c>
      <c r="I28" s="599"/>
      <c r="J28" s="449" t="str">
        <f t="shared" ref="J28" si="50">IF(I28=0, "INCLUDED", IF(ISERROR(I28*H28), I28, I28*H28))</f>
        <v>INCLUDED</v>
      </c>
      <c r="K28" s="617"/>
      <c r="L28" s="617"/>
      <c r="M28" s="618"/>
      <c r="N28" s="618"/>
      <c r="O28" s="618"/>
      <c r="P28" s="619"/>
      <c r="R28" s="714"/>
      <c r="S28" s="619"/>
      <c r="T28" s="619"/>
      <c r="U28" s="619"/>
      <c r="V28" s="619"/>
      <c r="W28" s="619"/>
    </row>
    <row r="29" spans="1:26" ht="42.75">
      <c r="A29" s="741">
        <v>12</v>
      </c>
      <c r="B29" s="448"/>
      <c r="C29" s="599"/>
      <c r="D29" s="448">
        <v>18</v>
      </c>
      <c r="E29" s="452"/>
      <c r="F29" s="745" t="s">
        <v>511</v>
      </c>
      <c r="G29" s="742" t="s">
        <v>496</v>
      </c>
      <c r="H29" s="743">
        <v>1</v>
      </c>
      <c r="I29" s="599"/>
      <c r="J29" s="449" t="str">
        <f t="shared" si="5"/>
        <v>INCLUDED</v>
      </c>
      <c r="K29" s="617">
        <f t="shared" si="6"/>
        <v>0</v>
      </c>
      <c r="L29" s="617">
        <f t="shared" si="7"/>
        <v>0</v>
      </c>
      <c r="M29" s="618">
        <f>Discount!$H$36</f>
        <v>0</v>
      </c>
      <c r="N29" s="618">
        <f t="shared" si="8"/>
        <v>0</v>
      </c>
      <c r="O29" s="618">
        <f t="shared" si="9"/>
        <v>0</v>
      </c>
      <c r="P29" s="619">
        <f t="shared" si="10"/>
        <v>0</v>
      </c>
      <c r="R29" s="714">
        <f t="shared" si="11"/>
        <v>0</v>
      </c>
      <c r="S29" s="619">
        <f t="shared" si="12"/>
        <v>0</v>
      </c>
      <c r="T29" s="619">
        <f t="shared" si="13"/>
        <v>0.18</v>
      </c>
      <c r="U29" s="619">
        <f t="shared" si="14"/>
        <v>0</v>
      </c>
      <c r="V29" s="619">
        <f t="shared" si="15"/>
        <v>0.18</v>
      </c>
      <c r="W29" s="619">
        <f t="shared" si="16"/>
        <v>0</v>
      </c>
      <c r="X29" s="423">
        <f t="shared" si="17"/>
        <v>0</v>
      </c>
      <c r="Y29" s="423">
        <f t="shared" si="18"/>
        <v>0</v>
      </c>
      <c r="Z29" s="423">
        <f t="shared" si="19"/>
        <v>0</v>
      </c>
    </row>
    <row r="30" spans="1:26" ht="42.75">
      <c r="A30" s="741">
        <v>13</v>
      </c>
      <c r="B30" s="448"/>
      <c r="C30" s="599"/>
      <c r="D30" s="448">
        <v>18</v>
      </c>
      <c r="E30" s="452"/>
      <c r="F30" s="745" t="s">
        <v>512</v>
      </c>
      <c r="G30" s="742" t="s">
        <v>496</v>
      </c>
      <c r="H30" s="743">
        <v>1</v>
      </c>
      <c r="I30" s="599"/>
      <c r="J30" s="449" t="str">
        <f t="shared" si="5"/>
        <v>INCLUDED</v>
      </c>
      <c r="K30" s="617">
        <f t="shared" si="6"/>
        <v>0</v>
      </c>
      <c r="L30" s="617">
        <f t="shared" si="7"/>
        <v>0</v>
      </c>
      <c r="M30" s="618">
        <f>Discount!$H$36</f>
        <v>0</v>
      </c>
      <c r="N30" s="618">
        <f t="shared" si="8"/>
        <v>0</v>
      </c>
      <c r="O30" s="618">
        <f t="shared" si="9"/>
        <v>0</v>
      </c>
      <c r="P30" s="619">
        <f t="shared" si="10"/>
        <v>0</v>
      </c>
      <c r="R30" s="714">
        <f t="shared" si="11"/>
        <v>0</v>
      </c>
      <c r="S30" s="619">
        <f t="shared" si="12"/>
        <v>0</v>
      </c>
      <c r="T30" s="619">
        <f t="shared" si="13"/>
        <v>0.18</v>
      </c>
      <c r="U30" s="619">
        <f t="shared" si="14"/>
        <v>0</v>
      </c>
      <c r="V30" s="619">
        <f t="shared" si="15"/>
        <v>0.18</v>
      </c>
      <c r="W30" s="619">
        <f t="shared" si="16"/>
        <v>0</v>
      </c>
      <c r="X30" s="423">
        <f t="shared" si="17"/>
        <v>0</v>
      </c>
      <c r="Y30" s="423">
        <f t="shared" si="18"/>
        <v>0</v>
      </c>
      <c r="Z30" s="423">
        <f t="shared" si="19"/>
        <v>0</v>
      </c>
    </row>
    <row r="31" spans="1:26" ht="142.5">
      <c r="A31" s="741">
        <v>14</v>
      </c>
      <c r="B31" s="448"/>
      <c r="C31" s="599"/>
      <c r="D31" s="448">
        <v>18</v>
      </c>
      <c r="E31" s="452"/>
      <c r="F31" s="745" t="s">
        <v>570</v>
      </c>
      <c r="G31" s="742" t="s">
        <v>506</v>
      </c>
      <c r="H31" s="743">
        <v>1</v>
      </c>
      <c r="I31" s="599"/>
      <c r="J31" s="449" t="str">
        <f t="shared" si="5"/>
        <v>INCLUDED</v>
      </c>
      <c r="K31" s="617">
        <f t="shared" si="6"/>
        <v>0</v>
      </c>
      <c r="L31" s="617">
        <f t="shared" si="7"/>
        <v>0</v>
      </c>
      <c r="M31" s="618">
        <f>Discount!$H$36</f>
        <v>0</v>
      </c>
      <c r="N31" s="618">
        <f t="shared" si="8"/>
        <v>0</v>
      </c>
      <c r="O31" s="618">
        <f t="shared" si="9"/>
        <v>0</v>
      </c>
      <c r="P31" s="619">
        <f t="shared" si="10"/>
        <v>0</v>
      </c>
      <c r="R31" s="714">
        <f t="shared" si="11"/>
        <v>0</v>
      </c>
      <c r="S31" s="619">
        <f t="shared" si="12"/>
        <v>0</v>
      </c>
      <c r="T31" s="619">
        <f t="shared" si="13"/>
        <v>0.18</v>
      </c>
      <c r="U31" s="619">
        <f t="shared" si="14"/>
        <v>0</v>
      </c>
      <c r="V31" s="619">
        <f t="shared" si="15"/>
        <v>0.18</v>
      </c>
      <c r="W31" s="619">
        <f t="shared" si="16"/>
        <v>0</v>
      </c>
      <c r="X31" s="423">
        <f t="shared" si="17"/>
        <v>0</v>
      </c>
      <c r="Y31" s="423">
        <f t="shared" si="18"/>
        <v>0</v>
      </c>
      <c r="Z31" s="423">
        <f t="shared" si="19"/>
        <v>0</v>
      </c>
    </row>
    <row r="32" spans="1:26">
      <c r="A32" s="741">
        <v>15</v>
      </c>
      <c r="B32" s="448"/>
      <c r="C32" s="599"/>
      <c r="D32" s="448">
        <v>18</v>
      </c>
      <c r="E32" s="452"/>
      <c r="F32" s="745" t="s">
        <v>513</v>
      </c>
      <c r="G32" s="742" t="s">
        <v>503</v>
      </c>
      <c r="H32" s="743">
        <v>1</v>
      </c>
      <c r="I32" s="599"/>
      <c r="J32" s="449" t="str">
        <f t="shared" si="5"/>
        <v>INCLUDED</v>
      </c>
      <c r="K32" s="617">
        <f t="shared" si="6"/>
        <v>0</v>
      </c>
      <c r="L32" s="617">
        <f t="shared" si="7"/>
        <v>0</v>
      </c>
      <c r="M32" s="618">
        <f>Discount!$H$36</f>
        <v>0</v>
      </c>
      <c r="N32" s="618">
        <f t="shared" si="8"/>
        <v>0</v>
      </c>
      <c r="O32" s="618">
        <f t="shared" si="9"/>
        <v>0</v>
      </c>
      <c r="P32" s="619">
        <f t="shared" si="10"/>
        <v>0</v>
      </c>
      <c r="R32" s="714">
        <f t="shared" si="11"/>
        <v>0</v>
      </c>
      <c r="S32" s="619">
        <f t="shared" si="12"/>
        <v>0</v>
      </c>
      <c r="T32" s="619">
        <f t="shared" si="13"/>
        <v>0.18</v>
      </c>
      <c r="U32" s="619">
        <f t="shared" si="14"/>
        <v>0</v>
      </c>
      <c r="V32" s="619">
        <f t="shared" si="15"/>
        <v>0.18</v>
      </c>
      <c r="W32" s="619">
        <f t="shared" si="16"/>
        <v>0</v>
      </c>
      <c r="X32" s="423">
        <f t="shared" si="17"/>
        <v>0</v>
      </c>
      <c r="Y32" s="423">
        <f t="shared" si="18"/>
        <v>0</v>
      </c>
      <c r="Z32" s="423">
        <f t="shared" si="19"/>
        <v>0</v>
      </c>
    </row>
    <row r="33" spans="1:26" ht="42.75">
      <c r="A33" s="741">
        <v>16</v>
      </c>
      <c r="B33" s="448"/>
      <c r="C33" s="599"/>
      <c r="D33" s="448">
        <v>18</v>
      </c>
      <c r="E33" s="452"/>
      <c r="F33" s="745" t="s">
        <v>571</v>
      </c>
      <c r="G33" s="742" t="s">
        <v>503</v>
      </c>
      <c r="H33" s="743">
        <v>2</v>
      </c>
      <c r="I33" s="599"/>
      <c r="J33" s="449" t="str">
        <f t="shared" si="5"/>
        <v>INCLUDED</v>
      </c>
      <c r="K33" s="617">
        <f t="shared" si="6"/>
        <v>0</v>
      </c>
      <c r="L33" s="617">
        <f t="shared" si="7"/>
        <v>0</v>
      </c>
      <c r="M33" s="618">
        <f>Discount!$H$36</f>
        <v>0</v>
      </c>
      <c r="N33" s="618">
        <f t="shared" si="8"/>
        <v>0</v>
      </c>
      <c r="O33" s="618">
        <f t="shared" si="9"/>
        <v>0</v>
      </c>
      <c r="P33" s="619">
        <f t="shared" si="10"/>
        <v>0</v>
      </c>
      <c r="R33" s="714">
        <f t="shared" si="11"/>
        <v>0</v>
      </c>
      <c r="S33" s="619">
        <f t="shared" si="12"/>
        <v>0</v>
      </c>
      <c r="T33" s="619">
        <f t="shared" si="13"/>
        <v>0.18</v>
      </c>
      <c r="U33" s="619">
        <f t="shared" si="14"/>
        <v>0</v>
      </c>
      <c r="V33" s="619">
        <f t="shared" si="15"/>
        <v>0.18</v>
      </c>
      <c r="W33" s="619">
        <f t="shared" si="16"/>
        <v>0</v>
      </c>
      <c r="X33" s="423">
        <f t="shared" si="17"/>
        <v>0</v>
      </c>
      <c r="Y33" s="423">
        <f t="shared" si="18"/>
        <v>0</v>
      </c>
      <c r="Z33" s="423">
        <f t="shared" si="19"/>
        <v>0</v>
      </c>
    </row>
    <row r="34" spans="1:26">
      <c r="A34" s="741">
        <v>17</v>
      </c>
      <c r="B34" s="448"/>
      <c r="C34" s="599"/>
      <c r="D34" s="448">
        <v>18</v>
      </c>
      <c r="E34" s="452"/>
      <c r="F34" s="745" t="s">
        <v>514</v>
      </c>
      <c r="G34" s="742" t="s">
        <v>503</v>
      </c>
      <c r="H34" s="743">
        <v>3</v>
      </c>
      <c r="I34" s="599"/>
      <c r="J34" s="449" t="str">
        <f t="shared" si="5"/>
        <v>INCLUDED</v>
      </c>
      <c r="K34" s="617">
        <f t="shared" si="6"/>
        <v>0</v>
      </c>
      <c r="L34" s="617">
        <f t="shared" si="7"/>
        <v>0</v>
      </c>
      <c r="M34" s="618">
        <f>Discount!$H$36</f>
        <v>0</v>
      </c>
      <c r="N34" s="618">
        <f t="shared" si="8"/>
        <v>0</v>
      </c>
      <c r="O34" s="618">
        <f t="shared" si="9"/>
        <v>0</v>
      </c>
      <c r="P34" s="619">
        <f t="shared" si="10"/>
        <v>0</v>
      </c>
      <c r="R34" s="714">
        <f t="shared" si="11"/>
        <v>0</v>
      </c>
      <c r="S34" s="619">
        <f t="shared" si="12"/>
        <v>0</v>
      </c>
      <c r="T34" s="619">
        <f t="shared" si="13"/>
        <v>0.18</v>
      </c>
      <c r="U34" s="619">
        <f t="shared" si="14"/>
        <v>0</v>
      </c>
      <c r="V34" s="619">
        <f t="shared" si="15"/>
        <v>0.18</v>
      </c>
      <c r="W34" s="619">
        <f t="shared" si="16"/>
        <v>0</v>
      </c>
      <c r="X34" s="423">
        <f t="shared" si="17"/>
        <v>0</v>
      </c>
      <c r="Y34" s="423">
        <f t="shared" si="18"/>
        <v>0</v>
      </c>
      <c r="Z34" s="423">
        <f t="shared" si="19"/>
        <v>0</v>
      </c>
    </row>
    <row r="35" spans="1:26">
      <c r="A35" s="741">
        <v>18</v>
      </c>
      <c r="B35" s="448"/>
      <c r="C35" s="599"/>
      <c r="D35" s="448">
        <v>18</v>
      </c>
      <c r="E35" s="452"/>
      <c r="F35" s="745" t="s">
        <v>543</v>
      </c>
      <c r="G35" s="742" t="s">
        <v>496</v>
      </c>
      <c r="H35" s="743">
        <v>1</v>
      </c>
      <c r="I35" s="599"/>
      <c r="J35" s="449" t="str">
        <f t="shared" si="5"/>
        <v>INCLUDED</v>
      </c>
      <c r="K35" s="617">
        <f t="shared" si="6"/>
        <v>0</v>
      </c>
      <c r="L35" s="617">
        <f t="shared" si="7"/>
        <v>0</v>
      </c>
      <c r="M35" s="618">
        <f>Discount!$H$36</f>
        <v>0</v>
      </c>
      <c r="N35" s="618">
        <f t="shared" si="8"/>
        <v>0</v>
      </c>
      <c r="O35" s="618">
        <f t="shared" si="9"/>
        <v>0</v>
      </c>
      <c r="P35" s="619">
        <f t="shared" si="10"/>
        <v>0</v>
      </c>
      <c r="R35" s="714">
        <f t="shared" si="11"/>
        <v>0</v>
      </c>
      <c r="S35" s="619">
        <f t="shared" si="12"/>
        <v>0</v>
      </c>
      <c r="T35" s="619">
        <f t="shared" si="13"/>
        <v>0.18</v>
      </c>
      <c r="U35" s="619">
        <f t="shared" si="14"/>
        <v>0</v>
      </c>
      <c r="V35" s="619">
        <f t="shared" si="15"/>
        <v>0.18</v>
      </c>
      <c r="W35" s="619">
        <f t="shared" si="16"/>
        <v>0</v>
      </c>
      <c r="X35" s="423">
        <f t="shared" si="17"/>
        <v>0</v>
      </c>
      <c r="Y35" s="423">
        <f t="shared" si="18"/>
        <v>0</v>
      </c>
      <c r="Z35" s="423">
        <f t="shared" si="19"/>
        <v>0</v>
      </c>
    </row>
    <row r="36" spans="1:26">
      <c r="A36" s="741">
        <v>19</v>
      </c>
      <c r="B36" s="448"/>
      <c r="C36" s="599"/>
      <c r="D36" s="448">
        <v>18</v>
      </c>
      <c r="E36" s="452"/>
      <c r="F36" s="745" t="s">
        <v>515</v>
      </c>
      <c r="G36" s="742" t="s">
        <v>503</v>
      </c>
      <c r="H36" s="743">
        <v>1</v>
      </c>
      <c r="I36" s="599"/>
      <c r="J36" s="449" t="str">
        <f t="shared" si="5"/>
        <v>INCLUDED</v>
      </c>
      <c r="K36" s="617"/>
      <c r="L36" s="617"/>
      <c r="M36" s="618"/>
      <c r="N36" s="618"/>
      <c r="O36" s="618"/>
      <c r="P36" s="619"/>
      <c r="R36" s="714"/>
      <c r="S36" s="619"/>
      <c r="T36" s="619">
        <f t="shared" si="13"/>
        <v>0.18</v>
      </c>
      <c r="U36" s="619">
        <f t="shared" si="14"/>
        <v>0</v>
      </c>
      <c r="V36" s="619">
        <f t="shared" si="15"/>
        <v>0.18</v>
      </c>
      <c r="W36" s="619">
        <f t="shared" si="16"/>
        <v>0</v>
      </c>
    </row>
    <row r="37" spans="1:26">
      <c r="A37" s="741">
        <v>20</v>
      </c>
      <c r="B37" s="448"/>
      <c r="C37" s="599"/>
      <c r="D37" s="448">
        <v>18</v>
      </c>
      <c r="E37" s="452"/>
      <c r="F37" s="745" t="s">
        <v>516</v>
      </c>
      <c r="G37" s="742" t="s">
        <v>503</v>
      </c>
      <c r="H37" s="743">
        <v>1</v>
      </c>
      <c r="I37" s="599"/>
      <c r="J37" s="449" t="str">
        <f t="shared" ref="J37:J86" si="51">IF(I37=0, "INCLUDED", IF(ISERROR(I37*H37), I37, I37*H37))</f>
        <v>INCLUDED</v>
      </c>
      <c r="K37" s="617">
        <f t="shared" si="0"/>
        <v>0</v>
      </c>
      <c r="L37" s="617">
        <f t="shared" si="1"/>
        <v>0</v>
      </c>
      <c r="M37" s="618">
        <f>Discount!$H$36</f>
        <v>0</v>
      </c>
      <c r="N37" s="618">
        <f t="shared" si="2"/>
        <v>0</v>
      </c>
      <c r="O37" s="618">
        <f t="shared" si="3"/>
        <v>0</v>
      </c>
      <c r="P37" s="619">
        <f t="shared" si="4"/>
        <v>0</v>
      </c>
      <c r="R37" s="714">
        <f t="shared" ref="R37:R43" si="52">ROUND(I37,2)</f>
        <v>0</v>
      </c>
      <c r="S37" s="619">
        <f t="shared" ref="S37:S43" si="53">H37*R37</f>
        <v>0</v>
      </c>
      <c r="T37" s="619">
        <f t="shared" ref="T37:T43" si="54">IF(E37="",D37/100,E37)</f>
        <v>0.18</v>
      </c>
      <c r="U37" s="619">
        <f t="shared" ref="U37:U43" si="55">IF(T37=0.12,0.12,0)</f>
        <v>0</v>
      </c>
      <c r="V37" s="619">
        <f t="shared" ref="V37:V43" si="56">IF(T37=0.18,0.18,0)</f>
        <v>0.18</v>
      </c>
      <c r="W37" s="619">
        <f t="shared" ref="W37:W43" si="57">IF(T37=0.28,0.28,0)</f>
        <v>0</v>
      </c>
      <c r="X37" s="423">
        <f t="shared" ref="X37:X43" si="58">S37*U37</f>
        <v>0</v>
      </c>
      <c r="Y37" s="423">
        <f t="shared" ref="Y37:Y43" si="59">S37*V37</f>
        <v>0</v>
      </c>
      <c r="Z37" s="423">
        <f t="shared" ref="Z37:Z43" si="60">S37*W37</f>
        <v>0</v>
      </c>
    </row>
    <row r="38" spans="1:26" ht="42.75">
      <c r="A38" s="741">
        <v>21</v>
      </c>
      <c r="B38" s="448"/>
      <c r="C38" s="599"/>
      <c r="D38" s="448">
        <v>18</v>
      </c>
      <c r="E38" s="452"/>
      <c r="F38" s="745" t="s">
        <v>517</v>
      </c>
      <c r="G38" s="742" t="s">
        <v>503</v>
      </c>
      <c r="H38" s="743">
        <v>2</v>
      </c>
      <c r="I38" s="599"/>
      <c r="J38" s="449" t="str">
        <f t="shared" si="51"/>
        <v>INCLUDED</v>
      </c>
      <c r="K38" s="617">
        <f t="shared" si="0"/>
        <v>0</v>
      </c>
      <c r="L38" s="617">
        <f t="shared" si="1"/>
        <v>0</v>
      </c>
      <c r="M38" s="618">
        <f>Discount!$H$36</f>
        <v>0</v>
      </c>
      <c r="N38" s="618">
        <f t="shared" si="2"/>
        <v>0</v>
      </c>
      <c r="O38" s="618">
        <f t="shared" si="3"/>
        <v>0</v>
      </c>
      <c r="P38" s="619">
        <f t="shared" si="4"/>
        <v>0</v>
      </c>
      <c r="R38" s="714">
        <f t="shared" si="52"/>
        <v>0</v>
      </c>
      <c r="S38" s="619">
        <f t="shared" si="53"/>
        <v>0</v>
      </c>
      <c r="T38" s="619">
        <f t="shared" si="54"/>
        <v>0.18</v>
      </c>
      <c r="U38" s="619">
        <f t="shared" si="55"/>
        <v>0</v>
      </c>
      <c r="V38" s="619">
        <f t="shared" si="56"/>
        <v>0.18</v>
      </c>
      <c r="W38" s="619">
        <f t="shared" si="57"/>
        <v>0</v>
      </c>
      <c r="X38" s="423">
        <f t="shared" si="58"/>
        <v>0</v>
      </c>
      <c r="Y38" s="423">
        <f t="shared" si="59"/>
        <v>0</v>
      </c>
      <c r="Z38" s="423">
        <f t="shared" si="60"/>
        <v>0</v>
      </c>
    </row>
    <row r="39" spans="1:26" ht="42.75">
      <c r="A39" s="741">
        <v>22</v>
      </c>
      <c r="B39" s="448"/>
      <c r="C39" s="599"/>
      <c r="D39" s="448">
        <v>18</v>
      </c>
      <c r="E39" s="452"/>
      <c r="F39" s="745" t="s">
        <v>572</v>
      </c>
      <c r="G39" s="742" t="s">
        <v>503</v>
      </c>
      <c r="H39" s="743">
        <v>1</v>
      </c>
      <c r="I39" s="599"/>
      <c r="J39" s="449" t="str">
        <f t="shared" ref="J39:J46" si="61">IF(I39=0, "INCLUDED", IF(ISERROR(I39*H39), I39, I39*H39))</f>
        <v>INCLUDED</v>
      </c>
      <c r="K39" s="617">
        <f t="shared" ref="K39:K43" si="62">IF(J39="Included",0,J39)</f>
        <v>0</v>
      </c>
      <c r="L39" s="617">
        <f t="shared" ref="L39:L43" si="63">IF( E39="",D39*(IF(J39="Included",0,J39))/100,E39*(IF(J39="Included",0,J39)))</f>
        <v>0</v>
      </c>
      <c r="M39" s="618">
        <f>Discount!$H$36</f>
        <v>0</v>
      </c>
      <c r="N39" s="618">
        <f t="shared" ref="N39:N43" si="64">M39*K39</f>
        <v>0</v>
      </c>
      <c r="O39" s="618">
        <f t="shared" ref="O39:O43" si="65">IF(E39="",D39*N39/100,E39*N39)</f>
        <v>0</v>
      </c>
      <c r="P39" s="619">
        <f t="shared" ref="P39:P43" si="66">I39*H39</f>
        <v>0</v>
      </c>
      <c r="R39" s="714">
        <f t="shared" si="52"/>
        <v>0</v>
      </c>
      <c r="S39" s="619">
        <f t="shared" si="53"/>
        <v>0</v>
      </c>
      <c r="T39" s="619">
        <f t="shared" si="54"/>
        <v>0.18</v>
      </c>
      <c r="U39" s="619">
        <f t="shared" si="55"/>
        <v>0</v>
      </c>
      <c r="V39" s="619">
        <f t="shared" si="56"/>
        <v>0.18</v>
      </c>
      <c r="W39" s="619">
        <f t="shared" si="57"/>
        <v>0</v>
      </c>
      <c r="X39" s="423">
        <f t="shared" si="58"/>
        <v>0</v>
      </c>
      <c r="Y39" s="423">
        <f t="shared" si="59"/>
        <v>0</v>
      </c>
      <c r="Z39" s="423">
        <f t="shared" si="60"/>
        <v>0</v>
      </c>
    </row>
    <row r="40" spans="1:26" ht="28.5">
      <c r="A40" s="741">
        <v>23</v>
      </c>
      <c r="B40" s="448"/>
      <c r="C40" s="599"/>
      <c r="D40" s="448">
        <v>18</v>
      </c>
      <c r="E40" s="452"/>
      <c r="F40" s="745" t="s">
        <v>544</v>
      </c>
      <c r="G40" s="742" t="s">
        <v>545</v>
      </c>
      <c r="H40" s="744">
        <v>1</v>
      </c>
      <c r="I40" s="599"/>
      <c r="J40" s="449" t="str">
        <f t="shared" si="61"/>
        <v>INCLUDED</v>
      </c>
      <c r="K40" s="617">
        <f t="shared" si="62"/>
        <v>0</v>
      </c>
      <c r="L40" s="617">
        <f t="shared" si="63"/>
        <v>0</v>
      </c>
      <c r="M40" s="618">
        <f>Discount!$H$36</f>
        <v>0</v>
      </c>
      <c r="N40" s="618">
        <f t="shared" si="64"/>
        <v>0</v>
      </c>
      <c r="O40" s="618">
        <f t="shared" si="65"/>
        <v>0</v>
      </c>
      <c r="P40" s="619">
        <f t="shared" si="66"/>
        <v>0</v>
      </c>
      <c r="R40" s="714">
        <f t="shared" si="52"/>
        <v>0</v>
      </c>
      <c r="S40" s="619">
        <f t="shared" si="53"/>
        <v>0</v>
      </c>
      <c r="T40" s="619">
        <f t="shared" si="54"/>
        <v>0.18</v>
      </c>
      <c r="U40" s="619">
        <f t="shared" si="55"/>
        <v>0</v>
      </c>
      <c r="V40" s="619">
        <f t="shared" si="56"/>
        <v>0.18</v>
      </c>
      <c r="W40" s="619">
        <f t="shared" si="57"/>
        <v>0</v>
      </c>
      <c r="X40" s="423">
        <f t="shared" si="58"/>
        <v>0</v>
      </c>
      <c r="Y40" s="423">
        <f t="shared" si="59"/>
        <v>0</v>
      </c>
      <c r="Z40" s="423">
        <f t="shared" si="60"/>
        <v>0</v>
      </c>
    </row>
    <row r="41" spans="1:26">
      <c r="A41" s="741">
        <v>24</v>
      </c>
      <c r="B41" s="448"/>
      <c r="C41" s="599"/>
      <c r="D41" s="448">
        <v>18</v>
      </c>
      <c r="E41" s="452"/>
      <c r="F41" s="745" t="s">
        <v>546</v>
      </c>
      <c r="G41" s="744" t="s">
        <v>547</v>
      </c>
      <c r="H41" s="744">
        <v>1</v>
      </c>
      <c r="I41" s="599"/>
      <c r="J41" s="449" t="str">
        <f t="shared" si="61"/>
        <v>INCLUDED</v>
      </c>
      <c r="K41" s="617">
        <f t="shared" si="62"/>
        <v>0</v>
      </c>
      <c r="L41" s="617">
        <f t="shared" si="63"/>
        <v>0</v>
      </c>
      <c r="M41" s="618">
        <f>Discount!$H$36</f>
        <v>0</v>
      </c>
      <c r="N41" s="618">
        <f t="shared" si="64"/>
        <v>0</v>
      </c>
      <c r="O41" s="618">
        <f t="shared" si="65"/>
        <v>0</v>
      </c>
      <c r="P41" s="619">
        <f t="shared" si="66"/>
        <v>0</v>
      </c>
      <c r="R41" s="714">
        <f t="shared" si="52"/>
        <v>0</v>
      </c>
      <c r="S41" s="619">
        <f t="shared" si="53"/>
        <v>0</v>
      </c>
      <c r="T41" s="619">
        <f t="shared" si="54"/>
        <v>0.18</v>
      </c>
      <c r="U41" s="619">
        <f t="shared" si="55"/>
        <v>0</v>
      </c>
      <c r="V41" s="619">
        <f t="shared" si="56"/>
        <v>0.18</v>
      </c>
      <c r="W41" s="619">
        <f t="shared" si="57"/>
        <v>0</v>
      </c>
      <c r="X41" s="423">
        <f t="shared" si="58"/>
        <v>0</v>
      </c>
      <c r="Y41" s="423">
        <f t="shared" si="59"/>
        <v>0</v>
      </c>
      <c r="Z41" s="423">
        <f t="shared" si="60"/>
        <v>0</v>
      </c>
    </row>
    <row r="42" spans="1:26">
      <c r="A42" s="741">
        <v>25</v>
      </c>
      <c r="B42" s="448"/>
      <c r="C42" s="599"/>
      <c r="D42" s="448">
        <v>18</v>
      </c>
      <c r="E42" s="452"/>
      <c r="F42" s="745" t="s">
        <v>548</v>
      </c>
      <c r="G42" s="744" t="s">
        <v>547</v>
      </c>
      <c r="H42" s="744">
        <v>2</v>
      </c>
      <c r="I42" s="599"/>
      <c r="J42" s="449" t="str">
        <f t="shared" si="61"/>
        <v>INCLUDED</v>
      </c>
      <c r="K42" s="617">
        <f t="shared" si="62"/>
        <v>0</v>
      </c>
      <c r="L42" s="617">
        <f t="shared" si="63"/>
        <v>0</v>
      </c>
      <c r="M42" s="618">
        <f>Discount!$H$36</f>
        <v>0</v>
      </c>
      <c r="N42" s="618">
        <f t="shared" si="64"/>
        <v>0</v>
      </c>
      <c r="O42" s="618">
        <f t="shared" si="65"/>
        <v>0</v>
      </c>
      <c r="P42" s="619">
        <f t="shared" si="66"/>
        <v>0</v>
      </c>
      <c r="R42" s="714">
        <f t="shared" si="52"/>
        <v>0</v>
      </c>
      <c r="S42" s="619">
        <f t="shared" si="53"/>
        <v>0</v>
      </c>
      <c r="T42" s="619">
        <f t="shared" si="54"/>
        <v>0.18</v>
      </c>
      <c r="U42" s="619">
        <f t="shared" si="55"/>
        <v>0</v>
      </c>
      <c r="V42" s="619">
        <f t="shared" si="56"/>
        <v>0.18</v>
      </c>
      <c r="W42" s="619">
        <f t="shared" si="57"/>
        <v>0</v>
      </c>
      <c r="X42" s="423">
        <f t="shared" si="58"/>
        <v>0</v>
      </c>
      <c r="Y42" s="423">
        <f t="shared" si="59"/>
        <v>0</v>
      </c>
      <c r="Z42" s="423">
        <f t="shared" si="60"/>
        <v>0</v>
      </c>
    </row>
    <row r="43" spans="1:26" ht="28.5">
      <c r="A43" s="741">
        <v>26</v>
      </c>
      <c r="B43" s="448"/>
      <c r="C43" s="599"/>
      <c r="D43" s="448">
        <v>18</v>
      </c>
      <c r="E43" s="452"/>
      <c r="F43" s="745" t="s">
        <v>549</v>
      </c>
      <c r="G43" s="742" t="s">
        <v>550</v>
      </c>
      <c r="H43" s="743">
        <v>6</v>
      </c>
      <c r="I43" s="599"/>
      <c r="J43" s="449" t="str">
        <f t="shared" si="61"/>
        <v>INCLUDED</v>
      </c>
      <c r="K43" s="617">
        <f t="shared" si="62"/>
        <v>0</v>
      </c>
      <c r="L43" s="617">
        <f t="shared" si="63"/>
        <v>0</v>
      </c>
      <c r="M43" s="618">
        <f>Discount!$H$36</f>
        <v>0</v>
      </c>
      <c r="N43" s="618">
        <f t="shared" si="64"/>
        <v>0</v>
      </c>
      <c r="O43" s="618">
        <f t="shared" si="65"/>
        <v>0</v>
      </c>
      <c r="P43" s="619">
        <f t="shared" si="66"/>
        <v>0</v>
      </c>
      <c r="R43" s="714">
        <f t="shared" si="52"/>
        <v>0</v>
      </c>
      <c r="S43" s="619">
        <f t="shared" si="53"/>
        <v>0</v>
      </c>
      <c r="T43" s="619">
        <f t="shared" si="54"/>
        <v>0.18</v>
      </c>
      <c r="U43" s="619">
        <f t="shared" si="55"/>
        <v>0</v>
      </c>
      <c r="V43" s="619">
        <f t="shared" si="56"/>
        <v>0.18</v>
      </c>
      <c r="W43" s="619">
        <f t="shared" si="57"/>
        <v>0</v>
      </c>
      <c r="X43" s="423">
        <f t="shared" si="58"/>
        <v>0</v>
      </c>
      <c r="Y43" s="423">
        <f t="shared" si="59"/>
        <v>0</v>
      </c>
      <c r="Z43" s="423">
        <f t="shared" si="60"/>
        <v>0</v>
      </c>
    </row>
    <row r="44" spans="1:26" ht="28.5">
      <c r="A44" s="741">
        <v>27</v>
      </c>
      <c r="B44" s="448"/>
      <c r="C44" s="599"/>
      <c r="D44" s="448">
        <v>18</v>
      </c>
      <c r="E44" s="452"/>
      <c r="F44" s="745" t="s">
        <v>551</v>
      </c>
      <c r="G44" s="742" t="s">
        <v>550</v>
      </c>
      <c r="H44" s="743">
        <v>3</v>
      </c>
      <c r="I44" s="599"/>
      <c r="J44" s="449" t="str">
        <f t="shared" si="61"/>
        <v>INCLUDED</v>
      </c>
      <c r="K44" s="617"/>
      <c r="L44" s="617"/>
      <c r="M44" s="618"/>
      <c r="N44" s="618"/>
      <c r="O44" s="618"/>
      <c r="P44" s="619"/>
      <c r="R44" s="714"/>
      <c r="S44" s="619"/>
      <c r="T44" s="619"/>
      <c r="U44" s="619"/>
      <c r="V44" s="619"/>
      <c r="W44" s="619"/>
    </row>
    <row r="45" spans="1:26" ht="28.5">
      <c r="A45" s="741">
        <v>28</v>
      </c>
      <c r="B45" s="448"/>
      <c r="C45" s="599"/>
      <c r="D45" s="448">
        <v>18</v>
      </c>
      <c r="E45" s="452"/>
      <c r="F45" s="745" t="s">
        <v>552</v>
      </c>
      <c r="G45" s="742" t="s">
        <v>550</v>
      </c>
      <c r="H45" s="743">
        <v>3</v>
      </c>
      <c r="I45" s="599"/>
      <c r="J45" s="449" t="str">
        <f t="shared" si="61"/>
        <v>INCLUDED</v>
      </c>
      <c r="K45" s="617"/>
      <c r="L45" s="617"/>
      <c r="M45" s="618"/>
      <c r="N45" s="618"/>
      <c r="O45" s="618"/>
      <c r="P45" s="619"/>
      <c r="R45" s="714"/>
      <c r="S45" s="619"/>
      <c r="T45" s="619"/>
      <c r="U45" s="619"/>
      <c r="V45" s="619"/>
      <c r="W45" s="619"/>
    </row>
    <row r="46" spans="1:26">
      <c r="A46" s="741">
        <v>29</v>
      </c>
      <c r="B46" s="448"/>
      <c r="C46" s="599"/>
      <c r="D46" s="448">
        <v>18</v>
      </c>
      <c r="E46" s="452"/>
      <c r="F46" s="745" t="s">
        <v>518</v>
      </c>
      <c r="G46" s="742" t="s">
        <v>503</v>
      </c>
      <c r="H46" s="743">
        <v>1</v>
      </c>
      <c r="I46" s="599"/>
      <c r="J46" s="449" t="str">
        <f t="shared" si="61"/>
        <v>INCLUDED</v>
      </c>
      <c r="K46" s="617"/>
      <c r="L46" s="617"/>
      <c r="M46" s="618"/>
      <c r="N46" s="618"/>
      <c r="O46" s="618"/>
      <c r="P46" s="619"/>
      <c r="R46" s="714"/>
      <c r="S46" s="619"/>
      <c r="T46" s="619"/>
      <c r="U46" s="619"/>
      <c r="V46" s="619"/>
      <c r="W46" s="619"/>
    </row>
    <row r="47" spans="1:26" ht="28.5">
      <c r="A47" s="741">
        <v>30</v>
      </c>
      <c r="B47" s="448"/>
      <c r="C47" s="599"/>
      <c r="D47" s="448">
        <v>18</v>
      </c>
      <c r="E47" s="452"/>
      <c r="F47" s="745" t="s">
        <v>519</v>
      </c>
      <c r="G47" s="742" t="s">
        <v>503</v>
      </c>
      <c r="H47" s="743">
        <v>1</v>
      </c>
      <c r="I47" s="599"/>
      <c r="J47" s="449" t="str">
        <f t="shared" ref="J47" si="67">IF(I47=0, "INCLUDED", IF(ISERROR(I47*H47), I47, I47*H47))</f>
        <v>INCLUDED</v>
      </c>
      <c r="K47" s="617">
        <f t="shared" ref="K47" si="68">IF(J47="Included",0,J47)</f>
        <v>0</v>
      </c>
      <c r="L47" s="617">
        <f t="shared" ref="L47" si="69">IF( E47="",D47*(IF(J47="Included",0,J47))/100,E47*(IF(J47="Included",0,J47)))</f>
        <v>0</v>
      </c>
      <c r="M47" s="618">
        <f>Discount!$H$36</f>
        <v>0</v>
      </c>
      <c r="N47" s="618">
        <f t="shared" ref="N47" si="70">M47*K47</f>
        <v>0</v>
      </c>
      <c r="O47" s="618">
        <f t="shared" ref="O47" si="71">IF(E47="",D47*N47/100,E47*N47)</f>
        <v>0</v>
      </c>
      <c r="P47" s="619">
        <f t="shared" ref="P47" si="72">I47*H47</f>
        <v>0</v>
      </c>
      <c r="R47" s="714">
        <f t="shared" ref="R47" si="73">ROUND(I47,2)</f>
        <v>0</v>
      </c>
      <c r="S47" s="619">
        <f t="shared" ref="S47" si="74">H47*R47</f>
        <v>0</v>
      </c>
      <c r="T47" s="619">
        <f t="shared" ref="T47" si="75">IF(E47="",D47/100,E47)</f>
        <v>0.18</v>
      </c>
      <c r="U47" s="619">
        <f t="shared" ref="U47" si="76">IF(T47=0.12,0.12,0)</f>
        <v>0</v>
      </c>
      <c r="V47" s="619">
        <f t="shared" ref="V47" si="77">IF(T47=0.18,0.18,0)</f>
        <v>0.18</v>
      </c>
      <c r="W47" s="619">
        <f t="shared" ref="W47" si="78">IF(T47=0.28,0.28,0)</f>
        <v>0</v>
      </c>
      <c r="X47" s="423">
        <f t="shared" ref="X47" si="79">S47*U47</f>
        <v>0</v>
      </c>
      <c r="Y47" s="423">
        <f t="shared" ref="Y47" si="80">S47*V47</f>
        <v>0</v>
      </c>
      <c r="Z47" s="423">
        <f t="shared" ref="Z47" si="81">S47*W47</f>
        <v>0</v>
      </c>
    </row>
    <row r="48" spans="1:26" ht="24" customHeight="1">
      <c r="A48" s="628"/>
      <c r="B48" s="448"/>
      <c r="C48" s="599"/>
      <c r="D48" s="448"/>
      <c r="E48" s="452"/>
      <c r="F48" s="765" t="s">
        <v>573</v>
      </c>
      <c r="G48" s="742"/>
      <c r="H48" s="771"/>
      <c r="I48" s="771"/>
      <c r="J48" s="449"/>
      <c r="K48" s="617"/>
      <c r="L48" s="617"/>
      <c r="M48" s="618"/>
      <c r="N48" s="618"/>
      <c r="O48" s="618"/>
      <c r="P48" s="619"/>
      <c r="R48" s="714"/>
      <c r="S48" s="619"/>
      <c r="T48" s="619"/>
      <c r="U48" s="619"/>
      <c r="V48" s="619"/>
      <c r="W48" s="619"/>
    </row>
    <row r="49" spans="1:26" ht="36" customHeight="1">
      <c r="A49" s="628"/>
      <c r="B49" s="448"/>
      <c r="C49" s="599"/>
      <c r="D49" s="448"/>
      <c r="E49" s="740"/>
      <c r="F49" s="746" t="s">
        <v>520</v>
      </c>
      <c r="G49" s="748"/>
      <c r="H49" s="768"/>
      <c r="I49" s="771"/>
      <c r="J49" s="449"/>
      <c r="K49" s="617"/>
      <c r="L49" s="617"/>
      <c r="M49" s="618"/>
      <c r="N49" s="618"/>
      <c r="O49" s="618"/>
      <c r="P49" s="619"/>
      <c r="R49" s="714"/>
      <c r="S49" s="619"/>
      <c r="T49" s="619"/>
      <c r="U49" s="619"/>
      <c r="V49" s="619"/>
      <c r="W49" s="619"/>
    </row>
    <row r="50" spans="1:26" ht="63" customHeight="1">
      <c r="A50" s="628">
        <v>31</v>
      </c>
      <c r="B50" s="448"/>
      <c r="C50" s="599"/>
      <c r="D50" s="448">
        <v>18</v>
      </c>
      <c r="E50" s="452"/>
      <c r="F50" s="745" t="s">
        <v>521</v>
      </c>
      <c r="G50" s="748" t="s">
        <v>522</v>
      </c>
      <c r="H50" s="749">
        <v>1</v>
      </c>
      <c r="I50" s="599"/>
      <c r="J50" s="449" t="str">
        <f t="shared" si="51"/>
        <v>INCLUDED</v>
      </c>
      <c r="K50" s="617">
        <f t="shared" si="0"/>
        <v>0</v>
      </c>
      <c r="L50" s="617">
        <f t="shared" si="1"/>
        <v>0</v>
      </c>
      <c r="M50" s="618">
        <f>Discount!$H$36</f>
        <v>0</v>
      </c>
      <c r="N50" s="618">
        <f t="shared" si="2"/>
        <v>0</v>
      </c>
      <c r="O50" s="618">
        <f t="shared" si="3"/>
        <v>0</v>
      </c>
      <c r="P50" s="619">
        <f t="shared" si="4"/>
        <v>0</v>
      </c>
      <c r="R50" s="714">
        <f t="shared" ref="R50:R53" si="82">ROUND(I50,2)</f>
        <v>0</v>
      </c>
      <c r="S50" s="619">
        <f t="shared" ref="S50:S53" si="83">H50*R50</f>
        <v>0</v>
      </c>
      <c r="T50" s="619">
        <f t="shared" ref="T50:T53" si="84">IF(E50="",D50/100,E50)</f>
        <v>0.18</v>
      </c>
      <c r="U50" s="619">
        <f t="shared" ref="U50:U53" si="85">IF(T50=0.12,0.12,0)</f>
        <v>0</v>
      </c>
      <c r="V50" s="619">
        <f t="shared" ref="V50:V53" si="86">IF(T50=0.18,0.18,0)</f>
        <v>0.18</v>
      </c>
      <c r="W50" s="619">
        <f t="shared" ref="W50:W53" si="87">IF(T50=0.28,0.28,0)</f>
        <v>0</v>
      </c>
      <c r="X50" s="423">
        <f t="shared" ref="X50:X53" si="88">S50*U50</f>
        <v>0</v>
      </c>
      <c r="Y50" s="423">
        <f t="shared" ref="Y50:Y53" si="89">S50*V50</f>
        <v>0</v>
      </c>
      <c r="Z50" s="423">
        <f t="shared" ref="Z50:Z53" si="90">S50*W50</f>
        <v>0</v>
      </c>
    </row>
    <row r="51" spans="1:26" ht="15.75" customHeight="1">
      <c r="A51" s="628"/>
      <c r="B51" s="448"/>
      <c r="C51" s="770"/>
      <c r="D51" s="448"/>
      <c r="E51" s="452"/>
      <c r="F51" s="746" t="s">
        <v>553</v>
      </c>
      <c r="G51" s="748"/>
      <c r="H51" s="749"/>
      <c r="I51" s="771"/>
      <c r="J51" s="449"/>
      <c r="K51" s="617"/>
      <c r="L51" s="617"/>
      <c r="M51" s="618"/>
      <c r="N51" s="618"/>
      <c r="O51" s="618"/>
      <c r="P51" s="619"/>
      <c r="R51" s="714"/>
      <c r="S51" s="619"/>
      <c r="T51" s="619"/>
      <c r="U51" s="619"/>
      <c r="V51" s="619"/>
      <c r="W51" s="619"/>
    </row>
    <row r="52" spans="1:26" ht="15.75" customHeight="1">
      <c r="A52" s="628">
        <v>32</v>
      </c>
      <c r="B52" s="448"/>
      <c r="C52" s="599"/>
      <c r="D52" s="448">
        <v>18</v>
      </c>
      <c r="E52" s="452"/>
      <c r="F52" s="745" t="s">
        <v>564</v>
      </c>
      <c r="G52" s="748" t="s">
        <v>522</v>
      </c>
      <c r="H52" s="749">
        <v>4</v>
      </c>
      <c r="I52" s="599"/>
      <c r="J52" s="449" t="str">
        <f t="shared" si="51"/>
        <v>INCLUDED</v>
      </c>
      <c r="K52" s="617">
        <f t="shared" si="0"/>
        <v>0</v>
      </c>
      <c r="L52" s="617">
        <f t="shared" si="1"/>
        <v>0</v>
      </c>
      <c r="M52" s="618">
        <f>Discount!$H$36</f>
        <v>0</v>
      </c>
      <c r="N52" s="618">
        <f t="shared" si="2"/>
        <v>0</v>
      </c>
      <c r="O52" s="618">
        <f t="shared" si="3"/>
        <v>0</v>
      </c>
      <c r="P52" s="619">
        <f t="shared" si="4"/>
        <v>0</v>
      </c>
      <c r="R52" s="714">
        <f t="shared" si="82"/>
        <v>0</v>
      </c>
      <c r="S52" s="619">
        <f t="shared" si="83"/>
        <v>0</v>
      </c>
      <c r="T52" s="619">
        <f t="shared" si="84"/>
        <v>0.18</v>
      </c>
      <c r="U52" s="619">
        <f t="shared" si="85"/>
        <v>0</v>
      </c>
      <c r="V52" s="619">
        <f t="shared" si="86"/>
        <v>0.18</v>
      </c>
      <c r="W52" s="619">
        <f t="shared" si="87"/>
        <v>0</v>
      </c>
      <c r="X52" s="423">
        <f t="shared" si="88"/>
        <v>0</v>
      </c>
      <c r="Y52" s="423">
        <f t="shared" si="89"/>
        <v>0</v>
      </c>
      <c r="Z52" s="423">
        <f t="shared" si="90"/>
        <v>0</v>
      </c>
    </row>
    <row r="53" spans="1:26" ht="15.75" customHeight="1">
      <c r="A53" s="628">
        <v>33</v>
      </c>
      <c r="B53" s="448"/>
      <c r="C53" s="599"/>
      <c r="D53" s="448">
        <v>18</v>
      </c>
      <c r="E53" s="452"/>
      <c r="F53" s="745" t="s">
        <v>565</v>
      </c>
      <c r="G53" s="748" t="s">
        <v>522</v>
      </c>
      <c r="H53" s="749">
        <v>4</v>
      </c>
      <c r="I53" s="599"/>
      <c r="J53" s="449" t="str">
        <f t="shared" si="51"/>
        <v>INCLUDED</v>
      </c>
      <c r="K53" s="617">
        <f t="shared" si="0"/>
        <v>0</v>
      </c>
      <c r="L53" s="617">
        <f t="shared" si="1"/>
        <v>0</v>
      </c>
      <c r="M53" s="618">
        <f>Discount!$H$36</f>
        <v>0</v>
      </c>
      <c r="N53" s="618">
        <f t="shared" si="2"/>
        <v>0</v>
      </c>
      <c r="O53" s="618">
        <f t="shared" si="3"/>
        <v>0</v>
      </c>
      <c r="P53" s="619">
        <f t="shared" si="4"/>
        <v>0</v>
      </c>
      <c r="R53" s="714">
        <f t="shared" si="82"/>
        <v>0</v>
      </c>
      <c r="S53" s="619">
        <f t="shared" si="83"/>
        <v>0</v>
      </c>
      <c r="T53" s="619">
        <f t="shared" si="84"/>
        <v>0.18</v>
      </c>
      <c r="U53" s="619">
        <f t="shared" si="85"/>
        <v>0</v>
      </c>
      <c r="V53" s="619">
        <f t="shared" si="86"/>
        <v>0.18</v>
      </c>
      <c r="W53" s="619">
        <f t="shared" si="87"/>
        <v>0</v>
      </c>
      <c r="X53" s="423">
        <f t="shared" si="88"/>
        <v>0</v>
      </c>
      <c r="Y53" s="423">
        <f t="shared" si="89"/>
        <v>0</v>
      </c>
      <c r="Z53" s="423">
        <f t="shared" si="90"/>
        <v>0</v>
      </c>
    </row>
    <row r="54" spans="1:26" ht="15.75" customHeight="1">
      <c r="A54" s="628"/>
      <c r="B54" s="628"/>
      <c r="C54" s="628"/>
      <c r="D54" s="628"/>
      <c r="E54" s="628"/>
      <c r="F54" s="746" t="s">
        <v>554</v>
      </c>
      <c r="G54" s="748"/>
      <c r="H54" s="749"/>
      <c r="I54" s="599"/>
      <c r="J54" s="449"/>
      <c r="K54" s="617"/>
      <c r="L54" s="617"/>
      <c r="M54" s="618"/>
      <c r="N54" s="618"/>
      <c r="O54" s="618"/>
      <c r="P54" s="619"/>
      <c r="R54" s="714"/>
      <c r="S54" s="619"/>
      <c r="T54" s="619"/>
      <c r="U54" s="619"/>
      <c r="V54" s="619"/>
      <c r="W54" s="619"/>
    </row>
    <row r="55" spans="1:26" ht="15.75" customHeight="1">
      <c r="A55" s="628">
        <v>34</v>
      </c>
      <c r="B55" s="448"/>
      <c r="C55" s="599"/>
      <c r="D55" s="448">
        <v>18</v>
      </c>
      <c r="E55" s="452"/>
      <c r="F55" s="745" t="s">
        <v>555</v>
      </c>
      <c r="G55" s="748" t="s">
        <v>522</v>
      </c>
      <c r="H55" s="749">
        <v>2</v>
      </c>
      <c r="I55" s="599"/>
      <c r="J55" s="449" t="str">
        <f t="shared" ref="J55:J58" si="91">IF(I55=0, "INCLUDED", IF(ISERROR(I55*H55), I55, I55*H55))</f>
        <v>INCLUDED</v>
      </c>
      <c r="K55" s="617">
        <f t="shared" ref="K55" si="92">IF(J55="Included",0,J55)</f>
        <v>0</v>
      </c>
      <c r="L55" s="617">
        <f t="shared" ref="L55" si="93">IF( E55="",D55*(IF(J55="Included",0,J55))/100,E55*(IF(J55="Included",0,J55)))</f>
        <v>0</v>
      </c>
      <c r="M55" s="618">
        <f>Discount!$H$36</f>
        <v>0</v>
      </c>
      <c r="N55" s="618">
        <f t="shared" ref="N55" si="94">M55*K55</f>
        <v>0</v>
      </c>
      <c r="O55" s="618">
        <f t="shared" ref="O55" si="95">IF(E55="",D55*N55/100,E55*N55)</f>
        <v>0</v>
      </c>
      <c r="P55" s="619">
        <f t="shared" ref="P55" si="96">I55*H55</f>
        <v>0</v>
      </c>
      <c r="R55" s="714">
        <f t="shared" ref="R55" si="97">ROUND(I55,2)</f>
        <v>0</v>
      </c>
      <c r="S55" s="619">
        <f t="shared" ref="S55" si="98">H55*R55</f>
        <v>0</v>
      </c>
      <c r="T55" s="619">
        <f t="shared" ref="T55" si="99">IF(E55="",D55/100,E55)</f>
        <v>0.18</v>
      </c>
      <c r="U55" s="619">
        <f t="shared" ref="U55" si="100">IF(T55=0.12,0.12,0)</f>
        <v>0</v>
      </c>
      <c r="V55" s="619">
        <f t="shared" ref="V55" si="101">IF(T55=0.18,0.18,0)</f>
        <v>0.18</v>
      </c>
      <c r="W55" s="619">
        <f t="shared" ref="W55" si="102">IF(T55=0.28,0.28,0)</f>
        <v>0</v>
      </c>
      <c r="X55" s="423">
        <f t="shared" ref="X55" si="103">S55*U55</f>
        <v>0</v>
      </c>
      <c r="Y55" s="423">
        <f t="shared" ref="Y55" si="104">S55*V55</f>
        <v>0</v>
      </c>
      <c r="Z55" s="423">
        <f t="shared" ref="Z55" si="105">S55*W55</f>
        <v>0</v>
      </c>
    </row>
    <row r="56" spans="1:26" ht="28.5" customHeight="1">
      <c r="A56" s="628">
        <v>35</v>
      </c>
      <c r="B56" s="448"/>
      <c r="C56" s="599"/>
      <c r="D56" s="448">
        <v>18</v>
      </c>
      <c r="E56" s="452"/>
      <c r="F56" s="745" t="s">
        <v>556</v>
      </c>
      <c r="G56" s="748" t="s">
        <v>522</v>
      </c>
      <c r="H56" s="749">
        <v>2</v>
      </c>
      <c r="I56" s="599"/>
      <c r="J56" s="449" t="str">
        <f t="shared" si="91"/>
        <v>INCLUDED</v>
      </c>
      <c r="K56" s="617"/>
      <c r="L56" s="617"/>
      <c r="M56" s="618"/>
      <c r="N56" s="618"/>
      <c r="O56" s="618"/>
      <c r="P56" s="619"/>
      <c r="R56" s="714"/>
      <c r="S56" s="619"/>
      <c r="T56" s="619"/>
      <c r="U56" s="619"/>
      <c r="V56" s="619"/>
      <c r="W56" s="619"/>
    </row>
    <row r="57" spans="1:26" ht="15.75" customHeight="1">
      <c r="A57" s="628">
        <v>36</v>
      </c>
      <c r="B57" s="448"/>
      <c r="C57" s="599"/>
      <c r="D57" s="448">
        <v>18</v>
      </c>
      <c r="E57" s="452"/>
      <c r="F57" s="745" t="s">
        <v>557</v>
      </c>
      <c r="G57" s="748" t="s">
        <v>495</v>
      </c>
      <c r="H57" s="749">
        <v>1</v>
      </c>
      <c r="I57" s="599"/>
      <c r="J57" s="449" t="str">
        <f t="shared" si="91"/>
        <v>INCLUDED</v>
      </c>
      <c r="K57" s="617"/>
      <c r="L57" s="617"/>
      <c r="M57" s="618"/>
      <c r="N57" s="618"/>
      <c r="O57" s="618"/>
      <c r="P57" s="619"/>
      <c r="R57" s="714"/>
      <c r="S57" s="619"/>
      <c r="T57" s="619"/>
      <c r="U57" s="619"/>
      <c r="V57" s="619"/>
      <c r="W57" s="619"/>
    </row>
    <row r="58" spans="1:26" ht="15.75" customHeight="1">
      <c r="A58" s="628">
        <v>37</v>
      </c>
      <c r="B58" s="448"/>
      <c r="C58" s="599"/>
      <c r="D58" s="448">
        <v>18</v>
      </c>
      <c r="E58" s="452"/>
      <c r="F58" s="746" t="s">
        <v>523</v>
      </c>
      <c r="G58" s="748" t="s">
        <v>522</v>
      </c>
      <c r="H58" s="749">
        <v>1</v>
      </c>
      <c r="I58" s="599"/>
      <c r="J58" s="449" t="str">
        <f t="shared" si="91"/>
        <v>INCLUDED</v>
      </c>
      <c r="K58" s="617"/>
      <c r="L58" s="617"/>
      <c r="M58" s="618"/>
      <c r="N58" s="618"/>
      <c r="O58" s="618"/>
      <c r="P58" s="619"/>
      <c r="R58" s="714"/>
      <c r="S58" s="619"/>
      <c r="T58" s="619"/>
      <c r="U58" s="619"/>
      <c r="V58" s="619"/>
      <c r="W58" s="619"/>
    </row>
    <row r="59" spans="1:26" ht="15.75" customHeight="1">
      <c r="A59" s="628"/>
      <c r="B59" s="628"/>
      <c r="C59" s="628"/>
      <c r="D59" s="628"/>
      <c r="E59" s="628"/>
      <c r="F59" s="746" t="s">
        <v>524</v>
      </c>
      <c r="G59" s="742"/>
      <c r="H59" s="769"/>
      <c r="I59" s="599"/>
      <c r="J59" s="449"/>
      <c r="K59" s="617"/>
      <c r="L59" s="617"/>
      <c r="M59" s="618"/>
      <c r="N59" s="618"/>
      <c r="O59" s="618"/>
      <c r="P59" s="619"/>
      <c r="R59" s="714"/>
      <c r="S59" s="619"/>
      <c r="T59" s="619"/>
      <c r="U59" s="619"/>
      <c r="V59" s="619"/>
      <c r="W59" s="619"/>
    </row>
    <row r="60" spans="1:26" ht="15.75" customHeight="1">
      <c r="A60" s="628">
        <v>38</v>
      </c>
      <c r="B60" s="448"/>
      <c r="C60" s="599"/>
      <c r="D60" s="448">
        <v>18</v>
      </c>
      <c r="E60" s="452"/>
      <c r="F60" s="745" t="s">
        <v>525</v>
      </c>
      <c r="G60" s="750" t="s">
        <v>495</v>
      </c>
      <c r="H60" s="749">
        <v>1</v>
      </c>
      <c r="I60" s="599"/>
      <c r="J60" s="449" t="str">
        <f t="shared" ref="J60:J62" si="106">IF(I60=0, "INCLUDED", IF(ISERROR(I60*H60), I60, I60*H60))</f>
        <v>INCLUDED</v>
      </c>
      <c r="K60" s="617"/>
      <c r="L60" s="617"/>
      <c r="M60" s="618"/>
      <c r="N60" s="618"/>
      <c r="O60" s="618"/>
      <c r="P60" s="619"/>
      <c r="R60" s="714"/>
      <c r="S60" s="619"/>
      <c r="T60" s="619"/>
      <c r="U60" s="619"/>
      <c r="V60" s="619"/>
      <c r="W60" s="619"/>
    </row>
    <row r="61" spans="1:26" ht="21.75" customHeight="1">
      <c r="A61" s="628">
        <v>39</v>
      </c>
      <c r="B61" s="448"/>
      <c r="C61" s="599"/>
      <c r="D61" s="448">
        <v>18</v>
      </c>
      <c r="E61" s="452"/>
      <c r="F61" s="745" t="s">
        <v>526</v>
      </c>
      <c r="G61" s="750" t="s">
        <v>495</v>
      </c>
      <c r="H61" s="749">
        <v>1</v>
      </c>
      <c r="I61" s="599"/>
      <c r="J61" s="449" t="str">
        <f t="shared" si="106"/>
        <v>INCLUDED</v>
      </c>
      <c r="K61" s="617"/>
      <c r="L61" s="617"/>
      <c r="M61" s="618"/>
      <c r="N61" s="618"/>
      <c r="O61" s="618"/>
      <c r="P61" s="619"/>
      <c r="R61" s="714"/>
      <c r="S61" s="619"/>
      <c r="T61" s="619"/>
      <c r="U61" s="619"/>
      <c r="V61" s="619"/>
      <c r="W61" s="619"/>
    </row>
    <row r="62" spans="1:26" ht="36.75" customHeight="1">
      <c r="A62" s="628">
        <v>40</v>
      </c>
      <c r="B62" s="448"/>
      <c r="C62" s="599"/>
      <c r="D62" s="448">
        <v>18</v>
      </c>
      <c r="E62" s="452"/>
      <c r="F62" s="751" t="s">
        <v>527</v>
      </c>
      <c r="G62" s="750" t="s">
        <v>522</v>
      </c>
      <c r="H62" s="749">
        <v>2</v>
      </c>
      <c r="I62" s="599"/>
      <c r="J62" s="449" t="str">
        <f t="shared" si="106"/>
        <v>INCLUDED</v>
      </c>
      <c r="K62" s="617"/>
      <c r="L62" s="617"/>
      <c r="M62" s="618"/>
      <c r="N62" s="618"/>
      <c r="O62" s="618"/>
      <c r="P62" s="619"/>
      <c r="R62" s="714"/>
      <c r="S62" s="619"/>
      <c r="T62" s="619"/>
      <c r="U62" s="619"/>
      <c r="V62" s="619"/>
      <c r="W62" s="619"/>
    </row>
    <row r="63" spans="1:26" ht="25.5" customHeight="1">
      <c r="A63" s="628"/>
      <c r="B63" s="628"/>
      <c r="C63" s="628"/>
      <c r="D63" s="628"/>
      <c r="E63" s="628"/>
      <c r="F63" s="747" t="s">
        <v>558</v>
      </c>
      <c r="G63" s="748"/>
      <c r="H63" s="749"/>
      <c r="I63" s="771"/>
      <c r="J63" s="449"/>
      <c r="K63" s="617"/>
      <c r="L63" s="617"/>
      <c r="M63" s="618"/>
      <c r="N63" s="618"/>
      <c r="O63" s="618"/>
      <c r="P63" s="619"/>
      <c r="R63" s="714"/>
      <c r="S63" s="619"/>
      <c r="T63" s="619"/>
      <c r="U63" s="619"/>
      <c r="V63" s="619"/>
      <c r="W63" s="619"/>
    </row>
    <row r="64" spans="1:26" ht="27.75" customHeight="1">
      <c r="A64" s="628">
        <v>41</v>
      </c>
      <c r="B64" s="448"/>
      <c r="C64" s="599"/>
      <c r="D64" s="448">
        <v>18</v>
      </c>
      <c r="E64" s="452"/>
      <c r="F64" s="745" t="s">
        <v>559</v>
      </c>
      <c r="G64" s="748" t="s">
        <v>529</v>
      </c>
      <c r="H64" s="749">
        <v>1</v>
      </c>
      <c r="I64" s="599"/>
      <c r="J64" s="449" t="str">
        <f t="shared" ref="J64:J65" si="107">IF(I64=0, "INCLUDED", IF(ISERROR(I64*H64), I64, I64*H64))</f>
        <v>INCLUDED</v>
      </c>
      <c r="K64" s="617"/>
      <c r="L64" s="617"/>
      <c r="M64" s="618"/>
      <c r="N64" s="618"/>
      <c r="O64" s="618"/>
      <c r="P64" s="619"/>
      <c r="R64" s="714"/>
      <c r="S64" s="619"/>
      <c r="T64" s="619"/>
      <c r="U64" s="619"/>
      <c r="V64" s="619"/>
      <c r="W64" s="619"/>
    </row>
    <row r="65" spans="1:26" ht="15.75" customHeight="1">
      <c r="A65" s="628">
        <v>42</v>
      </c>
      <c r="B65" s="448"/>
      <c r="C65" s="599"/>
      <c r="D65" s="448">
        <v>18</v>
      </c>
      <c r="E65" s="452"/>
      <c r="F65" s="745" t="s">
        <v>560</v>
      </c>
      <c r="G65" s="748" t="s">
        <v>529</v>
      </c>
      <c r="H65" s="749">
        <v>1</v>
      </c>
      <c r="I65" s="599"/>
      <c r="J65" s="449" t="str">
        <f t="shared" si="107"/>
        <v>INCLUDED</v>
      </c>
      <c r="K65" s="617"/>
      <c r="L65" s="617"/>
      <c r="M65" s="618"/>
      <c r="N65" s="618"/>
      <c r="O65" s="618"/>
      <c r="P65" s="619"/>
      <c r="R65" s="714"/>
      <c r="S65" s="619"/>
      <c r="T65" s="619"/>
      <c r="U65" s="619"/>
      <c r="V65" s="619"/>
      <c r="W65" s="619"/>
    </row>
    <row r="66" spans="1:26" ht="28.5" customHeight="1">
      <c r="A66" s="628">
        <v>35</v>
      </c>
      <c r="B66" s="448"/>
      <c r="C66" s="599"/>
      <c r="D66" s="448">
        <v>18</v>
      </c>
      <c r="E66" s="452"/>
      <c r="F66" s="745" t="s">
        <v>561</v>
      </c>
      <c r="G66" s="748" t="s">
        <v>503</v>
      </c>
      <c r="H66" s="749">
        <v>100</v>
      </c>
      <c r="I66" s="599"/>
      <c r="J66" s="449" t="str">
        <f t="shared" si="51"/>
        <v>INCLUDED</v>
      </c>
      <c r="K66" s="617">
        <f t="shared" si="0"/>
        <v>0</v>
      </c>
      <c r="L66" s="617">
        <f t="shared" si="1"/>
        <v>0</v>
      </c>
      <c r="M66" s="618">
        <f>Discount!$H$36</f>
        <v>0</v>
      </c>
      <c r="N66" s="618">
        <f t="shared" si="2"/>
        <v>0</v>
      </c>
      <c r="O66" s="618">
        <f t="shared" si="3"/>
        <v>0</v>
      </c>
      <c r="P66" s="619">
        <f t="shared" si="4"/>
        <v>0</v>
      </c>
      <c r="R66" s="714">
        <f t="shared" ref="R66:R86" si="108">ROUND(I66,2)</f>
        <v>0</v>
      </c>
      <c r="S66" s="619">
        <f t="shared" ref="S66:S86" si="109">H66*R66</f>
        <v>0</v>
      </c>
      <c r="T66" s="619">
        <f t="shared" ref="T66:T86" si="110">IF(E66="",D66/100,E66)</f>
        <v>0.18</v>
      </c>
      <c r="U66" s="619">
        <f t="shared" ref="U66:U86" si="111">IF(T66=0.12,0.12,0)</f>
        <v>0</v>
      </c>
      <c r="V66" s="619">
        <f t="shared" ref="V66:V86" si="112">IF(T66=0.18,0.18,0)</f>
        <v>0.18</v>
      </c>
      <c r="W66" s="619">
        <f t="shared" ref="W66:W86" si="113">IF(T66=0.28,0.28,0)</f>
        <v>0</v>
      </c>
      <c r="X66" s="423">
        <f t="shared" ref="X66:X86" si="114">S66*U66</f>
        <v>0</v>
      </c>
      <c r="Y66" s="423">
        <f t="shared" ref="Y66:Y86" si="115">S66*V66</f>
        <v>0</v>
      </c>
      <c r="Z66" s="423">
        <f t="shared" ref="Z66:Z86" si="116">S66*W66</f>
        <v>0</v>
      </c>
    </row>
    <row r="67" spans="1:26" ht="15.75" customHeight="1">
      <c r="A67" s="628">
        <v>36</v>
      </c>
      <c r="B67" s="448"/>
      <c r="C67" s="599"/>
      <c r="D67" s="448">
        <v>18</v>
      </c>
      <c r="E67" s="452"/>
      <c r="F67" s="745" t="s">
        <v>562</v>
      </c>
      <c r="G67" s="748" t="s">
        <v>503</v>
      </c>
      <c r="H67" s="749">
        <v>75</v>
      </c>
      <c r="I67" s="599"/>
      <c r="J67" s="449" t="str">
        <f t="shared" si="51"/>
        <v>INCLUDED</v>
      </c>
      <c r="K67" s="617">
        <f t="shared" si="0"/>
        <v>0</v>
      </c>
      <c r="L67" s="617">
        <f t="shared" si="1"/>
        <v>0</v>
      </c>
      <c r="M67" s="618">
        <f>Discount!$H$36</f>
        <v>0</v>
      </c>
      <c r="N67" s="618">
        <f t="shared" si="2"/>
        <v>0</v>
      </c>
      <c r="O67" s="618">
        <f t="shared" si="3"/>
        <v>0</v>
      </c>
      <c r="P67" s="619">
        <f t="shared" si="4"/>
        <v>0</v>
      </c>
      <c r="R67" s="714">
        <f t="shared" si="108"/>
        <v>0</v>
      </c>
      <c r="S67" s="619">
        <f t="shared" si="109"/>
        <v>0</v>
      </c>
      <c r="T67" s="619">
        <f t="shared" si="110"/>
        <v>0.18</v>
      </c>
      <c r="U67" s="619">
        <f t="shared" si="111"/>
        <v>0</v>
      </c>
      <c r="V67" s="619">
        <f t="shared" si="112"/>
        <v>0.18</v>
      </c>
      <c r="W67" s="619">
        <f t="shared" si="113"/>
        <v>0</v>
      </c>
      <c r="X67" s="423">
        <f t="shared" si="114"/>
        <v>0</v>
      </c>
      <c r="Y67" s="423">
        <f t="shared" si="115"/>
        <v>0</v>
      </c>
      <c r="Z67" s="423">
        <f t="shared" si="116"/>
        <v>0</v>
      </c>
    </row>
    <row r="68" spans="1:26" ht="15.75" customHeight="1">
      <c r="A68" s="628">
        <v>37</v>
      </c>
      <c r="B68" s="448"/>
      <c r="C68" s="599"/>
      <c r="D68" s="448">
        <v>18</v>
      </c>
      <c r="E68" s="452"/>
      <c r="F68" s="747" t="s">
        <v>574</v>
      </c>
      <c r="G68" s="750"/>
      <c r="H68" s="749"/>
      <c r="I68" s="771"/>
      <c r="J68" s="449"/>
      <c r="K68" s="617">
        <f t="shared" si="0"/>
        <v>0</v>
      </c>
      <c r="L68" s="617">
        <f t="shared" si="1"/>
        <v>0</v>
      </c>
      <c r="M68" s="618">
        <f>Discount!$H$36</f>
        <v>0</v>
      </c>
      <c r="N68" s="618">
        <f t="shared" si="2"/>
        <v>0</v>
      </c>
      <c r="O68" s="618">
        <f t="shared" si="3"/>
        <v>0</v>
      </c>
      <c r="P68" s="619">
        <f t="shared" si="4"/>
        <v>0</v>
      </c>
      <c r="R68" s="714">
        <f t="shared" si="108"/>
        <v>0</v>
      </c>
      <c r="S68" s="619">
        <f t="shared" si="109"/>
        <v>0</v>
      </c>
      <c r="T68" s="619">
        <f t="shared" si="110"/>
        <v>0.18</v>
      </c>
      <c r="U68" s="619">
        <f t="shared" si="111"/>
        <v>0</v>
      </c>
      <c r="V68" s="619">
        <f t="shared" si="112"/>
        <v>0.18</v>
      </c>
      <c r="W68" s="619">
        <f t="shared" si="113"/>
        <v>0</v>
      </c>
      <c r="X68" s="423">
        <f t="shared" si="114"/>
        <v>0</v>
      </c>
      <c r="Y68" s="423">
        <f t="shared" si="115"/>
        <v>0</v>
      </c>
      <c r="Z68" s="423">
        <f t="shared" si="116"/>
        <v>0</v>
      </c>
    </row>
    <row r="69" spans="1:26" ht="15.75" customHeight="1">
      <c r="A69" s="628"/>
      <c r="B69" s="628"/>
      <c r="C69" s="628"/>
      <c r="D69" s="628"/>
      <c r="E69" s="628"/>
      <c r="F69" s="751" t="s">
        <v>575</v>
      </c>
      <c r="G69" s="750" t="s">
        <v>528</v>
      </c>
      <c r="H69" s="749">
        <v>1</v>
      </c>
      <c r="I69" s="599"/>
      <c r="J69" s="449" t="str">
        <f t="shared" si="51"/>
        <v>INCLUDED</v>
      </c>
      <c r="K69" s="617"/>
      <c r="L69" s="617"/>
      <c r="M69" s="618"/>
      <c r="N69" s="618"/>
      <c r="O69" s="618"/>
      <c r="P69" s="619"/>
      <c r="R69" s="714"/>
      <c r="S69" s="619"/>
      <c r="T69" s="619"/>
      <c r="U69" s="619"/>
      <c r="V69" s="619"/>
      <c r="W69" s="619"/>
    </row>
    <row r="70" spans="1:26" ht="15.75" customHeight="1">
      <c r="A70" s="628">
        <v>38</v>
      </c>
      <c r="B70" s="448"/>
      <c r="C70" s="599"/>
      <c r="D70" s="448">
        <v>18</v>
      </c>
      <c r="E70" s="452"/>
      <c r="F70" s="767" t="s">
        <v>530</v>
      </c>
      <c r="G70" s="750"/>
      <c r="H70" s="749"/>
      <c r="I70" s="771"/>
      <c r="J70" s="449"/>
      <c r="K70" s="617"/>
      <c r="L70" s="617"/>
      <c r="M70" s="618"/>
      <c r="N70" s="618"/>
      <c r="O70" s="618"/>
      <c r="P70" s="619"/>
      <c r="R70" s="714"/>
      <c r="S70" s="619"/>
      <c r="T70" s="619"/>
      <c r="U70" s="619"/>
      <c r="V70" s="619"/>
      <c r="W70" s="619"/>
    </row>
    <row r="71" spans="1:26" ht="15.75" customHeight="1">
      <c r="A71" s="628">
        <v>39</v>
      </c>
      <c r="B71" s="448"/>
      <c r="C71" s="599"/>
      <c r="D71" s="448">
        <v>18</v>
      </c>
      <c r="E71" s="452"/>
      <c r="F71" s="746" t="s">
        <v>520</v>
      </c>
      <c r="G71" s="750"/>
      <c r="H71" s="749"/>
      <c r="I71" s="771"/>
      <c r="J71" s="449"/>
      <c r="K71" s="617"/>
      <c r="L71" s="617"/>
      <c r="M71" s="618"/>
      <c r="N71" s="618"/>
      <c r="O71" s="618"/>
      <c r="P71" s="619"/>
      <c r="R71" s="714"/>
      <c r="S71" s="619"/>
      <c r="T71" s="619"/>
      <c r="U71" s="619"/>
      <c r="V71" s="619"/>
      <c r="W71" s="619"/>
    </row>
    <row r="72" spans="1:26" ht="15.75" customHeight="1">
      <c r="A72" s="628">
        <v>40</v>
      </c>
      <c r="B72" s="448"/>
      <c r="C72" s="599"/>
      <c r="D72" s="448">
        <v>18</v>
      </c>
      <c r="E72" s="452"/>
      <c r="F72" s="745" t="s">
        <v>563</v>
      </c>
      <c r="G72" s="750" t="s">
        <v>522</v>
      </c>
      <c r="H72" s="749">
        <v>1</v>
      </c>
      <c r="I72" s="599"/>
      <c r="J72" s="449" t="str">
        <f t="shared" ref="J72" si="117">IF(I72=0, "INCLUDED", IF(ISERROR(I72*H72), I72, I72*H72))</f>
        <v>INCLUDED</v>
      </c>
      <c r="K72" s="617"/>
      <c r="L72" s="617"/>
      <c r="M72" s="618"/>
      <c r="N72" s="618"/>
      <c r="O72" s="618"/>
      <c r="P72" s="619"/>
      <c r="R72" s="714"/>
      <c r="S72" s="619"/>
      <c r="T72" s="619"/>
      <c r="U72" s="619"/>
      <c r="V72" s="619"/>
      <c r="W72" s="619"/>
    </row>
    <row r="73" spans="1:26" ht="15.75" customHeight="1">
      <c r="A73" s="628">
        <v>38</v>
      </c>
      <c r="B73" s="448"/>
      <c r="C73" s="599"/>
      <c r="D73" s="448">
        <v>18</v>
      </c>
      <c r="E73" s="452"/>
      <c r="F73" s="746" t="s">
        <v>553</v>
      </c>
      <c r="G73" s="750"/>
      <c r="H73" s="749"/>
      <c r="I73" s="599"/>
      <c r="J73" s="449"/>
      <c r="K73" s="617"/>
      <c r="L73" s="617"/>
      <c r="M73" s="618"/>
      <c r="N73" s="618"/>
      <c r="O73" s="618"/>
      <c r="P73" s="619"/>
      <c r="R73" s="714"/>
      <c r="S73" s="619"/>
      <c r="T73" s="619"/>
      <c r="U73" s="619"/>
      <c r="V73" s="619"/>
      <c r="W73" s="619"/>
    </row>
    <row r="74" spans="1:26" ht="15.75" customHeight="1">
      <c r="A74" s="628">
        <v>39</v>
      </c>
      <c r="B74" s="448"/>
      <c r="C74" s="599"/>
      <c r="D74" s="448">
        <v>18</v>
      </c>
      <c r="E74" s="452"/>
      <c r="F74" s="745" t="s">
        <v>564</v>
      </c>
      <c r="G74" s="750" t="s">
        <v>522</v>
      </c>
      <c r="H74" s="749">
        <v>1</v>
      </c>
      <c r="I74" s="599"/>
      <c r="J74" s="449" t="str">
        <f t="shared" ref="J74:J78" si="118">IF(I74=0, "INCLUDED", IF(ISERROR(I74*H74), I74, I74*H74))</f>
        <v>INCLUDED</v>
      </c>
      <c r="K74" s="617"/>
      <c r="L74" s="617"/>
      <c r="M74" s="618"/>
      <c r="N74" s="618"/>
      <c r="O74" s="618"/>
      <c r="P74" s="619"/>
      <c r="R74" s="714"/>
      <c r="S74" s="619"/>
      <c r="T74" s="619"/>
      <c r="U74" s="619"/>
      <c r="V74" s="619"/>
      <c r="W74" s="619"/>
    </row>
    <row r="75" spans="1:26" ht="15.75" customHeight="1">
      <c r="A75" s="628">
        <v>40</v>
      </c>
      <c r="B75" s="448"/>
      <c r="C75" s="599"/>
      <c r="D75" s="448">
        <v>18</v>
      </c>
      <c r="E75" s="452"/>
      <c r="F75" s="745" t="s">
        <v>565</v>
      </c>
      <c r="G75" s="748" t="s">
        <v>522</v>
      </c>
      <c r="H75" s="749">
        <v>1</v>
      </c>
      <c r="I75" s="599"/>
      <c r="J75" s="449" t="str">
        <f t="shared" si="118"/>
        <v>INCLUDED</v>
      </c>
      <c r="K75" s="617"/>
      <c r="L75" s="617"/>
      <c r="M75" s="618"/>
      <c r="N75" s="618"/>
      <c r="O75" s="618"/>
      <c r="P75" s="619"/>
      <c r="R75" s="714"/>
      <c r="S75" s="619"/>
      <c r="T75" s="619"/>
      <c r="U75" s="619"/>
      <c r="V75" s="619"/>
      <c r="W75" s="619"/>
    </row>
    <row r="76" spans="1:26" ht="15.75" customHeight="1">
      <c r="A76" s="628">
        <v>38</v>
      </c>
      <c r="B76" s="448"/>
      <c r="C76" s="599"/>
      <c r="D76" s="448">
        <v>18</v>
      </c>
      <c r="E76" s="452"/>
      <c r="F76" s="746" t="s">
        <v>554</v>
      </c>
      <c r="G76" s="750"/>
      <c r="H76" s="749"/>
      <c r="I76" s="771"/>
      <c r="J76" s="449"/>
      <c r="K76" s="617"/>
      <c r="L76" s="617"/>
      <c r="M76" s="618"/>
      <c r="N76" s="618"/>
      <c r="O76" s="618"/>
      <c r="P76" s="619"/>
      <c r="R76" s="714"/>
      <c r="S76" s="619"/>
      <c r="T76" s="619"/>
      <c r="U76" s="619"/>
      <c r="V76" s="619"/>
      <c r="W76" s="619"/>
    </row>
    <row r="77" spans="1:26" ht="15.75" customHeight="1">
      <c r="A77" s="628">
        <v>39</v>
      </c>
      <c r="B77" s="448"/>
      <c r="C77" s="599"/>
      <c r="D77" s="448">
        <v>18</v>
      </c>
      <c r="E77" s="452"/>
      <c r="F77" s="745" t="s">
        <v>555</v>
      </c>
      <c r="G77" s="750" t="s">
        <v>522</v>
      </c>
      <c r="H77" s="749">
        <v>1</v>
      </c>
      <c r="I77" s="599"/>
      <c r="J77" s="449" t="str">
        <f t="shared" si="118"/>
        <v>INCLUDED</v>
      </c>
      <c r="K77" s="617">
        <f t="shared" si="0"/>
        <v>0</v>
      </c>
      <c r="L77" s="617">
        <f t="shared" si="1"/>
        <v>0</v>
      </c>
      <c r="M77" s="618">
        <f>Discount!$H$36</f>
        <v>0</v>
      </c>
      <c r="N77" s="618">
        <f t="shared" si="2"/>
        <v>0</v>
      </c>
      <c r="O77" s="618">
        <f t="shared" si="3"/>
        <v>0</v>
      </c>
      <c r="P77" s="619">
        <f t="shared" si="4"/>
        <v>0</v>
      </c>
      <c r="R77" s="714">
        <f t="shared" si="108"/>
        <v>0</v>
      </c>
      <c r="S77" s="619">
        <f t="shared" si="109"/>
        <v>0</v>
      </c>
      <c r="T77" s="619">
        <f t="shared" si="110"/>
        <v>0.18</v>
      </c>
      <c r="U77" s="619">
        <f t="shared" si="111"/>
        <v>0</v>
      </c>
      <c r="V77" s="619">
        <f t="shared" si="112"/>
        <v>0.18</v>
      </c>
      <c r="W77" s="619">
        <f t="shared" si="113"/>
        <v>0</v>
      </c>
      <c r="X77" s="423">
        <f t="shared" si="114"/>
        <v>0</v>
      </c>
      <c r="Y77" s="423">
        <f t="shared" si="115"/>
        <v>0</v>
      </c>
      <c r="Z77" s="423">
        <f t="shared" si="116"/>
        <v>0</v>
      </c>
    </row>
    <row r="78" spans="1:26" ht="15.75" customHeight="1">
      <c r="A78" s="628">
        <v>40</v>
      </c>
      <c r="B78" s="448"/>
      <c r="C78" s="599"/>
      <c r="D78" s="448">
        <v>18</v>
      </c>
      <c r="E78" s="452"/>
      <c r="F78" s="745" t="s">
        <v>556</v>
      </c>
      <c r="G78" s="748" t="s">
        <v>522</v>
      </c>
      <c r="H78" s="749">
        <v>1</v>
      </c>
      <c r="I78" s="599"/>
      <c r="J78" s="449" t="str">
        <f t="shared" si="118"/>
        <v>INCLUDED</v>
      </c>
      <c r="K78" s="617">
        <f t="shared" si="0"/>
        <v>0</v>
      </c>
      <c r="L78" s="617">
        <f t="shared" si="1"/>
        <v>0</v>
      </c>
      <c r="M78" s="618">
        <f>Discount!$H$36</f>
        <v>0</v>
      </c>
      <c r="N78" s="618">
        <f t="shared" si="2"/>
        <v>0</v>
      </c>
      <c r="O78" s="618">
        <f t="shared" si="3"/>
        <v>0</v>
      </c>
      <c r="P78" s="619">
        <f t="shared" si="4"/>
        <v>0</v>
      </c>
      <c r="R78" s="714">
        <f t="shared" si="108"/>
        <v>0</v>
      </c>
      <c r="S78" s="619">
        <f t="shared" si="109"/>
        <v>0</v>
      </c>
      <c r="T78" s="619">
        <f t="shared" si="110"/>
        <v>0.18</v>
      </c>
      <c r="U78" s="619">
        <f t="shared" si="111"/>
        <v>0</v>
      </c>
      <c r="V78" s="619">
        <f t="shared" si="112"/>
        <v>0.18</v>
      </c>
      <c r="W78" s="619">
        <f t="shared" si="113"/>
        <v>0</v>
      </c>
      <c r="X78" s="423">
        <f t="shared" si="114"/>
        <v>0</v>
      </c>
      <c r="Y78" s="423">
        <f t="shared" si="115"/>
        <v>0</v>
      </c>
      <c r="Z78" s="423">
        <f t="shared" si="116"/>
        <v>0</v>
      </c>
    </row>
    <row r="79" spans="1:26" ht="25.5" customHeight="1">
      <c r="A79" s="628">
        <v>40</v>
      </c>
      <c r="B79" s="448"/>
      <c r="C79" s="599"/>
      <c r="D79" s="448">
        <v>18</v>
      </c>
      <c r="E79" s="452"/>
      <c r="F79" s="745" t="s">
        <v>557</v>
      </c>
      <c r="G79" s="748" t="s">
        <v>522</v>
      </c>
      <c r="H79" s="749">
        <v>1</v>
      </c>
      <c r="I79" s="599"/>
      <c r="J79" s="449" t="str">
        <f t="shared" si="51"/>
        <v>INCLUDED</v>
      </c>
      <c r="K79" s="617">
        <f t="shared" si="0"/>
        <v>0</v>
      </c>
      <c r="L79" s="617">
        <f t="shared" si="1"/>
        <v>0</v>
      </c>
      <c r="M79" s="618"/>
      <c r="N79" s="618"/>
      <c r="O79" s="618"/>
      <c r="P79" s="619">
        <f t="shared" si="4"/>
        <v>0</v>
      </c>
      <c r="R79" s="714"/>
      <c r="S79" s="619"/>
      <c r="T79" s="619"/>
      <c r="U79" s="619"/>
      <c r="V79" s="619"/>
      <c r="W79" s="619"/>
    </row>
    <row r="80" spans="1:26" ht="15.75" customHeight="1">
      <c r="A80" s="760"/>
      <c r="B80" s="761"/>
      <c r="C80" s="762"/>
      <c r="D80" s="761"/>
      <c r="E80" s="763"/>
      <c r="F80" s="751" t="s">
        <v>527</v>
      </c>
      <c r="G80" s="748" t="s">
        <v>522</v>
      </c>
      <c r="H80" s="749">
        <v>1</v>
      </c>
      <c r="I80" s="599"/>
      <c r="J80" s="449" t="str">
        <f t="shared" si="51"/>
        <v>INCLUDED</v>
      </c>
      <c r="K80" s="617"/>
      <c r="L80" s="617"/>
      <c r="M80" s="618"/>
      <c r="N80" s="618"/>
      <c r="O80" s="618"/>
      <c r="P80" s="619"/>
      <c r="R80" s="714"/>
      <c r="S80" s="619"/>
      <c r="T80" s="619"/>
      <c r="U80" s="619"/>
      <c r="V80" s="619"/>
      <c r="W80" s="619"/>
    </row>
    <row r="81" spans="1:26" ht="15.75" customHeight="1">
      <c r="A81" s="628">
        <v>41</v>
      </c>
      <c r="B81" s="448"/>
      <c r="C81" s="599"/>
      <c r="D81" s="448">
        <v>18</v>
      </c>
      <c r="E81" s="452"/>
      <c r="F81" s="747" t="s">
        <v>558</v>
      </c>
      <c r="G81" s="750"/>
      <c r="H81" s="749"/>
      <c r="I81" s="771"/>
      <c r="J81" s="449"/>
      <c r="K81" s="617">
        <f t="shared" si="0"/>
        <v>0</v>
      </c>
      <c r="L81" s="617">
        <f t="shared" si="1"/>
        <v>0</v>
      </c>
      <c r="M81" s="618">
        <f>Discount!$H$36</f>
        <v>0</v>
      </c>
      <c r="N81" s="618">
        <f t="shared" si="2"/>
        <v>0</v>
      </c>
      <c r="O81" s="618">
        <f t="shared" si="3"/>
        <v>0</v>
      </c>
      <c r="P81" s="619">
        <f t="shared" si="4"/>
        <v>0</v>
      </c>
      <c r="R81" s="714">
        <f t="shared" si="108"/>
        <v>0</v>
      </c>
      <c r="S81" s="619">
        <f t="shared" si="109"/>
        <v>0</v>
      </c>
      <c r="T81" s="619">
        <f t="shared" si="110"/>
        <v>0.18</v>
      </c>
      <c r="U81" s="619">
        <f t="shared" si="111"/>
        <v>0</v>
      </c>
      <c r="V81" s="619">
        <f t="shared" si="112"/>
        <v>0.18</v>
      </c>
      <c r="W81" s="619">
        <f t="shared" si="113"/>
        <v>0</v>
      </c>
      <c r="X81" s="423">
        <f t="shared" si="114"/>
        <v>0</v>
      </c>
      <c r="Y81" s="423">
        <f t="shared" si="115"/>
        <v>0</v>
      </c>
      <c r="Z81" s="423">
        <f t="shared" si="116"/>
        <v>0</v>
      </c>
    </row>
    <row r="82" spans="1:26" ht="15.75" customHeight="1">
      <c r="A82" s="628">
        <v>42</v>
      </c>
      <c r="B82" s="448"/>
      <c r="C82" s="599"/>
      <c r="D82" s="448">
        <v>18</v>
      </c>
      <c r="E82" s="452"/>
      <c r="F82" s="745" t="s">
        <v>559</v>
      </c>
      <c r="G82" s="748" t="s">
        <v>529</v>
      </c>
      <c r="H82" s="749">
        <v>1</v>
      </c>
      <c r="I82" s="599"/>
      <c r="J82" s="449" t="str">
        <f t="shared" si="51"/>
        <v>INCLUDED</v>
      </c>
      <c r="K82" s="617">
        <f t="shared" si="0"/>
        <v>0</v>
      </c>
      <c r="L82" s="617">
        <f t="shared" si="1"/>
        <v>0</v>
      </c>
      <c r="M82" s="618">
        <f>Discount!$H$36</f>
        <v>0</v>
      </c>
      <c r="N82" s="618">
        <f t="shared" si="2"/>
        <v>0</v>
      </c>
      <c r="O82" s="618">
        <f t="shared" si="3"/>
        <v>0</v>
      </c>
      <c r="P82" s="619">
        <f t="shared" si="4"/>
        <v>0</v>
      </c>
      <c r="R82" s="714">
        <f t="shared" si="108"/>
        <v>0</v>
      </c>
      <c r="S82" s="619">
        <f t="shared" si="109"/>
        <v>0</v>
      </c>
      <c r="T82" s="619">
        <f t="shared" si="110"/>
        <v>0.18</v>
      </c>
      <c r="U82" s="619">
        <f t="shared" si="111"/>
        <v>0</v>
      </c>
      <c r="V82" s="619">
        <f t="shared" si="112"/>
        <v>0.18</v>
      </c>
      <c r="W82" s="619">
        <f t="shared" si="113"/>
        <v>0</v>
      </c>
      <c r="X82" s="423">
        <f t="shared" si="114"/>
        <v>0</v>
      </c>
      <c r="Y82" s="423">
        <f t="shared" si="115"/>
        <v>0</v>
      </c>
      <c r="Z82" s="423">
        <f t="shared" si="116"/>
        <v>0</v>
      </c>
    </row>
    <row r="83" spans="1:26" ht="28.5" customHeight="1">
      <c r="A83" s="628">
        <v>43</v>
      </c>
      <c r="B83" s="448"/>
      <c r="C83" s="599"/>
      <c r="D83" s="448">
        <v>18</v>
      </c>
      <c r="E83" s="452"/>
      <c r="F83" s="745" t="s">
        <v>560</v>
      </c>
      <c r="G83" s="748" t="s">
        <v>529</v>
      </c>
      <c r="H83" s="749">
        <v>3.5000000000000003E-2</v>
      </c>
      <c r="I83" s="599"/>
      <c r="J83" s="449" t="str">
        <f>IF(I83=0, "INCLUDED", IF(ISERROR(I83*H83), I83, I83*H83))</f>
        <v>INCLUDED</v>
      </c>
      <c r="K83" s="617">
        <f t="shared" si="0"/>
        <v>0</v>
      </c>
      <c r="L83" s="617">
        <f t="shared" si="1"/>
        <v>0</v>
      </c>
      <c r="M83" s="618">
        <f>Discount!$H$36</f>
        <v>0</v>
      </c>
      <c r="N83" s="618">
        <f t="shared" si="2"/>
        <v>0</v>
      </c>
      <c r="O83" s="618">
        <f t="shared" si="3"/>
        <v>0</v>
      </c>
      <c r="P83" s="619">
        <f t="shared" si="4"/>
        <v>0</v>
      </c>
      <c r="R83" s="714">
        <f t="shared" si="108"/>
        <v>0</v>
      </c>
      <c r="S83" s="619">
        <f t="shared" si="109"/>
        <v>0</v>
      </c>
      <c r="T83" s="619">
        <f t="shared" si="110"/>
        <v>0.18</v>
      </c>
      <c r="U83" s="619">
        <f t="shared" si="111"/>
        <v>0</v>
      </c>
      <c r="V83" s="619">
        <f t="shared" si="112"/>
        <v>0.18</v>
      </c>
      <c r="W83" s="619">
        <f t="shared" si="113"/>
        <v>0</v>
      </c>
      <c r="X83" s="423">
        <f t="shared" si="114"/>
        <v>0</v>
      </c>
      <c r="Y83" s="423">
        <f t="shared" si="115"/>
        <v>0</v>
      </c>
      <c r="Z83" s="423">
        <f t="shared" si="116"/>
        <v>0</v>
      </c>
    </row>
    <row r="84" spans="1:26" ht="28.5" customHeight="1">
      <c r="A84" s="628">
        <v>44</v>
      </c>
      <c r="B84" s="448"/>
      <c r="C84" s="599"/>
      <c r="D84" s="448">
        <v>18</v>
      </c>
      <c r="E84" s="452"/>
      <c r="F84" s="745" t="s">
        <v>561</v>
      </c>
      <c r="G84" s="748" t="s">
        <v>503</v>
      </c>
      <c r="H84" s="749">
        <v>4</v>
      </c>
      <c r="I84" s="599"/>
      <c r="J84" s="449" t="str">
        <f t="shared" si="51"/>
        <v>INCLUDED</v>
      </c>
      <c r="K84" s="617">
        <f t="shared" si="0"/>
        <v>0</v>
      </c>
      <c r="L84" s="617">
        <f t="shared" si="1"/>
        <v>0</v>
      </c>
      <c r="M84" s="618">
        <f>Discount!$H$36</f>
        <v>0</v>
      </c>
      <c r="N84" s="618">
        <f t="shared" si="2"/>
        <v>0</v>
      </c>
      <c r="O84" s="618">
        <f t="shared" si="3"/>
        <v>0</v>
      </c>
      <c r="P84" s="619">
        <f t="shared" si="4"/>
        <v>0</v>
      </c>
      <c r="R84" s="714">
        <f t="shared" si="108"/>
        <v>0</v>
      </c>
      <c r="S84" s="619">
        <f t="shared" si="109"/>
        <v>0</v>
      </c>
      <c r="T84" s="619">
        <f t="shared" si="110"/>
        <v>0.18</v>
      </c>
      <c r="U84" s="619">
        <f t="shared" si="111"/>
        <v>0</v>
      </c>
      <c r="V84" s="619">
        <f t="shared" si="112"/>
        <v>0.18</v>
      </c>
      <c r="W84" s="619">
        <f t="shared" si="113"/>
        <v>0</v>
      </c>
      <c r="X84" s="423">
        <f t="shared" si="114"/>
        <v>0</v>
      </c>
      <c r="Y84" s="423">
        <f t="shared" si="115"/>
        <v>0</v>
      </c>
      <c r="Z84" s="423">
        <f t="shared" si="116"/>
        <v>0</v>
      </c>
    </row>
    <row r="85" spans="1:26" ht="15.75" customHeight="1">
      <c r="A85" s="760"/>
      <c r="B85" s="761"/>
      <c r="C85" s="762"/>
      <c r="D85" s="761"/>
      <c r="E85" s="764"/>
      <c r="F85" s="752" t="s">
        <v>562</v>
      </c>
      <c r="G85" s="753" t="s">
        <v>503</v>
      </c>
      <c r="H85" s="754">
        <v>3</v>
      </c>
      <c r="I85" s="599"/>
      <c r="J85" s="449" t="str">
        <f t="shared" si="51"/>
        <v>INCLUDED</v>
      </c>
      <c r="K85" s="617"/>
      <c r="L85" s="617"/>
      <c r="M85" s="618"/>
      <c r="N85" s="618"/>
      <c r="O85" s="618"/>
      <c r="P85" s="619"/>
      <c r="R85" s="714"/>
      <c r="S85" s="619"/>
      <c r="T85" s="619"/>
      <c r="U85" s="619"/>
      <c r="V85" s="619"/>
      <c r="W85" s="619"/>
    </row>
    <row r="86" spans="1:26" ht="36.75" customHeight="1">
      <c r="A86" s="628">
        <v>45</v>
      </c>
      <c r="B86" s="448"/>
      <c r="C86" s="599"/>
      <c r="D86" s="448">
        <v>18</v>
      </c>
      <c r="E86" s="452"/>
      <c r="F86" s="745" t="s">
        <v>531</v>
      </c>
      <c r="G86" s="755" t="s">
        <v>495</v>
      </c>
      <c r="H86" s="756">
        <v>1</v>
      </c>
      <c r="I86" s="599"/>
      <c r="J86" s="449" t="str">
        <f t="shared" si="51"/>
        <v>INCLUDED</v>
      </c>
      <c r="K86" s="617">
        <f t="shared" si="0"/>
        <v>0</v>
      </c>
      <c r="L86" s="617">
        <f t="shared" si="1"/>
        <v>0</v>
      </c>
      <c r="M86" s="618">
        <f>Discount!$H$36</f>
        <v>0</v>
      </c>
      <c r="N86" s="618">
        <f t="shared" si="2"/>
        <v>0</v>
      </c>
      <c r="O86" s="618">
        <f t="shared" si="3"/>
        <v>0</v>
      </c>
      <c r="P86" s="619">
        <f t="shared" si="4"/>
        <v>0</v>
      </c>
      <c r="R86" s="714">
        <f t="shared" si="108"/>
        <v>0</v>
      </c>
      <c r="S86" s="619">
        <f t="shared" si="109"/>
        <v>0</v>
      </c>
      <c r="T86" s="619">
        <f t="shared" si="110"/>
        <v>0.18</v>
      </c>
      <c r="U86" s="619">
        <f t="shared" si="111"/>
        <v>0</v>
      </c>
      <c r="V86" s="619">
        <f t="shared" si="112"/>
        <v>0.18</v>
      </c>
      <c r="W86" s="619">
        <f t="shared" si="113"/>
        <v>0</v>
      </c>
      <c r="X86" s="423">
        <f t="shared" si="114"/>
        <v>0</v>
      </c>
      <c r="Y86" s="423">
        <f t="shared" si="115"/>
        <v>0</v>
      </c>
      <c r="Z86" s="423">
        <f t="shared" si="116"/>
        <v>0</v>
      </c>
    </row>
    <row r="87" spans="1:26" ht="16.5">
      <c r="A87" s="839" t="s">
        <v>449</v>
      </c>
      <c r="B87" s="839"/>
      <c r="C87" s="839"/>
      <c r="D87" s="839"/>
      <c r="E87" s="839"/>
      <c r="F87" s="839"/>
      <c r="G87" s="839"/>
      <c r="H87" s="839"/>
      <c r="I87" s="839"/>
      <c r="J87" s="592">
        <f>ROUND(SUM(J17:J86),0)</f>
        <v>0</v>
      </c>
      <c r="K87" s="620"/>
      <c r="L87" s="621">
        <f>SUM(L17:L86)</f>
        <v>0</v>
      </c>
      <c r="M87" s="622"/>
      <c r="N87" s="623">
        <f>SUM(N17:N86)</f>
        <v>0</v>
      </c>
      <c r="O87" s="624">
        <f>SUM(O17:O86)</f>
        <v>0</v>
      </c>
      <c r="P87" s="619">
        <f>SUM(P17:P86)</f>
        <v>0</v>
      </c>
      <c r="S87" s="619">
        <f>SUM(S18:S66)</f>
        <v>0</v>
      </c>
      <c r="X87" s="619">
        <f>SUM(X18:X66)</f>
        <v>0</v>
      </c>
      <c r="Y87" s="619">
        <f>SUM(Y18:Y66)</f>
        <v>0</v>
      </c>
      <c r="Z87" s="619">
        <f>SUM(Z18:Z66)</f>
        <v>0</v>
      </c>
    </row>
    <row r="88" spans="1:26" ht="16.5">
      <c r="B88" s="840"/>
      <c r="C88" s="840"/>
      <c r="D88" s="840"/>
      <c r="E88" s="840"/>
      <c r="F88" s="840"/>
      <c r="G88" s="840"/>
      <c r="H88" s="840"/>
      <c r="I88" s="840"/>
      <c r="J88" s="840"/>
      <c r="M88" s="625"/>
      <c r="N88" s="625"/>
      <c r="O88" s="625"/>
    </row>
    <row r="89" spans="1:26">
      <c r="K89" s="625"/>
      <c r="L89" s="625"/>
      <c r="M89" s="625"/>
      <c r="N89" s="625"/>
      <c r="O89" s="625"/>
    </row>
    <row r="90" spans="1:26" ht="16.5">
      <c r="E90" s="446"/>
      <c r="F90" s="627" t="s">
        <v>299</v>
      </c>
      <c r="G90" s="841" t="str">
        <f>IF('Names of Bidder'!D24="","",'Names of Bidder'!D24)</f>
        <v/>
      </c>
      <c r="H90" s="841"/>
      <c r="I90" s="841"/>
      <c r="J90" s="841"/>
      <c r="K90" s="625"/>
      <c r="L90" s="625"/>
      <c r="M90" s="625"/>
      <c r="N90" s="625"/>
      <c r="O90" s="625"/>
    </row>
    <row r="91" spans="1:26" ht="16.5">
      <c r="E91" s="446"/>
      <c r="F91" s="627" t="s">
        <v>114</v>
      </c>
      <c r="G91" s="841" t="str">
        <f>IF('Names of Bidder'!D25="","",'Names of Bidder'!D25)</f>
        <v/>
      </c>
      <c r="H91" s="841"/>
      <c r="I91" s="841"/>
      <c r="J91" s="841"/>
      <c r="K91" s="625"/>
      <c r="L91" s="625"/>
      <c r="M91" s="625"/>
      <c r="N91" s="625"/>
      <c r="O91" s="625"/>
    </row>
    <row r="92" spans="1:26">
      <c r="K92" s="625"/>
      <c r="L92" s="625"/>
      <c r="M92" s="625"/>
      <c r="N92" s="625"/>
      <c r="O92" s="625"/>
    </row>
    <row r="93" spans="1:26">
      <c r="C93" s="447"/>
      <c r="D93" s="447"/>
      <c r="E93" s="447"/>
    </row>
    <row r="94" spans="1:26">
      <c r="C94" s="447"/>
      <c r="D94" s="447"/>
      <c r="E94" s="447"/>
    </row>
    <row r="95" spans="1:26">
      <c r="C95" s="447"/>
      <c r="D95" s="447"/>
      <c r="E95" s="447"/>
    </row>
    <row r="96" spans="1:26">
      <c r="C96" s="447"/>
      <c r="D96" s="447"/>
      <c r="E96" s="447"/>
      <c r="I96" s="626"/>
    </row>
    <row r="97" spans="3:11">
      <c r="C97" s="447"/>
      <c r="D97" s="447"/>
      <c r="E97" s="447"/>
    </row>
    <row r="98" spans="3:11">
      <c r="C98" s="447"/>
      <c r="D98" s="447"/>
      <c r="E98" s="447"/>
    </row>
    <row r="99" spans="3:11">
      <c r="C99" s="447"/>
      <c r="D99" s="447"/>
      <c r="E99" s="447"/>
      <c r="K99" s="626"/>
    </row>
    <row r="100" spans="3:11">
      <c r="C100" s="447"/>
      <c r="D100" s="447"/>
      <c r="E100" s="447"/>
    </row>
    <row r="101" spans="3:11">
      <c r="C101" s="447"/>
      <c r="D101" s="447"/>
      <c r="E101" s="447"/>
    </row>
    <row r="102" spans="3:11">
      <c r="C102" s="447"/>
      <c r="D102" s="447"/>
      <c r="E102" s="447"/>
    </row>
    <row r="103" spans="3:11">
      <c r="C103" s="447"/>
      <c r="D103" s="447"/>
      <c r="E103" s="447"/>
    </row>
    <row r="104" spans="3:11">
      <c r="C104" s="447"/>
      <c r="D104" s="447"/>
      <c r="E104" s="447"/>
    </row>
    <row r="105" spans="3:11">
      <c r="C105" s="447"/>
      <c r="D105" s="447"/>
      <c r="E105" s="447"/>
    </row>
    <row r="106" spans="3:11">
      <c r="C106" s="447"/>
      <c r="D106" s="447"/>
      <c r="E106" s="447"/>
    </row>
    <row r="107" spans="3:11">
      <c r="C107" s="447"/>
      <c r="D107" s="447"/>
      <c r="E107" s="447"/>
    </row>
    <row r="108" spans="3:11">
      <c r="C108" s="447"/>
      <c r="D108" s="447"/>
      <c r="E108" s="447"/>
    </row>
    <row r="109" spans="3:11">
      <c r="C109" s="447"/>
      <c r="D109" s="447"/>
      <c r="E109" s="447"/>
    </row>
    <row r="110" spans="3:11">
      <c r="C110" s="447"/>
      <c r="D110" s="447"/>
      <c r="E110" s="447"/>
    </row>
    <row r="111" spans="3:11">
      <c r="C111" s="447"/>
      <c r="D111" s="447"/>
      <c r="E111" s="447"/>
    </row>
    <row r="112" spans="3:11">
      <c r="C112" s="447"/>
      <c r="D112" s="447"/>
      <c r="E112" s="447"/>
    </row>
    <row r="113" spans="3:5">
      <c r="C113" s="447"/>
      <c r="D113" s="447"/>
      <c r="E113" s="447"/>
    </row>
    <row r="114" spans="3:5">
      <c r="C114" s="447"/>
      <c r="D114" s="447"/>
      <c r="E114" s="447"/>
    </row>
    <row r="115" spans="3:5">
      <c r="C115" s="447"/>
      <c r="D115" s="447"/>
      <c r="E115" s="447"/>
    </row>
    <row r="116" spans="3:5">
      <c r="C116" s="447"/>
      <c r="D116" s="447"/>
      <c r="E116" s="447"/>
    </row>
    <row r="117" spans="3:5">
      <c r="C117" s="447"/>
      <c r="D117" s="447"/>
      <c r="E117" s="447"/>
    </row>
    <row r="118" spans="3:5">
      <c r="C118" s="447"/>
      <c r="D118" s="447"/>
      <c r="E118" s="447"/>
    </row>
    <row r="119" spans="3:5">
      <c r="C119" s="447"/>
      <c r="D119" s="447"/>
      <c r="E119" s="447"/>
    </row>
    <row r="120" spans="3:5">
      <c r="C120" s="447"/>
      <c r="D120" s="447"/>
      <c r="E120" s="447"/>
    </row>
    <row r="121" spans="3:5">
      <c r="C121" s="447"/>
      <c r="D121" s="447"/>
      <c r="E121" s="447"/>
    </row>
    <row r="122" spans="3:5">
      <c r="C122" s="447"/>
      <c r="D122" s="447"/>
      <c r="E122" s="447"/>
    </row>
    <row r="123" spans="3:5">
      <c r="C123" s="447"/>
      <c r="D123" s="447"/>
      <c r="E123" s="447"/>
    </row>
    <row r="124" spans="3:5">
      <c r="C124" s="447"/>
      <c r="D124" s="447"/>
      <c r="E124" s="447"/>
    </row>
  </sheetData>
  <sheetProtection algorithmName="SHA-512" hashValue="B4BG9WHdgll57m9NRTfFpq3cwlV4MRtq2iXUVk0B1FfBh6ztPkaUGA+4tiBjC695FaUcWtCnV+h4BIiaTxVzFA==" saltValue="49EE7Cqx01RDTm/GcYcrgg==" spinCount="100000" sheet="1" formatColumns="0" formatRows="0" selectLockedCells="1"/>
  <customSheetViews>
    <customSheetView guid="{267FF044-3C5D-4FEC-AC00-A7E30583F8BB}" scale="90" showPageBreaks="1" printArea="1" hiddenColumns="1" view="pageBreakPreview" topLeftCell="A22">
      <selection activeCell="M18" sqref="M18"/>
      <pageMargins left="0.25" right="0.25" top="0.75" bottom="0.5" header="0.3" footer="0.5"/>
      <printOptions horizontalCentered="1"/>
      <pageSetup paperSize="9" scale="55" orientation="landscape" r:id="rId1"/>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2"/>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3"/>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4"/>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5"/>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6"/>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7"/>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8"/>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9"/>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11"/>
      <headerFooter>
        <oddHeader>&amp;RSchedule-1
Page &amp;P of &amp;N</oddHeader>
      </headerFooter>
    </customSheetView>
    <customSheetView guid="{2F397464-D97A-404F-89D2-184C6FBAA4EB}" scale="90" showPageBreaks="1" printArea="1" hiddenColumns="1" view="pageBreakPreview" topLeftCell="A22">
      <selection activeCell="M18" sqref="M18"/>
      <pageMargins left="0.25" right="0.25" top="0.75" bottom="0.5" header="0.3" footer="0.5"/>
      <printOptions horizontalCentered="1"/>
      <pageSetup paperSize="9" scale="55" orientation="landscape" r:id="rId12"/>
      <headerFooter>
        <oddHeader>&amp;RSchedule-1
Page &amp;P of &amp;N</oddHeader>
      </headerFooter>
    </customSheetView>
  </customSheetViews>
  <mergeCells count="17">
    <mergeCell ref="G91:J91"/>
    <mergeCell ref="G90:J90"/>
    <mergeCell ref="A3:J3"/>
    <mergeCell ref="A4:J4"/>
    <mergeCell ref="A8:C8"/>
    <mergeCell ref="G14:J14"/>
    <mergeCell ref="B12:C12"/>
    <mergeCell ref="B10:C10"/>
    <mergeCell ref="B9:C9"/>
    <mergeCell ref="A7:E7"/>
    <mergeCell ref="A13:J13"/>
    <mergeCell ref="B11:C11"/>
    <mergeCell ref="V10:AH10"/>
    <mergeCell ref="V8:AH8"/>
    <mergeCell ref="V9:AH9"/>
    <mergeCell ref="A87:I87"/>
    <mergeCell ref="B88:J88"/>
  </mergeCells>
  <conditionalFormatting sqref="E18:E48 E50:E53 E55:E58 E60:E62 E64:E68 E70:E84 E86">
    <cfRule type="expression" dxfId="38" priority="30" stopIfTrue="1">
      <formula>D18&gt;0</formula>
    </cfRule>
  </conditionalFormatting>
  <conditionalFormatting sqref="F62">
    <cfRule type="duplicateValues" dxfId="37" priority="9"/>
    <cfRule type="duplicateValues" dxfId="36" priority="10"/>
    <cfRule type="duplicateValues" dxfId="35" priority="11"/>
    <cfRule type="duplicateValues" dxfId="34" priority="12"/>
  </conditionalFormatting>
  <conditionalFormatting sqref="F80">
    <cfRule type="duplicateValues" dxfId="33" priority="5"/>
    <cfRule type="duplicateValues" dxfId="32" priority="6"/>
    <cfRule type="duplicateValues" dxfId="31" priority="7"/>
    <cfRule type="duplicateValues" dxfId="30" priority="8"/>
  </conditionalFormatting>
  <conditionalFormatting sqref="H59">
    <cfRule type="duplicateValues" dxfId="29" priority="1"/>
    <cfRule type="duplicateValues" dxfId="28" priority="2"/>
    <cfRule type="duplicateValues" dxfId="27" priority="3"/>
    <cfRule type="duplicateValues" dxfId="26" priority="4"/>
  </conditionalFormatting>
  <dataValidations count="3">
    <dataValidation type="list" operator="greaterThan" allowBlank="1" showInputMessage="1" showErrorMessage="1" sqref="E18:E86" xr:uid="{00000000-0002-0000-0400-000000000000}">
      <formula1>"0%,5%,12%,18%,28%"</formula1>
    </dataValidation>
    <dataValidation type="whole" operator="greaterThan" allowBlank="1" showInputMessage="1" showErrorMessage="1" sqref="C18:C86" xr:uid="{00000000-0002-0000-0400-000001000000}">
      <formula1>0</formula1>
    </dataValidation>
    <dataValidation type="decimal" operator="greaterThanOrEqual" allowBlank="1" showInputMessage="1" showErrorMessage="1" sqref="I18:I86" xr:uid="{00000000-0002-0000-0400-000002000000}">
      <formula1>0</formula1>
    </dataValidation>
  </dataValidations>
  <hyperlinks>
    <hyperlink ref="T17" r:id="rId13" display="GST@18%" xr:uid="{00000000-0004-0000-0400-000000000000}"/>
  </hyperlinks>
  <printOptions horizontalCentered="1"/>
  <pageMargins left="0.25" right="0.25" top="0.75" bottom="0.5" header="0.3" footer="0.5"/>
  <pageSetup paperSize="9" scale="47" orientation="landscape" r:id="rId14"/>
  <headerFooter>
    <oddHeader>&amp;RSchedule-1
Page &amp;P of &amp;N</oddHeader>
  </headerFooter>
  <rowBreaks count="1" manualBreakCount="1">
    <brk id="49" max="9" man="1"/>
  </rowBreaks>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C93"/>
  <sheetViews>
    <sheetView view="pageBreakPreview" topLeftCell="A15" zoomScaleNormal="100" zoomScaleSheetLayoutView="100" workbookViewId="0">
      <selection activeCell="E18" sqref="E18:E86"/>
    </sheetView>
  </sheetViews>
  <sheetFormatPr defaultColWidth="9.140625" defaultRowHeight="15.75"/>
  <cols>
    <col min="1" max="1" width="6.140625" style="390" customWidth="1"/>
    <col min="2" max="2" width="85.5703125" style="384" customWidth="1"/>
    <col min="3" max="3" width="11.28515625" style="390" customWidth="1"/>
    <col min="4" max="4" width="19.85546875" style="390" customWidth="1"/>
    <col min="5" max="5" width="18.85546875" style="6" customWidth="1"/>
    <col min="6" max="6" width="24.28515625" style="390" customWidth="1"/>
    <col min="7" max="8" width="18.140625" style="380" hidden="1" customWidth="1"/>
    <col min="9" max="9" width="10.28515625" style="380" customWidth="1"/>
    <col min="10" max="10" width="9.140625" style="380" customWidth="1"/>
    <col min="11" max="24" width="9.140625" style="380"/>
    <col min="25" max="16384" width="9.140625" style="388"/>
  </cols>
  <sheetData>
    <row r="1" spans="1:28" ht="16.5">
      <c r="A1" s="1" t="str">
        <f>Basic!B5</f>
        <v>SRTS-II/C&amp;M/WC-4373/2025</v>
      </c>
      <c r="B1" s="383"/>
      <c r="C1" s="386"/>
      <c r="D1" s="386"/>
      <c r="E1" s="387"/>
      <c r="F1" s="506" t="s">
        <v>13</v>
      </c>
    </row>
    <row r="2" spans="1:28">
      <c r="A2" s="382"/>
      <c r="B2" s="382"/>
      <c r="C2" s="322"/>
      <c r="D2" s="322"/>
      <c r="E2" s="388"/>
      <c r="F2" s="322"/>
    </row>
    <row r="3" spans="1:28" ht="18.75">
      <c r="A3" s="842" t="str">
        <f>Cover!$B$2</f>
        <v>Substation related works at Kudankulam Nuclear Power Plant (KKNPP) 1,2 end with respect to new 400kV interconnection line between (KKNPP) 1,2 &amp; KKNPP 3,4 under consultancy</v>
      </c>
      <c r="B3" s="842"/>
      <c r="C3" s="842"/>
      <c r="D3" s="842"/>
      <c r="E3" s="842"/>
      <c r="F3" s="842"/>
      <c r="G3" s="389"/>
      <c r="J3" s="851"/>
      <c r="K3" s="851"/>
      <c r="Y3" s="380"/>
      <c r="Z3" s="380"/>
      <c r="AA3" s="380"/>
      <c r="AB3" s="380"/>
    </row>
    <row r="4" spans="1:28" ht="16.5">
      <c r="A4" s="852" t="s">
        <v>0</v>
      </c>
      <c r="B4" s="852"/>
      <c r="C4" s="852"/>
      <c r="D4" s="852"/>
      <c r="E4" s="852"/>
      <c r="F4" s="852"/>
    </row>
    <row r="5" spans="1:28">
      <c r="F5" s="322"/>
    </row>
    <row r="6" spans="1:28" ht="16.5">
      <c r="A6" s="733" t="s">
        <v>327</v>
      </c>
      <c r="B6" s="3"/>
      <c r="C6" s="3"/>
      <c r="D6" s="3"/>
      <c r="E6" s="3"/>
      <c r="F6" s="322"/>
    </row>
    <row r="7" spans="1:28" ht="16.5">
      <c r="A7" s="847">
        <f>'Sch-1'!A7</f>
        <v>0</v>
      </c>
      <c r="B7" s="847"/>
      <c r="C7" s="481"/>
      <c r="D7" s="408" t="s">
        <v>1</v>
      </c>
      <c r="E7" s="481"/>
      <c r="F7" s="322"/>
    </row>
    <row r="8" spans="1:28" ht="16.5">
      <c r="A8" s="844" t="str">
        <f>"Bidder’s Name and Address  (" &amp; MID('Names of Bidder'!B9,9, 20) &amp; ") :"</f>
        <v>Bidder’s Name and Address  (Sole Bidder) :</v>
      </c>
      <c r="B8" s="844"/>
      <c r="C8" s="844"/>
      <c r="D8" s="236" t="str">
        <f>'Sch-1'!G8</f>
        <v>Sr.GM, Contracts &amp; Materials Department,</v>
      </c>
      <c r="E8" s="421"/>
      <c r="F8" s="322"/>
    </row>
    <row r="9" spans="1:28" ht="16.5">
      <c r="A9" s="412" t="s">
        <v>12</v>
      </c>
      <c r="B9" s="482"/>
      <c r="C9" s="482"/>
      <c r="D9" s="236" t="s">
        <v>3</v>
      </c>
      <c r="E9" s="374"/>
      <c r="F9" s="322"/>
    </row>
    <row r="10" spans="1:28" ht="16.5">
      <c r="A10" s="412" t="s">
        <v>11</v>
      </c>
      <c r="B10" s="482"/>
      <c r="C10" s="482"/>
      <c r="D10" s="236" t="str">
        <f>'Sch-1'!G10</f>
        <v>SRTS-II RHQ, Singanayakanahalli,</v>
      </c>
      <c r="E10" s="374"/>
      <c r="F10" s="322"/>
    </row>
    <row r="11" spans="1:28">
      <c r="A11" s="374"/>
      <c r="B11" s="482"/>
      <c r="C11" s="482"/>
      <c r="D11" s="236" t="str">
        <f>'Sch-1'!G11</f>
        <v>Yelahanka,</v>
      </c>
      <c r="E11" s="374"/>
      <c r="F11" s="322"/>
    </row>
    <row r="12" spans="1:28">
      <c r="A12" s="374"/>
      <c r="B12" s="482"/>
      <c r="C12" s="482"/>
      <c r="D12" s="236" t="str">
        <f>'Sch-1'!G12</f>
        <v>Bengaluru -560064</v>
      </c>
      <c r="E12" s="374"/>
      <c r="F12" s="322"/>
    </row>
    <row r="13" spans="1:28" s="421" customFormat="1" ht="16.5">
      <c r="A13" s="855" t="s">
        <v>340</v>
      </c>
      <c r="B13" s="855"/>
      <c r="C13" s="855"/>
      <c r="D13" s="855"/>
      <c r="E13" s="855"/>
      <c r="F13" s="855"/>
      <c r="G13" s="420"/>
      <c r="H13" s="420"/>
      <c r="I13" s="420"/>
      <c r="J13" s="420"/>
      <c r="K13" s="420"/>
      <c r="L13" s="420"/>
      <c r="M13" s="420"/>
      <c r="N13" s="420"/>
      <c r="O13" s="420"/>
      <c r="P13" s="420"/>
      <c r="Q13" s="420"/>
      <c r="R13" s="420"/>
      <c r="S13" s="420"/>
      <c r="T13" s="420"/>
      <c r="U13" s="420"/>
      <c r="V13" s="420"/>
      <c r="W13" s="420"/>
      <c r="X13" s="420"/>
    </row>
    <row r="14" spans="1:28" ht="17.25" thickBot="1">
      <c r="A14" s="362"/>
      <c r="B14" s="385"/>
      <c r="C14" s="391"/>
      <c r="D14" s="391"/>
      <c r="E14" s="854" t="s">
        <v>332</v>
      </c>
      <c r="F14" s="854"/>
    </row>
    <row r="15" spans="1:28" ht="99">
      <c r="A15" s="10" t="s">
        <v>7</v>
      </c>
      <c r="B15" s="11" t="s">
        <v>14</v>
      </c>
      <c r="C15" s="11" t="s">
        <v>9</v>
      </c>
      <c r="D15" s="11" t="s">
        <v>15</v>
      </c>
      <c r="E15" s="11" t="s">
        <v>339</v>
      </c>
      <c r="F15" s="12" t="s">
        <v>338</v>
      </c>
    </row>
    <row r="16" spans="1:28" s="490" customFormat="1">
      <c r="A16" s="488">
        <v>1</v>
      </c>
      <c r="B16" s="488">
        <v>6</v>
      </c>
      <c r="C16" s="488">
        <v>7</v>
      </c>
      <c r="D16" s="488">
        <v>8</v>
      </c>
      <c r="E16" s="488">
        <v>9</v>
      </c>
      <c r="F16" s="488" t="s">
        <v>333</v>
      </c>
      <c r="G16" s="489"/>
      <c r="H16" s="489"/>
      <c r="I16" s="489"/>
      <c r="J16" s="489"/>
      <c r="K16" s="489"/>
      <c r="L16" s="489"/>
      <c r="M16" s="489"/>
      <c r="N16" s="489"/>
      <c r="O16" s="489"/>
      <c r="P16" s="489"/>
      <c r="Q16" s="489"/>
      <c r="R16" s="489"/>
      <c r="S16" s="489"/>
      <c r="T16" s="489"/>
      <c r="U16" s="489"/>
      <c r="V16" s="489"/>
      <c r="W16" s="489"/>
      <c r="X16" s="489"/>
    </row>
    <row r="17" spans="1:29" s="634" customFormat="1" ht="31.5">
      <c r="A17" s="629"/>
      <c r="B17" s="630"/>
      <c r="C17" s="631"/>
      <c r="D17" s="631"/>
      <c r="E17" s="632"/>
      <c r="F17" s="633"/>
      <c r="G17" s="715" t="s">
        <v>483</v>
      </c>
      <c r="H17" s="716" t="s">
        <v>491</v>
      </c>
      <c r="I17" s="758"/>
      <c r="J17" s="758"/>
      <c r="K17" s="758"/>
      <c r="L17" s="758"/>
      <c r="M17" s="758"/>
      <c r="N17" s="758"/>
      <c r="O17" s="758"/>
      <c r="P17" s="758"/>
      <c r="Q17" s="758"/>
      <c r="R17" s="758"/>
      <c r="S17" s="758"/>
      <c r="T17" s="758"/>
      <c r="U17" s="758"/>
      <c r="V17" s="758"/>
      <c r="W17" s="758"/>
      <c r="X17" s="758"/>
      <c r="Y17" s="759"/>
      <c r="Z17" s="759"/>
      <c r="AA17" s="759"/>
      <c r="AB17" s="759"/>
      <c r="AC17" s="759"/>
    </row>
    <row r="18" spans="1:29" s="603" customFormat="1">
      <c r="A18" s="741">
        <v>1</v>
      </c>
      <c r="B18" s="745" t="s">
        <v>566</v>
      </c>
      <c r="C18" s="742" t="s">
        <v>503</v>
      </c>
      <c r="D18" s="743">
        <v>3</v>
      </c>
      <c r="E18" s="735"/>
      <c r="F18" s="736" t="str">
        <f t="shared" ref="F18:F47" si="0">IF(E18=0, "INCLUDED", IF(ISERROR(E18*D18), E18, E18*D18))</f>
        <v>INCLUDED</v>
      </c>
      <c r="G18" s="717">
        <f t="shared" ref="G18:G49" si="1">ROUND(E18,2)</f>
        <v>0</v>
      </c>
      <c r="H18" s="757">
        <f t="shared" ref="H18:H49" si="2">D18*G18</f>
        <v>0</v>
      </c>
      <c r="I18" s="380"/>
      <c r="J18" s="380"/>
      <c r="K18" s="380"/>
      <c r="L18" s="380"/>
      <c r="M18" s="380"/>
      <c r="N18" s="380"/>
      <c r="O18" s="380"/>
      <c r="P18" s="380"/>
      <c r="Q18" s="380"/>
      <c r="R18" s="380"/>
      <c r="S18" s="380"/>
      <c r="T18" s="380"/>
      <c r="U18" s="380"/>
      <c r="V18" s="380"/>
      <c r="W18" s="380"/>
      <c r="X18" s="380"/>
      <c r="Y18" s="388"/>
      <c r="Z18" s="388"/>
      <c r="AA18" s="388"/>
      <c r="AB18" s="388"/>
      <c r="AC18" s="388"/>
    </row>
    <row r="19" spans="1:29" s="603" customFormat="1" ht="42.75">
      <c r="A19" s="741">
        <v>2</v>
      </c>
      <c r="B19" s="745" t="s">
        <v>567</v>
      </c>
      <c r="C19" s="742" t="s">
        <v>503</v>
      </c>
      <c r="D19" s="743">
        <v>3</v>
      </c>
      <c r="E19" s="735"/>
      <c r="F19" s="736" t="str">
        <f t="shared" si="0"/>
        <v>INCLUDED</v>
      </c>
      <c r="G19" s="717">
        <f t="shared" si="1"/>
        <v>0</v>
      </c>
      <c r="H19" s="757">
        <f t="shared" si="2"/>
        <v>0</v>
      </c>
      <c r="I19" s="380"/>
      <c r="J19" s="380"/>
      <c r="K19" s="380"/>
      <c r="L19" s="380"/>
      <c r="M19" s="380"/>
      <c r="N19" s="380"/>
      <c r="O19" s="380"/>
      <c r="P19" s="380"/>
      <c r="Q19" s="380"/>
      <c r="R19" s="380"/>
      <c r="S19" s="380"/>
      <c r="T19" s="380"/>
      <c r="U19" s="380"/>
      <c r="V19" s="380"/>
      <c r="W19" s="380"/>
      <c r="X19" s="380"/>
      <c r="Y19" s="388"/>
      <c r="Z19" s="388"/>
      <c r="AA19" s="388"/>
      <c r="AB19" s="388"/>
      <c r="AC19" s="388"/>
    </row>
    <row r="20" spans="1:29" s="603" customFormat="1" ht="71.25">
      <c r="A20" s="741">
        <v>3</v>
      </c>
      <c r="B20" s="745" t="s">
        <v>568</v>
      </c>
      <c r="C20" s="742" t="s">
        <v>506</v>
      </c>
      <c r="D20" s="743">
        <v>3</v>
      </c>
      <c r="E20" s="735"/>
      <c r="F20" s="736" t="str">
        <f t="shared" si="0"/>
        <v>INCLUDED</v>
      </c>
      <c r="G20" s="717">
        <f t="shared" si="1"/>
        <v>0</v>
      </c>
      <c r="H20" s="757">
        <f t="shared" si="2"/>
        <v>0</v>
      </c>
      <c r="I20" s="380"/>
      <c r="J20" s="380"/>
      <c r="K20" s="380"/>
      <c r="L20" s="380"/>
      <c r="M20" s="380"/>
      <c r="N20" s="380"/>
      <c r="O20" s="380"/>
      <c r="P20" s="380"/>
      <c r="Q20" s="380"/>
      <c r="R20" s="380"/>
      <c r="S20" s="380"/>
      <c r="T20" s="380"/>
      <c r="U20" s="380"/>
      <c r="V20" s="380"/>
      <c r="W20" s="380"/>
      <c r="X20" s="380"/>
      <c r="Y20" s="388"/>
      <c r="Z20" s="388"/>
      <c r="AA20" s="388"/>
      <c r="AB20" s="388"/>
      <c r="AC20" s="388"/>
    </row>
    <row r="21" spans="1:29" s="603" customFormat="1" ht="85.5">
      <c r="A21" s="741">
        <v>4</v>
      </c>
      <c r="B21" s="745" t="s">
        <v>533</v>
      </c>
      <c r="C21" s="742" t="s">
        <v>503</v>
      </c>
      <c r="D21" s="743">
        <v>1</v>
      </c>
      <c r="E21" s="735"/>
      <c r="F21" s="736" t="str">
        <f t="shared" si="0"/>
        <v>INCLUDED</v>
      </c>
      <c r="G21" s="717">
        <f t="shared" si="1"/>
        <v>0</v>
      </c>
      <c r="H21" s="757">
        <f t="shared" si="2"/>
        <v>0</v>
      </c>
      <c r="I21" s="380"/>
      <c r="J21" s="380"/>
      <c r="K21" s="380"/>
      <c r="L21" s="380"/>
      <c r="M21" s="380"/>
      <c r="N21" s="380"/>
      <c r="O21" s="380"/>
      <c r="P21" s="380"/>
      <c r="Q21" s="380"/>
      <c r="R21" s="380"/>
      <c r="S21" s="380"/>
      <c r="T21" s="380"/>
      <c r="U21" s="380"/>
      <c r="V21" s="380"/>
      <c r="W21" s="380"/>
      <c r="X21" s="380"/>
      <c r="Y21" s="388"/>
      <c r="Z21" s="388"/>
      <c r="AA21" s="388"/>
      <c r="AB21" s="388"/>
      <c r="AC21" s="388"/>
    </row>
    <row r="22" spans="1:29" s="603" customFormat="1" ht="42.75">
      <c r="A22" s="741">
        <v>5</v>
      </c>
      <c r="B22" s="745" t="s">
        <v>534</v>
      </c>
      <c r="C22" s="742" t="s">
        <v>503</v>
      </c>
      <c r="D22" s="743">
        <v>1</v>
      </c>
      <c r="E22" s="735"/>
      <c r="F22" s="736" t="str">
        <f t="shared" si="0"/>
        <v>INCLUDED</v>
      </c>
      <c r="G22" s="717">
        <f t="shared" si="1"/>
        <v>0</v>
      </c>
      <c r="H22" s="757">
        <f t="shared" si="2"/>
        <v>0</v>
      </c>
      <c r="I22" s="380"/>
      <c r="J22" s="380"/>
      <c r="K22" s="380"/>
      <c r="L22" s="380"/>
      <c r="M22" s="380"/>
      <c r="N22" s="380"/>
      <c r="O22" s="380"/>
      <c r="P22" s="380"/>
      <c r="Q22" s="380"/>
      <c r="R22" s="380"/>
      <c r="S22" s="380"/>
      <c r="T22" s="380"/>
      <c r="U22" s="380"/>
      <c r="V22" s="380"/>
      <c r="W22" s="380"/>
      <c r="X22" s="380"/>
      <c r="Y22" s="388"/>
      <c r="Z22" s="388"/>
      <c r="AA22" s="388"/>
      <c r="AB22" s="388"/>
      <c r="AC22" s="388"/>
    </row>
    <row r="23" spans="1:29" s="603" customFormat="1" ht="42.75">
      <c r="A23" s="741">
        <v>6</v>
      </c>
      <c r="B23" s="745" t="s">
        <v>569</v>
      </c>
      <c r="C23" s="742" t="s">
        <v>503</v>
      </c>
      <c r="D23" s="743">
        <v>2</v>
      </c>
      <c r="E23" s="735"/>
      <c r="F23" s="736" t="str">
        <f t="shared" si="0"/>
        <v>INCLUDED</v>
      </c>
      <c r="G23" s="717">
        <f t="shared" si="1"/>
        <v>0</v>
      </c>
      <c r="H23" s="757">
        <f t="shared" si="2"/>
        <v>0</v>
      </c>
      <c r="I23" s="380"/>
      <c r="J23" s="380"/>
      <c r="K23" s="380"/>
      <c r="L23" s="380"/>
      <c r="M23" s="380"/>
      <c r="N23" s="380"/>
      <c r="O23" s="380"/>
      <c r="P23" s="380"/>
      <c r="Q23" s="380"/>
      <c r="R23" s="380"/>
      <c r="S23" s="380"/>
      <c r="T23" s="380"/>
      <c r="U23" s="380"/>
      <c r="V23" s="380"/>
      <c r="W23" s="380"/>
      <c r="X23" s="380"/>
      <c r="Y23" s="388"/>
      <c r="Z23" s="388"/>
      <c r="AA23" s="388"/>
      <c r="AB23" s="388"/>
      <c r="AC23" s="388"/>
    </row>
    <row r="24" spans="1:29" s="603" customFormat="1" ht="57">
      <c r="A24" s="741">
        <v>7</v>
      </c>
      <c r="B24" s="745" t="s">
        <v>541</v>
      </c>
      <c r="C24" s="742" t="s">
        <v>535</v>
      </c>
      <c r="D24" s="743">
        <v>3</v>
      </c>
      <c r="E24" s="735"/>
      <c r="F24" s="736" t="str">
        <f t="shared" si="0"/>
        <v>INCLUDED</v>
      </c>
      <c r="G24" s="717">
        <f t="shared" si="1"/>
        <v>0</v>
      </c>
      <c r="H24" s="757">
        <f t="shared" si="2"/>
        <v>0</v>
      </c>
      <c r="I24" s="380"/>
      <c r="J24" s="380"/>
      <c r="K24" s="380"/>
      <c r="L24" s="380"/>
      <c r="M24" s="380"/>
      <c r="N24" s="380"/>
      <c r="O24" s="380"/>
      <c r="P24" s="380"/>
      <c r="Q24" s="380"/>
      <c r="R24" s="380"/>
      <c r="S24" s="380"/>
      <c r="T24" s="380"/>
      <c r="U24" s="380"/>
      <c r="V24" s="380"/>
      <c r="W24" s="380"/>
      <c r="X24" s="380"/>
      <c r="Y24" s="388"/>
      <c r="Z24" s="388"/>
      <c r="AA24" s="388"/>
      <c r="AB24" s="388"/>
      <c r="AC24" s="388"/>
    </row>
    <row r="25" spans="1:29" s="603" customFormat="1" ht="42.75">
      <c r="A25" s="741">
        <v>8</v>
      </c>
      <c r="B25" s="745" t="s">
        <v>507</v>
      </c>
      <c r="C25" s="742" t="s">
        <v>508</v>
      </c>
      <c r="D25" s="743">
        <v>15</v>
      </c>
      <c r="E25" s="735"/>
      <c r="F25" s="736" t="str">
        <f t="shared" si="0"/>
        <v>INCLUDED</v>
      </c>
      <c r="G25" s="717">
        <f t="shared" si="1"/>
        <v>0</v>
      </c>
      <c r="H25" s="757">
        <f t="shared" si="2"/>
        <v>0</v>
      </c>
      <c r="I25" s="380"/>
      <c r="J25" s="380"/>
      <c r="K25" s="380"/>
      <c r="L25" s="380"/>
      <c r="M25" s="380"/>
      <c r="N25" s="380"/>
      <c r="O25" s="380"/>
      <c r="P25" s="380"/>
      <c r="Q25" s="380"/>
      <c r="R25" s="380"/>
      <c r="S25" s="380"/>
      <c r="T25" s="380"/>
      <c r="U25" s="380"/>
      <c r="V25" s="380"/>
      <c r="W25" s="380"/>
      <c r="X25" s="380"/>
      <c r="Y25" s="388"/>
      <c r="Z25" s="388"/>
      <c r="AA25" s="388"/>
      <c r="AB25" s="388"/>
      <c r="AC25" s="388"/>
    </row>
    <row r="26" spans="1:29" s="603" customFormat="1" ht="42.75">
      <c r="A26" s="741">
        <v>9</v>
      </c>
      <c r="B26" s="745" t="s">
        <v>509</v>
      </c>
      <c r="C26" s="742" t="s">
        <v>508</v>
      </c>
      <c r="D26" s="743">
        <v>2</v>
      </c>
      <c r="E26" s="735"/>
      <c r="F26" s="736" t="str">
        <f t="shared" si="0"/>
        <v>INCLUDED</v>
      </c>
      <c r="G26" s="717">
        <f t="shared" si="1"/>
        <v>0</v>
      </c>
      <c r="H26" s="757">
        <f t="shared" si="2"/>
        <v>0</v>
      </c>
      <c r="I26" s="380"/>
      <c r="J26" s="380"/>
      <c r="K26" s="380"/>
      <c r="L26" s="380"/>
      <c r="M26" s="380"/>
      <c r="N26" s="380"/>
      <c r="O26" s="380"/>
      <c r="P26" s="380"/>
      <c r="Q26" s="380"/>
      <c r="R26" s="380"/>
      <c r="S26" s="380"/>
      <c r="T26" s="380"/>
      <c r="U26" s="380"/>
      <c r="V26" s="380"/>
      <c r="W26" s="380"/>
      <c r="X26" s="380"/>
      <c r="Y26" s="388"/>
      <c r="Z26" s="388"/>
      <c r="AA26" s="388"/>
      <c r="AB26" s="388"/>
      <c r="AC26" s="388"/>
    </row>
    <row r="27" spans="1:29" s="603" customFormat="1" ht="42.75">
      <c r="A27" s="741">
        <v>10</v>
      </c>
      <c r="B27" s="745" t="s">
        <v>510</v>
      </c>
      <c r="C27" s="742" t="s">
        <v>508</v>
      </c>
      <c r="D27" s="743">
        <v>2</v>
      </c>
      <c r="E27" s="735"/>
      <c r="F27" s="736" t="str">
        <f t="shared" si="0"/>
        <v>INCLUDED</v>
      </c>
      <c r="G27" s="717">
        <f t="shared" si="1"/>
        <v>0</v>
      </c>
      <c r="H27" s="757">
        <f t="shared" si="2"/>
        <v>0</v>
      </c>
      <c r="I27" s="380"/>
      <c r="J27" s="380"/>
      <c r="K27" s="380"/>
      <c r="L27" s="380"/>
      <c r="M27" s="380"/>
      <c r="N27" s="380"/>
      <c r="O27" s="380"/>
      <c r="P27" s="380"/>
      <c r="Q27" s="380"/>
      <c r="R27" s="380"/>
      <c r="S27" s="380"/>
      <c r="T27" s="380"/>
      <c r="U27" s="380"/>
      <c r="V27" s="380"/>
      <c r="W27" s="380"/>
      <c r="X27" s="380"/>
      <c r="Y27" s="388"/>
      <c r="Z27" s="388"/>
      <c r="AA27" s="388"/>
      <c r="AB27" s="388"/>
      <c r="AC27" s="388"/>
    </row>
    <row r="28" spans="1:29" s="603" customFormat="1" ht="28.5">
      <c r="A28" s="741">
        <v>11</v>
      </c>
      <c r="B28" s="745" t="s">
        <v>542</v>
      </c>
      <c r="C28" s="742" t="s">
        <v>503</v>
      </c>
      <c r="D28" s="743">
        <v>7</v>
      </c>
      <c r="E28" s="735"/>
      <c r="F28" s="736" t="str">
        <f t="shared" si="0"/>
        <v>INCLUDED</v>
      </c>
      <c r="G28" s="717">
        <f t="shared" si="1"/>
        <v>0</v>
      </c>
      <c r="H28" s="757">
        <f t="shared" si="2"/>
        <v>0</v>
      </c>
      <c r="I28" s="380"/>
      <c r="J28" s="380"/>
      <c r="K28" s="380"/>
      <c r="L28" s="380"/>
      <c r="M28" s="380"/>
      <c r="N28" s="380"/>
      <c r="O28" s="380"/>
      <c r="P28" s="380"/>
      <c r="Q28" s="380"/>
      <c r="R28" s="380"/>
      <c r="S28" s="380"/>
      <c r="T28" s="380"/>
      <c r="U28" s="380"/>
      <c r="V28" s="380"/>
      <c r="W28" s="380"/>
      <c r="X28" s="380"/>
      <c r="Y28" s="388"/>
      <c r="Z28" s="388"/>
      <c r="AA28" s="388"/>
      <c r="AB28" s="388"/>
      <c r="AC28" s="388"/>
    </row>
    <row r="29" spans="1:29" s="603" customFormat="1" ht="42.75">
      <c r="A29" s="741">
        <v>12</v>
      </c>
      <c r="B29" s="745" t="s">
        <v>511</v>
      </c>
      <c r="C29" s="742" t="s">
        <v>496</v>
      </c>
      <c r="D29" s="743">
        <v>1</v>
      </c>
      <c r="E29" s="735"/>
      <c r="F29" s="736" t="str">
        <f t="shared" si="0"/>
        <v>INCLUDED</v>
      </c>
      <c r="G29" s="717">
        <f t="shared" si="1"/>
        <v>0</v>
      </c>
      <c r="H29" s="757">
        <f t="shared" si="2"/>
        <v>0</v>
      </c>
      <c r="I29" s="380"/>
      <c r="J29" s="380"/>
      <c r="K29" s="380"/>
      <c r="L29" s="380"/>
      <c r="M29" s="380"/>
      <c r="N29" s="380"/>
      <c r="O29" s="380"/>
      <c r="P29" s="380"/>
      <c r="Q29" s="380"/>
      <c r="R29" s="380"/>
      <c r="S29" s="380"/>
      <c r="T29" s="380"/>
      <c r="U29" s="380"/>
      <c r="V29" s="380"/>
      <c r="W29" s="380"/>
      <c r="X29" s="380"/>
      <c r="Y29" s="388"/>
      <c r="Z29" s="388"/>
      <c r="AA29" s="388"/>
      <c r="AB29" s="388"/>
      <c r="AC29" s="388"/>
    </row>
    <row r="30" spans="1:29" s="603" customFormat="1" ht="42.75">
      <c r="A30" s="741">
        <v>13</v>
      </c>
      <c r="B30" s="745" t="s">
        <v>512</v>
      </c>
      <c r="C30" s="742" t="s">
        <v>496</v>
      </c>
      <c r="D30" s="743">
        <v>1</v>
      </c>
      <c r="E30" s="735"/>
      <c r="F30" s="736" t="str">
        <f t="shared" si="0"/>
        <v>INCLUDED</v>
      </c>
      <c r="G30" s="717">
        <f t="shared" si="1"/>
        <v>0</v>
      </c>
      <c r="H30" s="757">
        <f t="shared" si="2"/>
        <v>0</v>
      </c>
      <c r="I30" s="380"/>
      <c r="J30" s="380"/>
      <c r="K30" s="380"/>
      <c r="L30" s="380"/>
      <c r="M30" s="380"/>
      <c r="N30" s="380"/>
      <c r="O30" s="380"/>
      <c r="P30" s="380"/>
      <c r="Q30" s="380"/>
      <c r="R30" s="380"/>
      <c r="S30" s="380"/>
      <c r="T30" s="380"/>
      <c r="U30" s="380"/>
      <c r="V30" s="380"/>
      <c r="W30" s="380"/>
      <c r="X30" s="380"/>
      <c r="Y30" s="388"/>
      <c r="Z30" s="388"/>
      <c r="AA30" s="388"/>
      <c r="AB30" s="388"/>
      <c r="AC30" s="388"/>
    </row>
    <row r="31" spans="1:29" s="603" customFormat="1" ht="114">
      <c r="A31" s="741">
        <v>14</v>
      </c>
      <c r="B31" s="745" t="s">
        <v>570</v>
      </c>
      <c r="C31" s="742" t="s">
        <v>506</v>
      </c>
      <c r="D31" s="743">
        <v>1</v>
      </c>
      <c r="E31" s="735"/>
      <c r="F31" s="736" t="str">
        <f t="shared" si="0"/>
        <v>INCLUDED</v>
      </c>
      <c r="G31" s="717">
        <f t="shared" si="1"/>
        <v>0</v>
      </c>
      <c r="H31" s="757">
        <f t="shared" si="2"/>
        <v>0</v>
      </c>
      <c r="I31" s="380"/>
      <c r="J31" s="380"/>
      <c r="K31" s="380"/>
      <c r="L31" s="380"/>
      <c r="M31" s="380"/>
      <c r="N31" s="380"/>
      <c r="O31" s="380"/>
      <c r="P31" s="380"/>
      <c r="Q31" s="380"/>
      <c r="R31" s="380"/>
      <c r="S31" s="380"/>
      <c r="T31" s="380"/>
      <c r="U31" s="380"/>
      <c r="V31" s="380"/>
      <c r="W31" s="380"/>
      <c r="X31" s="380"/>
      <c r="Y31" s="388"/>
      <c r="Z31" s="388"/>
      <c r="AA31" s="388"/>
      <c r="AB31" s="388"/>
      <c r="AC31" s="388"/>
    </row>
    <row r="32" spans="1:29" s="603" customFormat="1">
      <c r="A32" s="741">
        <v>15</v>
      </c>
      <c r="B32" s="745" t="s">
        <v>513</v>
      </c>
      <c r="C32" s="742" t="s">
        <v>503</v>
      </c>
      <c r="D32" s="743">
        <v>1</v>
      </c>
      <c r="E32" s="735"/>
      <c r="F32" s="736" t="str">
        <f t="shared" si="0"/>
        <v>INCLUDED</v>
      </c>
      <c r="G32" s="717">
        <f t="shared" si="1"/>
        <v>0</v>
      </c>
      <c r="H32" s="757">
        <f t="shared" si="2"/>
        <v>0</v>
      </c>
      <c r="I32" s="380"/>
      <c r="J32" s="380"/>
      <c r="K32" s="380"/>
      <c r="L32" s="380"/>
      <c r="M32" s="380"/>
      <c r="N32" s="380"/>
      <c r="O32" s="380"/>
      <c r="P32" s="380"/>
      <c r="Q32" s="380"/>
      <c r="R32" s="380"/>
      <c r="S32" s="380"/>
      <c r="T32" s="380"/>
      <c r="U32" s="380"/>
      <c r="V32" s="380"/>
      <c r="W32" s="380"/>
      <c r="X32" s="380"/>
      <c r="Y32" s="388"/>
      <c r="Z32" s="388"/>
      <c r="AA32" s="388"/>
      <c r="AB32" s="388"/>
      <c r="AC32" s="388"/>
    </row>
    <row r="33" spans="1:29" s="603" customFormat="1" ht="28.5">
      <c r="A33" s="741">
        <v>16</v>
      </c>
      <c r="B33" s="745" t="s">
        <v>571</v>
      </c>
      <c r="C33" s="742" t="s">
        <v>503</v>
      </c>
      <c r="D33" s="743">
        <v>2</v>
      </c>
      <c r="E33" s="735"/>
      <c r="F33" s="736" t="str">
        <f t="shared" si="0"/>
        <v>INCLUDED</v>
      </c>
      <c r="G33" s="717">
        <f t="shared" si="1"/>
        <v>0</v>
      </c>
      <c r="H33" s="757">
        <f t="shared" si="2"/>
        <v>0</v>
      </c>
      <c r="I33" s="380"/>
      <c r="J33" s="380"/>
      <c r="K33" s="380"/>
      <c r="L33" s="380"/>
      <c r="M33" s="380"/>
      <c r="N33" s="380"/>
      <c r="O33" s="380"/>
      <c r="P33" s="380"/>
      <c r="Q33" s="380"/>
      <c r="R33" s="380"/>
      <c r="S33" s="380"/>
      <c r="T33" s="380"/>
      <c r="U33" s="380"/>
      <c r="V33" s="380"/>
      <c r="W33" s="380"/>
      <c r="X33" s="380"/>
      <c r="Y33" s="388"/>
      <c r="Z33" s="388"/>
      <c r="AA33" s="388"/>
      <c r="AB33" s="388"/>
      <c r="AC33" s="388"/>
    </row>
    <row r="34" spans="1:29" s="603" customFormat="1">
      <c r="A34" s="741">
        <v>17</v>
      </c>
      <c r="B34" s="745" t="s">
        <v>514</v>
      </c>
      <c r="C34" s="742" t="s">
        <v>503</v>
      </c>
      <c r="D34" s="743">
        <v>3</v>
      </c>
      <c r="E34" s="735"/>
      <c r="F34" s="736" t="str">
        <f t="shared" si="0"/>
        <v>INCLUDED</v>
      </c>
      <c r="G34" s="717">
        <f t="shared" si="1"/>
        <v>0</v>
      </c>
      <c r="H34" s="757">
        <f t="shared" si="2"/>
        <v>0</v>
      </c>
      <c r="I34" s="380"/>
      <c r="J34" s="380"/>
      <c r="K34" s="380"/>
      <c r="L34" s="380"/>
      <c r="M34" s="380"/>
      <c r="N34" s="380"/>
      <c r="O34" s="380"/>
      <c r="P34" s="380"/>
      <c r="Q34" s="380"/>
      <c r="R34" s="380"/>
      <c r="S34" s="380"/>
      <c r="T34" s="380"/>
      <c r="U34" s="380"/>
      <c r="V34" s="380"/>
      <c r="W34" s="380"/>
      <c r="X34" s="380"/>
      <c r="Y34" s="388"/>
      <c r="Z34" s="388"/>
      <c r="AA34" s="388"/>
      <c r="AB34" s="388"/>
      <c r="AC34" s="388"/>
    </row>
    <row r="35" spans="1:29" s="603" customFormat="1">
      <c r="A35" s="741">
        <v>18</v>
      </c>
      <c r="B35" s="745" t="s">
        <v>543</v>
      </c>
      <c r="C35" s="742" t="s">
        <v>496</v>
      </c>
      <c r="D35" s="743">
        <v>1</v>
      </c>
      <c r="E35" s="735"/>
      <c r="F35" s="736" t="str">
        <f t="shared" si="0"/>
        <v>INCLUDED</v>
      </c>
      <c r="G35" s="717">
        <f t="shared" si="1"/>
        <v>0</v>
      </c>
      <c r="H35" s="757">
        <f t="shared" si="2"/>
        <v>0</v>
      </c>
      <c r="I35" s="380"/>
      <c r="J35" s="380"/>
      <c r="K35" s="380"/>
      <c r="L35" s="380"/>
      <c r="M35" s="380"/>
      <c r="N35" s="380"/>
      <c r="O35" s="380"/>
      <c r="P35" s="380"/>
      <c r="Q35" s="380"/>
      <c r="R35" s="380"/>
      <c r="S35" s="380"/>
      <c r="T35" s="380"/>
      <c r="U35" s="380"/>
      <c r="V35" s="380"/>
      <c r="W35" s="380"/>
      <c r="X35" s="380"/>
      <c r="Y35" s="388"/>
      <c r="Z35" s="388"/>
      <c r="AA35" s="388"/>
      <c r="AB35" s="388"/>
      <c r="AC35" s="388"/>
    </row>
    <row r="36" spans="1:29" s="603" customFormat="1">
      <c r="A36" s="741">
        <v>19</v>
      </c>
      <c r="B36" s="745" t="s">
        <v>515</v>
      </c>
      <c r="C36" s="742" t="s">
        <v>503</v>
      </c>
      <c r="D36" s="743">
        <v>1</v>
      </c>
      <c r="E36" s="735"/>
      <c r="F36" s="736" t="str">
        <f t="shared" si="0"/>
        <v>INCLUDED</v>
      </c>
      <c r="G36" s="717">
        <f t="shared" si="1"/>
        <v>0</v>
      </c>
      <c r="H36" s="757">
        <f t="shared" si="2"/>
        <v>0</v>
      </c>
      <c r="I36" s="380"/>
      <c r="J36" s="380"/>
      <c r="K36" s="380"/>
      <c r="L36" s="380"/>
      <c r="M36" s="380"/>
      <c r="N36" s="380"/>
      <c r="O36" s="380"/>
      <c r="P36" s="380"/>
      <c r="Q36" s="380"/>
      <c r="R36" s="380"/>
      <c r="S36" s="380"/>
      <c r="T36" s="380"/>
      <c r="U36" s="380"/>
      <c r="V36" s="380"/>
      <c r="W36" s="380"/>
      <c r="X36" s="380"/>
      <c r="Y36" s="388"/>
      <c r="Z36" s="388"/>
      <c r="AA36" s="388"/>
      <c r="AB36" s="388"/>
      <c r="AC36" s="388"/>
    </row>
    <row r="37" spans="1:29" s="603" customFormat="1">
      <c r="A37" s="741">
        <v>20</v>
      </c>
      <c r="B37" s="745" t="s">
        <v>516</v>
      </c>
      <c r="C37" s="742" t="s">
        <v>503</v>
      </c>
      <c r="D37" s="743">
        <v>1</v>
      </c>
      <c r="E37" s="735"/>
      <c r="F37" s="736" t="str">
        <f t="shared" si="0"/>
        <v>INCLUDED</v>
      </c>
      <c r="G37" s="717">
        <f t="shared" si="1"/>
        <v>0</v>
      </c>
      <c r="H37" s="757">
        <f t="shared" si="2"/>
        <v>0</v>
      </c>
      <c r="I37" s="380"/>
      <c r="J37" s="380"/>
      <c r="K37" s="380"/>
      <c r="L37" s="380"/>
      <c r="M37" s="380"/>
      <c r="N37" s="380"/>
      <c r="O37" s="380"/>
      <c r="P37" s="380"/>
      <c r="Q37" s="380"/>
      <c r="R37" s="380"/>
      <c r="S37" s="380"/>
      <c r="T37" s="380"/>
      <c r="U37" s="380"/>
      <c r="V37" s="380"/>
      <c r="W37" s="380"/>
      <c r="X37" s="380"/>
      <c r="Y37" s="388"/>
      <c r="Z37" s="388"/>
      <c r="AA37" s="388"/>
      <c r="AB37" s="388"/>
      <c r="AC37" s="388"/>
    </row>
    <row r="38" spans="1:29" s="603" customFormat="1" ht="42.75">
      <c r="A38" s="741">
        <v>21</v>
      </c>
      <c r="B38" s="745" t="s">
        <v>517</v>
      </c>
      <c r="C38" s="742" t="s">
        <v>503</v>
      </c>
      <c r="D38" s="743">
        <v>2</v>
      </c>
      <c r="E38" s="735"/>
      <c r="F38" s="736" t="str">
        <f t="shared" si="0"/>
        <v>INCLUDED</v>
      </c>
      <c r="G38" s="717">
        <f t="shared" si="1"/>
        <v>0</v>
      </c>
      <c r="H38" s="757">
        <f t="shared" si="2"/>
        <v>0</v>
      </c>
      <c r="I38" s="380"/>
      <c r="J38" s="380"/>
      <c r="K38" s="380"/>
      <c r="L38" s="380"/>
      <c r="M38" s="380"/>
      <c r="N38" s="380"/>
      <c r="O38" s="380"/>
      <c r="P38" s="380"/>
      <c r="Q38" s="380"/>
      <c r="R38" s="380"/>
      <c r="S38" s="380"/>
      <c r="T38" s="380"/>
      <c r="U38" s="380"/>
      <c r="V38" s="380"/>
      <c r="W38" s="380"/>
      <c r="X38" s="380"/>
      <c r="Y38" s="388"/>
      <c r="Z38" s="388"/>
      <c r="AA38" s="388"/>
      <c r="AB38" s="388"/>
      <c r="AC38" s="388"/>
    </row>
    <row r="39" spans="1:29" s="603" customFormat="1" ht="42.75">
      <c r="A39" s="741">
        <v>22</v>
      </c>
      <c r="B39" s="745" t="s">
        <v>572</v>
      </c>
      <c r="C39" s="742" t="s">
        <v>503</v>
      </c>
      <c r="D39" s="743">
        <v>1</v>
      </c>
      <c r="E39" s="735"/>
      <c r="F39" s="736" t="str">
        <f t="shared" si="0"/>
        <v>INCLUDED</v>
      </c>
      <c r="G39" s="717">
        <f t="shared" si="1"/>
        <v>0</v>
      </c>
      <c r="H39" s="757">
        <f t="shared" si="2"/>
        <v>0</v>
      </c>
      <c r="I39" s="380"/>
      <c r="J39" s="380"/>
      <c r="K39" s="380"/>
      <c r="L39" s="380"/>
      <c r="M39" s="380"/>
      <c r="N39" s="380"/>
      <c r="O39" s="380"/>
      <c r="P39" s="380"/>
      <c r="Q39" s="380"/>
      <c r="R39" s="380"/>
      <c r="S39" s="380"/>
      <c r="T39" s="380"/>
      <c r="U39" s="380"/>
      <c r="V39" s="380"/>
      <c r="W39" s="380"/>
      <c r="X39" s="380"/>
      <c r="Y39" s="388"/>
      <c r="Z39" s="388"/>
      <c r="AA39" s="388"/>
      <c r="AB39" s="388"/>
      <c r="AC39" s="388"/>
    </row>
    <row r="40" spans="1:29" s="603" customFormat="1">
      <c r="A40" s="741">
        <v>23</v>
      </c>
      <c r="B40" s="745" t="s">
        <v>544</v>
      </c>
      <c r="C40" s="742" t="s">
        <v>545</v>
      </c>
      <c r="D40" s="744">
        <v>1</v>
      </c>
      <c r="E40" s="735"/>
      <c r="F40" s="736" t="str">
        <f t="shared" si="0"/>
        <v>INCLUDED</v>
      </c>
      <c r="G40" s="717">
        <f t="shared" si="1"/>
        <v>0</v>
      </c>
      <c r="H40" s="757">
        <f t="shared" si="2"/>
        <v>0</v>
      </c>
      <c r="I40" s="380"/>
      <c r="J40" s="380"/>
      <c r="K40" s="380"/>
      <c r="L40" s="380"/>
      <c r="M40" s="380"/>
      <c r="N40" s="380"/>
      <c r="O40" s="380"/>
      <c r="P40" s="380"/>
      <c r="Q40" s="380"/>
      <c r="R40" s="380"/>
      <c r="S40" s="380"/>
      <c r="T40" s="380"/>
      <c r="U40" s="380"/>
      <c r="V40" s="380"/>
      <c r="W40" s="380"/>
      <c r="X40" s="380"/>
      <c r="Y40" s="388"/>
      <c r="Z40" s="388"/>
      <c r="AA40" s="388"/>
      <c r="AB40" s="388"/>
      <c r="AC40" s="388"/>
    </row>
    <row r="41" spans="1:29" s="603" customFormat="1">
      <c r="A41" s="741">
        <v>24</v>
      </c>
      <c r="B41" s="745" t="s">
        <v>546</v>
      </c>
      <c r="C41" s="744" t="s">
        <v>547</v>
      </c>
      <c r="D41" s="744">
        <v>1</v>
      </c>
      <c r="E41" s="735"/>
      <c r="F41" s="736" t="str">
        <f t="shared" si="0"/>
        <v>INCLUDED</v>
      </c>
      <c r="G41" s="717">
        <f t="shared" si="1"/>
        <v>0</v>
      </c>
      <c r="H41" s="757">
        <f t="shared" si="2"/>
        <v>0</v>
      </c>
      <c r="I41" s="380"/>
      <c r="J41" s="380"/>
      <c r="K41" s="380"/>
      <c r="L41" s="380"/>
      <c r="M41" s="380"/>
      <c r="N41" s="380"/>
      <c r="O41" s="380"/>
      <c r="P41" s="380"/>
      <c r="Q41" s="380"/>
      <c r="R41" s="380"/>
      <c r="S41" s="380"/>
      <c r="T41" s="380"/>
      <c r="U41" s="380"/>
      <c r="V41" s="380"/>
      <c r="W41" s="380"/>
      <c r="X41" s="380"/>
      <c r="Y41" s="388"/>
      <c r="Z41" s="388"/>
      <c r="AA41" s="388"/>
      <c r="AB41" s="388"/>
      <c r="AC41" s="388"/>
    </row>
    <row r="42" spans="1:29" s="603" customFormat="1">
      <c r="A42" s="741">
        <v>25</v>
      </c>
      <c r="B42" s="745" t="s">
        <v>548</v>
      </c>
      <c r="C42" s="744" t="s">
        <v>547</v>
      </c>
      <c r="D42" s="744">
        <v>2</v>
      </c>
      <c r="E42" s="735"/>
      <c r="F42" s="736" t="str">
        <f t="shared" si="0"/>
        <v>INCLUDED</v>
      </c>
      <c r="G42" s="717">
        <f t="shared" si="1"/>
        <v>0</v>
      </c>
      <c r="H42" s="757">
        <f t="shared" si="2"/>
        <v>0</v>
      </c>
      <c r="I42" s="380"/>
      <c r="J42" s="380"/>
      <c r="K42" s="380"/>
      <c r="L42" s="380"/>
      <c r="M42" s="380"/>
      <c r="N42" s="380"/>
      <c r="O42" s="380"/>
      <c r="P42" s="380"/>
      <c r="Q42" s="380"/>
      <c r="R42" s="380"/>
      <c r="S42" s="380"/>
      <c r="T42" s="380"/>
      <c r="U42" s="380"/>
      <c r="V42" s="380"/>
      <c r="W42" s="380"/>
      <c r="X42" s="380"/>
      <c r="Y42" s="388"/>
      <c r="Z42" s="388"/>
      <c r="AA42" s="388"/>
      <c r="AB42" s="388"/>
      <c r="AC42" s="388"/>
    </row>
    <row r="43" spans="1:29" s="603" customFormat="1" ht="28.5">
      <c r="A43" s="741">
        <v>26</v>
      </c>
      <c r="B43" s="745" t="s">
        <v>549</v>
      </c>
      <c r="C43" s="742" t="s">
        <v>550</v>
      </c>
      <c r="D43" s="743">
        <v>6</v>
      </c>
      <c r="E43" s="735"/>
      <c r="F43" s="736" t="str">
        <f t="shared" si="0"/>
        <v>INCLUDED</v>
      </c>
      <c r="G43" s="717">
        <f t="shared" si="1"/>
        <v>0</v>
      </c>
      <c r="H43" s="757">
        <f t="shared" si="2"/>
        <v>0</v>
      </c>
      <c r="I43" s="380"/>
      <c r="J43" s="380"/>
      <c r="K43" s="380"/>
      <c r="L43" s="380"/>
      <c r="M43" s="380"/>
      <c r="N43" s="380"/>
      <c r="O43" s="380"/>
      <c r="P43" s="380"/>
      <c r="Q43" s="380"/>
      <c r="R43" s="380"/>
      <c r="S43" s="380"/>
      <c r="T43" s="380"/>
      <c r="U43" s="380"/>
      <c r="V43" s="380"/>
      <c r="W43" s="380"/>
      <c r="X43" s="380"/>
      <c r="Y43" s="388"/>
      <c r="Z43" s="388"/>
      <c r="AA43" s="388"/>
      <c r="AB43" s="388"/>
      <c r="AC43" s="388"/>
    </row>
    <row r="44" spans="1:29" s="603" customFormat="1" ht="28.5">
      <c r="A44" s="741">
        <v>27</v>
      </c>
      <c r="B44" s="745" t="s">
        <v>551</v>
      </c>
      <c r="C44" s="742" t="s">
        <v>550</v>
      </c>
      <c r="D44" s="743">
        <v>3</v>
      </c>
      <c r="E44" s="735"/>
      <c r="F44" s="736" t="str">
        <f t="shared" si="0"/>
        <v>INCLUDED</v>
      </c>
      <c r="G44" s="717">
        <f t="shared" si="1"/>
        <v>0</v>
      </c>
      <c r="H44" s="757">
        <f t="shared" si="2"/>
        <v>0</v>
      </c>
      <c r="I44" s="380"/>
      <c r="J44" s="380"/>
      <c r="K44" s="380"/>
      <c r="L44" s="380"/>
      <c r="M44" s="380"/>
      <c r="N44" s="380"/>
      <c r="O44" s="380"/>
      <c r="P44" s="380"/>
      <c r="Q44" s="380"/>
      <c r="R44" s="380"/>
      <c r="S44" s="380"/>
      <c r="T44" s="380"/>
      <c r="U44" s="380"/>
      <c r="V44" s="380"/>
      <c r="W44" s="380"/>
      <c r="X44" s="380"/>
      <c r="Y44" s="388"/>
      <c r="Z44" s="388"/>
      <c r="AA44" s="388"/>
      <c r="AB44" s="388"/>
      <c r="AC44" s="388"/>
    </row>
    <row r="45" spans="1:29" s="603" customFormat="1" ht="28.5">
      <c r="A45" s="741">
        <v>28</v>
      </c>
      <c r="B45" s="745" t="s">
        <v>552</v>
      </c>
      <c r="C45" s="742" t="s">
        <v>550</v>
      </c>
      <c r="D45" s="743">
        <v>3</v>
      </c>
      <c r="E45" s="735"/>
      <c r="F45" s="736" t="str">
        <f t="shared" si="0"/>
        <v>INCLUDED</v>
      </c>
      <c r="G45" s="717">
        <f t="shared" si="1"/>
        <v>0</v>
      </c>
      <c r="H45" s="757">
        <f t="shared" si="2"/>
        <v>0</v>
      </c>
      <c r="I45" s="380"/>
      <c r="J45" s="380"/>
      <c r="K45" s="380"/>
      <c r="L45" s="380"/>
      <c r="M45" s="380"/>
      <c r="N45" s="380"/>
      <c r="O45" s="380"/>
      <c r="P45" s="380"/>
      <c r="Q45" s="380"/>
      <c r="R45" s="380"/>
      <c r="S45" s="380"/>
      <c r="T45" s="380"/>
      <c r="U45" s="380"/>
      <c r="V45" s="380"/>
      <c r="W45" s="380"/>
      <c r="X45" s="380"/>
      <c r="Y45" s="388"/>
      <c r="Z45" s="388"/>
      <c r="AA45" s="388"/>
      <c r="AB45" s="388"/>
      <c r="AC45" s="388"/>
    </row>
    <row r="46" spans="1:29" s="603" customFormat="1">
      <c r="A46" s="741">
        <v>29</v>
      </c>
      <c r="B46" s="745" t="s">
        <v>518</v>
      </c>
      <c r="C46" s="742" t="s">
        <v>503</v>
      </c>
      <c r="D46" s="743">
        <v>1</v>
      </c>
      <c r="E46" s="735"/>
      <c r="F46" s="736" t="str">
        <f t="shared" si="0"/>
        <v>INCLUDED</v>
      </c>
      <c r="G46" s="717">
        <f t="shared" si="1"/>
        <v>0</v>
      </c>
      <c r="H46" s="757">
        <f t="shared" si="2"/>
        <v>0</v>
      </c>
      <c r="I46" s="380"/>
      <c r="J46" s="380"/>
      <c r="K46" s="380"/>
      <c r="L46" s="380"/>
      <c r="M46" s="380"/>
      <c r="N46" s="380"/>
      <c r="O46" s="380"/>
      <c r="P46" s="380"/>
      <c r="Q46" s="380"/>
      <c r="R46" s="380"/>
      <c r="S46" s="380"/>
      <c r="T46" s="380"/>
      <c r="U46" s="380"/>
      <c r="V46" s="380"/>
      <c r="W46" s="380"/>
      <c r="X46" s="380"/>
      <c r="Y46" s="388"/>
      <c r="Z46" s="388"/>
      <c r="AA46" s="388"/>
      <c r="AB46" s="388"/>
      <c r="AC46" s="388"/>
    </row>
    <row r="47" spans="1:29" s="603" customFormat="1">
      <c r="A47" s="741">
        <v>30</v>
      </c>
      <c r="B47" s="745" t="s">
        <v>519</v>
      </c>
      <c r="C47" s="742" t="s">
        <v>503</v>
      </c>
      <c r="D47" s="743">
        <v>1</v>
      </c>
      <c r="E47" s="735"/>
      <c r="F47" s="736" t="str">
        <f t="shared" si="0"/>
        <v>INCLUDED</v>
      </c>
      <c r="G47" s="717">
        <f t="shared" si="1"/>
        <v>0</v>
      </c>
      <c r="H47" s="757">
        <f t="shared" si="2"/>
        <v>0</v>
      </c>
      <c r="I47" s="380"/>
      <c r="J47" s="380"/>
      <c r="K47" s="380"/>
      <c r="L47" s="380"/>
      <c r="M47" s="380"/>
      <c r="N47" s="380"/>
      <c r="O47" s="380"/>
      <c r="P47" s="380"/>
      <c r="Q47" s="380"/>
      <c r="R47" s="380"/>
      <c r="S47" s="380"/>
      <c r="T47" s="380"/>
      <c r="U47" s="380"/>
      <c r="V47" s="380"/>
      <c r="W47" s="380"/>
      <c r="X47" s="380"/>
      <c r="Y47" s="388"/>
      <c r="Z47" s="388"/>
      <c r="AA47" s="388"/>
      <c r="AB47" s="388"/>
      <c r="AC47" s="388"/>
    </row>
    <row r="48" spans="1:29" s="603" customFormat="1" ht="18">
      <c r="A48" s="741"/>
      <c r="B48" s="766" t="s">
        <v>573</v>
      </c>
      <c r="C48" s="742"/>
      <c r="D48" s="771"/>
      <c r="E48" s="771"/>
      <c r="F48" s="736"/>
      <c r="G48" s="717">
        <f t="shared" si="1"/>
        <v>0</v>
      </c>
      <c r="H48" s="757">
        <f t="shared" si="2"/>
        <v>0</v>
      </c>
      <c r="I48" s="380"/>
      <c r="J48" s="380"/>
      <c r="K48" s="380"/>
      <c r="L48" s="380"/>
      <c r="M48" s="380"/>
      <c r="N48" s="380"/>
      <c r="O48" s="380"/>
      <c r="P48" s="380"/>
      <c r="Q48" s="380"/>
      <c r="R48" s="380"/>
      <c r="S48" s="380"/>
      <c r="T48" s="380"/>
      <c r="U48" s="380"/>
      <c r="V48" s="380"/>
      <c r="W48" s="380"/>
      <c r="X48" s="380"/>
      <c r="Y48" s="388"/>
      <c r="Z48" s="388"/>
      <c r="AA48" s="388"/>
      <c r="AB48" s="388"/>
      <c r="AC48" s="388"/>
    </row>
    <row r="49" spans="1:29" s="603" customFormat="1">
      <c r="A49" s="741"/>
      <c r="B49" s="746" t="s">
        <v>520</v>
      </c>
      <c r="C49" s="748"/>
      <c r="D49" s="768"/>
      <c r="E49" s="771"/>
      <c r="F49" s="736"/>
      <c r="G49" s="717">
        <f t="shared" si="1"/>
        <v>0</v>
      </c>
      <c r="H49" s="757">
        <f t="shared" si="2"/>
        <v>0</v>
      </c>
      <c r="I49" s="380"/>
      <c r="J49" s="380"/>
      <c r="K49" s="380"/>
      <c r="L49" s="380"/>
      <c r="M49" s="380"/>
      <c r="N49" s="380"/>
      <c r="O49" s="380"/>
      <c r="P49" s="380"/>
      <c r="Q49" s="380"/>
      <c r="R49" s="380"/>
      <c r="S49" s="380"/>
      <c r="T49" s="380"/>
      <c r="U49" s="380"/>
      <c r="V49" s="380"/>
      <c r="W49" s="380"/>
      <c r="X49" s="380"/>
      <c r="Y49" s="388"/>
      <c r="Z49" s="388"/>
      <c r="AA49" s="388"/>
      <c r="AB49" s="388"/>
      <c r="AC49" s="388"/>
    </row>
    <row r="50" spans="1:29" s="603" customFormat="1" ht="57">
      <c r="A50" s="741">
        <v>31</v>
      </c>
      <c r="B50" s="745" t="s">
        <v>521</v>
      </c>
      <c r="C50" s="748" t="s">
        <v>522</v>
      </c>
      <c r="D50" s="749">
        <v>1</v>
      </c>
      <c r="E50" s="735"/>
      <c r="F50" s="736" t="str">
        <f t="shared" ref="F50:F65" si="3">IF(E50=0, "INCLUDED", IF(ISERROR(E50*D50), E50, E50*D50))</f>
        <v>INCLUDED</v>
      </c>
      <c r="G50" s="717">
        <f t="shared" ref="G50:G86" si="4">ROUND(E50,2)</f>
        <v>0</v>
      </c>
      <c r="H50" s="757">
        <f t="shared" ref="H50:H86" si="5">D50*G50</f>
        <v>0</v>
      </c>
      <c r="I50" s="380"/>
      <c r="J50" s="380"/>
      <c r="K50" s="380"/>
      <c r="L50" s="380"/>
      <c r="M50" s="380"/>
      <c r="N50" s="380"/>
      <c r="O50" s="380"/>
      <c r="P50" s="380"/>
      <c r="Q50" s="380"/>
      <c r="R50" s="380"/>
      <c r="S50" s="380"/>
      <c r="T50" s="380"/>
      <c r="U50" s="380"/>
      <c r="V50" s="380"/>
      <c r="W50" s="380"/>
      <c r="X50" s="380"/>
      <c r="Y50" s="388"/>
      <c r="Z50" s="388"/>
      <c r="AA50" s="388"/>
      <c r="AB50" s="388"/>
      <c r="AC50" s="388"/>
    </row>
    <row r="51" spans="1:29" s="603" customFormat="1">
      <c r="A51" s="741"/>
      <c r="B51" s="746" t="s">
        <v>553</v>
      </c>
      <c r="C51" s="748"/>
      <c r="D51" s="749"/>
      <c r="E51" s="735"/>
      <c r="F51" s="736"/>
      <c r="G51" s="717">
        <f t="shared" si="4"/>
        <v>0</v>
      </c>
      <c r="H51" s="757">
        <f t="shared" si="5"/>
        <v>0</v>
      </c>
      <c r="I51" s="380"/>
      <c r="J51" s="380"/>
      <c r="K51" s="380"/>
      <c r="L51" s="380"/>
      <c r="M51" s="380"/>
      <c r="N51" s="380"/>
      <c r="O51" s="380"/>
      <c r="P51" s="380"/>
      <c r="Q51" s="380"/>
      <c r="R51" s="380"/>
      <c r="S51" s="380"/>
      <c r="T51" s="380"/>
      <c r="U51" s="380"/>
      <c r="V51" s="380"/>
      <c r="W51" s="380"/>
      <c r="X51" s="380"/>
      <c r="Y51" s="388"/>
      <c r="Z51" s="388"/>
      <c r="AA51" s="388"/>
      <c r="AB51" s="388"/>
      <c r="AC51" s="388"/>
    </row>
    <row r="52" spans="1:29" s="603" customFormat="1">
      <c r="A52" s="741">
        <v>32</v>
      </c>
      <c r="B52" s="745" t="s">
        <v>564</v>
      </c>
      <c r="C52" s="748" t="s">
        <v>522</v>
      </c>
      <c r="D52" s="749">
        <v>4</v>
      </c>
      <c r="E52" s="735"/>
      <c r="F52" s="736" t="str">
        <f t="shared" si="3"/>
        <v>INCLUDED</v>
      </c>
      <c r="G52" s="717">
        <f t="shared" si="4"/>
        <v>0</v>
      </c>
      <c r="H52" s="757">
        <f t="shared" si="5"/>
        <v>0</v>
      </c>
      <c r="I52" s="380"/>
      <c r="J52" s="380"/>
      <c r="K52" s="380"/>
      <c r="L52" s="380"/>
      <c r="M52" s="380"/>
      <c r="N52" s="380"/>
      <c r="O52" s="380"/>
      <c r="P52" s="380"/>
      <c r="Q52" s="380"/>
      <c r="R52" s="380"/>
      <c r="S52" s="380"/>
      <c r="T52" s="380"/>
      <c r="U52" s="380"/>
      <c r="V52" s="380"/>
      <c r="W52" s="380"/>
      <c r="X52" s="380"/>
      <c r="Y52" s="388"/>
      <c r="Z52" s="388"/>
      <c r="AA52" s="388"/>
      <c r="AB52" s="388"/>
      <c r="AC52" s="388"/>
    </row>
    <row r="53" spans="1:29" s="603" customFormat="1">
      <c r="A53" s="628">
        <v>33</v>
      </c>
      <c r="B53" s="745" t="s">
        <v>565</v>
      </c>
      <c r="C53" s="748" t="s">
        <v>522</v>
      </c>
      <c r="D53" s="749">
        <v>4</v>
      </c>
      <c r="E53" s="735"/>
      <c r="F53" s="736" t="str">
        <f t="shared" si="3"/>
        <v>INCLUDED</v>
      </c>
      <c r="G53" s="717">
        <f t="shared" si="4"/>
        <v>0</v>
      </c>
      <c r="H53" s="757">
        <f t="shared" si="5"/>
        <v>0</v>
      </c>
      <c r="I53" s="380"/>
      <c r="J53" s="380"/>
      <c r="K53" s="380"/>
      <c r="L53" s="380"/>
      <c r="M53" s="380"/>
      <c r="N53" s="380"/>
      <c r="O53" s="380"/>
      <c r="P53" s="380"/>
      <c r="Q53" s="380"/>
      <c r="R53" s="380"/>
      <c r="S53" s="380"/>
      <c r="T53" s="380"/>
      <c r="U53" s="380"/>
      <c r="V53" s="380"/>
      <c r="W53" s="380"/>
      <c r="X53" s="380"/>
      <c r="Y53" s="388"/>
      <c r="Z53" s="388"/>
      <c r="AA53" s="388"/>
      <c r="AB53" s="388"/>
      <c r="AC53" s="388"/>
    </row>
    <row r="54" spans="1:29" s="603" customFormat="1">
      <c r="A54" s="628"/>
      <c r="B54" s="746" t="s">
        <v>554</v>
      </c>
      <c r="C54" s="748"/>
      <c r="D54" s="749"/>
      <c r="E54" s="734"/>
      <c r="F54" s="736"/>
      <c r="G54" s="717">
        <f t="shared" si="4"/>
        <v>0</v>
      </c>
      <c r="H54" s="757">
        <f t="shared" si="5"/>
        <v>0</v>
      </c>
      <c r="I54" s="380"/>
      <c r="J54" s="380"/>
      <c r="K54" s="380"/>
      <c r="L54" s="380"/>
      <c r="M54" s="380"/>
      <c r="N54" s="380"/>
      <c r="O54" s="380"/>
      <c r="P54" s="380"/>
      <c r="Q54" s="380"/>
      <c r="R54" s="380"/>
      <c r="S54" s="380"/>
      <c r="T54" s="380"/>
      <c r="U54" s="380"/>
      <c r="V54" s="380"/>
      <c r="W54" s="380"/>
      <c r="X54" s="380"/>
      <c r="Y54" s="388"/>
      <c r="Z54" s="388"/>
      <c r="AA54" s="388"/>
      <c r="AB54" s="388"/>
      <c r="AC54" s="388"/>
    </row>
    <row r="55" spans="1:29" s="603" customFormat="1">
      <c r="A55" s="628">
        <v>34</v>
      </c>
      <c r="B55" s="745" t="s">
        <v>555</v>
      </c>
      <c r="C55" s="748" t="s">
        <v>522</v>
      </c>
      <c r="D55" s="749">
        <v>2</v>
      </c>
      <c r="E55" s="735"/>
      <c r="F55" s="736" t="str">
        <f t="shared" si="3"/>
        <v>INCLUDED</v>
      </c>
      <c r="G55" s="717">
        <f t="shared" si="4"/>
        <v>0</v>
      </c>
      <c r="H55" s="757">
        <f t="shared" si="5"/>
        <v>0</v>
      </c>
      <c r="I55" s="380"/>
      <c r="J55" s="380"/>
      <c r="K55" s="380"/>
      <c r="L55" s="380"/>
      <c r="M55" s="380"/>
      <c r="N55" s="380"/>
      <c r="O55" s="380"/>
      <c r="P55" s="380"/>
      <c r="Q55" s="380"/>
      <c r="R55" s="380"/>
      <c r="S55" s="380"/>
      <c r="T55" s="380"/>
      <c r="U55" s="380"/>
      <c r="V55" s="380"/>
      <c r="W55" s="380"/>
      <c r="X55" s="380"/>
      <c r="Y55" s="388"/>
      <c r="Z55" s="388"/>
      <c r="AA55" s="388"/>
      <c r="AB55" s="388"/>
      <c r="AC55" s="388"/>
    </row>
    <row r="56" spans="1:29" s="603" customFormat="1" ht="28.5">
      <c r="A56" s="628">
        <v>35</v>
      </c>
      <c r="B56" s="745" t="s">
        <v>556</v>
      </c>
      <c r="C56" s="748" t="s">
        <v>522</v>
      </c>
      <c r="D56" s="749">
        <v>2</v>
      </c>
      <c r="E56" s="735"/>
      <c r="F56" s="736" t="str">
        <f t="shared" si="3"/>
        <v>INCLUDED</v>
      </c>
      <c r="G56" s="717">
        <f t="shared" si="4"/>
        <v>0</v>
      </c>
      <c r="H56" s="757">
        <f t="shared" si="5"/>
        <v>0</v>
      </c>
      <c r="I56" s="380"/>
      <c r="J56" s="380"/>
      <c r="K56" s="380"/>
      <c r="L56" s="380"/>
      <c r="M56" s="380"/>
      <c r="N56" s="380"/>
      <c r="O56" s="380"/>
      <c r="P56" s="380"/>
      <c r="Q56" s="380"/>
      <c r="R56" s="380"/>
      <c r="S56" s="380"/>
      <c r="T56" s="380"/>
      <c r="U56" s="380"/>
      <c r="V56" s="380"/>
      <c r="W56" s="380"/>
      <c r="X56" s="380"/>
      <c r="Y56" s="388"/>
      <c r="Z56" s="388"/>
      <c r="AA56" s="388"/>
      <c r="AB56" s="388"/>
      <c r="AC56" s="388"/>
    </row>
    <row r="57" spans="1:29" s="603" customFormat="1">
      <c r="A57" s="628">
        <v>36</v>
      </c>
      <c r="B57" s="745" t="s">
        <v>557</v>
      </c>
      <c r="C57" s="748" t="s">
        <v>495</v>
      </c>
      <c r="D57" s="749">
        <v>1</v>
      </c>
      <c r="E57" s="735"/>
      <c r="F57" s="736" t="str">
        <f t="shared" si="3"/>
        <v>INCLUDED</v>
      </c>
      <c r="G57" s="717">
        <f t="shared" si="4"/>
        <v>0</v>
      </c>
      <c r="H57" s="757">
        <f t="shared" si="5"/>
        <v>0</v>
      </c>
      <c r="I57" s="380"/>
      <c r="J57" s="380"/>
      <c r="K57" s="380"/>
      <c r="L57" s="380"/>
      <c r="M57" s="380"/>
      <c r="N57" s="380"/>
      <c r="O57" s="380"/>
      <c r="P57" s="380"/>
      <c r="Q57" s="380"/>
      <c r="R57" s="380"/>
      <c r="S57" s="380"/>
      <c r="T57" s="380"/>
      <c r="U57" s="380"/>
      <c r="V57" s="380"/>
      <c r="W57" s="380"/>
      <c r="X57" s="380"/>
      <c r="Y57" s="388"/>
      <c r="Z57" s="388"/>
      <c r="AA57" s="388"/>
      <c r="AB57" s="388"/>
      <c r="AC57" s="388"/>
    </row>
    <row r="58" spans="1:29" s="603" customFormat="1">
      <c r="A58" s="628">
        <v>37</v>
      </c>
      <c r="B58" s="746" t="s">
        <v>523</v>
      </c>
      <c r="C58" s="748" t="s">
        <v>522</v>
      </c>
      <c r="D58" s="749">
        <v>1</v>
      </c>
      <c r="E58" s="735"/>
      <c r="F58" s="736" t="str">
        <f t="shared" si="3"/>
        <v>INCLUDED</v>
      </c>
      <c r="G58" s="717">
        <f t="shared" si="4"/>
        <v>0</v>
      </c>
      <c r="H58" s="757">
        <f t="shared" si="5"/>
        <v>0</v>
      </c>
      <c r="I58" s="380"/>
      <c r="J58" s="380"/>
      <c r="K58" s="380"/>
      <c r="L58" s="380"/>
      <c r="M58" s="380"/>
      <c r="N58" s="380"/>
      <c r="O58" s="380"/>
      <c r="P58" s="380"/>
      <c r="Q58" s="380"/>
      <c r="R58" s="380"/>
      <c r="S58" s="380"/>
      <c r="T58" s="380"/>
      <c r="U58" s="380"/>
      <c r="V58" s="380"/>
      <c r="W58" s="380"/>
      <c r="X58" s="380"/>
      <c r="Y58" s="388"/>
      <c r="Z58" s="388"/>
      <c r="AA58" s="388"/>
      <c r="AB58" s="388"/>
      <c r="AC58" s="388"/>
    </row>
    <row r="59" spans="1:29" s="603" customFormat="1">
      <c r="A59" s="628"/>
      <c r="B59" s="746" t="s">
        <v>524</v>
      </c>
      <c r="C59" s="742"/>
      <c r="D59" s="769"/>
      <c r="E59" s="734"/>
      <c r="F59" s="736"/>
      <c r="G59" s="717">
        <f t="shared" si="4"/>
        <v>0</v>
      </c>
      <c r="H59" s="757">
        <f t="shared" si="5"/>
        <v>0</v>
      </c>
      <c r="I59" s="380"/>
      <c r="J59" s="380"/>
      <c r="K59" s="380"/>
      <c r="L59" s="380"/>
      <c r="M59" s="380"/>
      <c r="N59" s="380"/>
      <c r="O59" s="380"/>
      <c r="P59" s="380"/>
      <c r="Q59" s="380"/>
      <c r="R59" s="380"/>
      <c r="S59" s="380"/>
      <c r="T59" s="380"/>
      <c r="U59" s="380"/>
      <c r="V59" s="380"/>
      <c r="W59" s="380"/>
      <c r="X59" s="380"/>
      <c r="Y59" s="388"/>
      <c r="Z59" s="388"/>
      <c r="AA59" s="388"/>
      <c r="AB59" s="388"/>
      <c r="AC59" s="388"/>
    </row>
    <row r="60" spans="1:29" s="603" customFormat="1">
      <c r="A60" s="628">
        <v>38</v>
      </c>
      <c r="B60" s="745" t="s">
        <v>525</v>
      </c>
      <c r="C60" s="750" t="s">
        <v>495</v>
      </c>
      <c r="D60" s="749">
        <v>1</v>
      </c>
      <c r="E60" s="735"/>
      <c r="F60" s="736" t="str">
        <f t="shared" si="3"/>
        <v>INCLUDED</v>
      </c>
      <c r="G60" s="717">
        <f t="shared" si="4"/>
        <v>0</v>
      </c>
      <c r="H60" s="757">
        <f t="shared" si="5"/>
        <v>0</v>
      </c>
      <c r="I60" s="380"/>
      <c r="J60" s="380"/>
      <c r="K60" s="380"/>
      <c r="L60" s="380"/>
      <c r="M60" s="380"/>
      <c r="N60" s="380"/>
      <c r="O60" s="380"/>
      <c r="P60" s="380"/>
      <c r="Q60" s="380"/>
      <c r="R60" s="380"/>
      <c r="S60" s="380"/>
      <c r="T60" s="380"/>
      <c r="U60" s="380"/>
      <c r="V60" s="380"/>
      <c r="W60" s="380"/>
      <c r="X60" s="380"/>
      <c r="Y60" s="388"/>
      <c r="Z60" s="388"/>
      <c r="AA60" s="388"/>
      <c r="AB60" s="388"/>
      <c r="AC60" s="388"/>
    </row>
    <row r="61" spans="1:29" s="603" customFormat="1">
      <c r="A61" s="628">
        <v>39</v>
      </c>
      <c r="B61" s="745" t="s">
        <v>526</v>
      </c>
      <c r="C61" s="750" t="s">
        <v>495</v>
      </c>
      <c r="D61" s="749">
        <v>1</v>
      </c>
      <c r="E61" s="735"/>
      <c r="F61" s="736" t="str">
        <f t="shared" si="3"/>
        <v>INCLUDED</v>
      </c>
      <c r="G61" s="717">
        <f t="shared" si="4"/>
        <v>0</v>
      </c>
      <c r="H61" s="757">
        <f t="shared" si="5"/>
        <v>0</v>
      </c>
      <c r="I61" s="380"/>
      <c r="J61" s="380"/>
      <c r="K61" s="380"/>
      <c r="L61" s="380"/>
      <c r="M61" s="380"/>
      <c r="N61" s="380"/>
      <c r="O61" s="380"/>
      <c r="P61" s="380"/>
      <c r="Q61" s="380"/>
      <c r="R61" s="380"/>
      <c r="S61" s="380"/>
      <c r="T61" s="380"/>
      <c r="U61" s="380"/>
      <c r="V61" s="380"/>
      <c r="W61" s="380"/>
      <c r="X61" s="380"/>
      <c r="Y61" s="388"/>
      <c r="Z61" s="388"/>
      <c r="AA61" s="388"/>
      <c r="AB61" s="388"/>
      <c r="AC61" s="388"/>
    </row>
    <row r="62" spans="1:29" s="603" customFormat="1" ht="28.5">
      <c r="A62" s="628">
        <v>40</v>
      </c>
      <c r="B62" s="751" t="s">
        <v>527</v>
      </c>
      <c r="C62" s="750" t="s">
        <v>522</v>
      </c>
      <c r="D62" s="749">
        <v>2</v>
      </c>
      <c r="E62" s="735"/>
      <c r="F62" s="736" t="str">
        <f t="shared" si="3"/>
        <v>INCLUDED</v>
      </c>
      <c r="G62" s="717">
        <f t="shared" si="4"/>
        <v>0</v>
      </c>
      <c r="H62" s="757">
        <f t="shared" si="5"/>
        <v>0</v>
      </c>
      <c r="I62" s="380"/>
      <c r="J62" s="380"/>
      <c r="K62" s="380"/>
      <c r="L62" s="380"/>
      <c r="M62" s="380"/>
      <c r="N62" s="380"/>
      <c r="O62" s="380"/>
      <c r="P62" s="380"/>
      <c r="Q62" s="380"/>
      <c r="R62" s="380"/>
      <c r="S62" s="380"/>
      <c r="T62" s="380"/>
      <c r="U62" s="380"/>
      <c r="V62" s="380"/>
      <c r="W62" s="380"/>
      <c r="X62" s="380"/>
      <c r="Y62" s="388"/>
      <c r="Z62" s="388"/>
      <c r="AA62" s="388"/>
      <c r="AB62" s="388"/>
      <c r="AC62" s="388"/>
    </row>
    <row r="63" spans="1:29" s="603" customFormat="1">
      <c r="A63" s="628"/>
      <c r="B63" s="747" t="s">
        <v>558</v>
      </c>
      <c r="C63" s="748"/>
      <c r="D63" s="749"/>
      <c r="E63" s="749"/>
      <c r="F63" s="736"/>
      <c r="G63" s="717">
        <f t="shared" si="4"/>
        <v>0</v>
      </c>
      <c r="H63" s="757">
        <f t="shared" si="5"/>
        <v>0</v>
      </c>
      <c r="I63" s="380"/>
      <c r="J63" s="380"/>
      <c r="K63" s="380"/>
      <c r="L63" s="380"/>
      <c r="M63" s="380"/>
      <c r="N63" s="380"/>
      <c r="O63" s="380"/>
      <c r="P63" s="380"/>
      <c r="Q63" s="380"/>
      <c r="R63" s="380"/>
      <c r="S63" s="380"/>
      <c r="T63" s="380"/>
      <c r="U63" s="380"/>
      <c r="V63" s="380"/>
      <c r="W63" s="380"/>
      <c r="X63" s="380"/>
      <c r="Y63" s="388"/>
      <c r="Z63" s="388"/>
      <c r="AA63" s="388"/>
      <c r="AB63" s="388"/>
      <c r="AC63" s="388"/>
    </row>
    <row r="64" spans="1:29" s="603" customFormat="1">
      <c r="A64" s="628">
        <v>41</v>
      </c>
      <c r="B64" s="745" t="s">
        <v>559</v>
      </c>
      <c r="C64" s="748" t="s">
        <v>529</v>
      </c>
      <c r="D64" s="749">
        <v>1</v>
      </c>
      <c r="E64" s="735"/>
      <c r="F64" s="736" t="str">
        <f t="shared" si="3"/>
        <v>INCLUDED</v>
      </c>
      <c r="G64" s="717">
        <f t="shared" si="4"/>
        <v>0</v>
      </c>
      <c r="H64" s="757">
        <f t="shared" si="5"/>
        <v>0</v>
      </c>
      <c r="I64" s="380"/>
      <c r="J64" s="380"/>
      <c r="K64" s="380"/>
      <c r="L64" s="380"/>
      <c r="M64" s="380"/>
      <c r="N64" s="380"/>
      <c r="O64" s="380"/>
      <c r="P64" s="380"/>
      <c r="Q64" s="380"/>
      <c r="R64" s="380"/>
      <c r="S64" s="380"/>
      <c r="T64" s="380"/>
      <c r="U64" s="380"/>
      <c r="V64" s="380"/>
      <c r="W64" s="380"/>
      <c r="X64" s="380"/>
      <c r="Y64" s="388"/>
      <c r="Z64" s="388"/>
      <c r="AA64" s="388"/>
      <c r="AB64" s="388"/>
      <c r="AC64" s="388"/>
    </row>
    <row r="65" spans="1:29" s="603" customFormat="1">
      <c r="A65" s="628">
        <v>42</v>
      </c>
      <c r="B65" s="745" t="s">
        <v>560</v>
      </c>
      <c r="C65" s="748" t="s">
        <v>529</v>
      </c>
      <c r="D65" s="749">
        <v>1</v>
      </c>
      <c r="E65" s="735"/>
      <c r="F65" s="736" t="str">
        <f t="shared" si="3"/>
        <v>INCLUDED</v>
      </c>
      <c r="G65" s="717">
        <f t="shared" si="4"/>
        <v>0</v>
      </c>
      <c r="H65" s="757">
        <f t="shared" si="5"/>
        <v>0</v>
      </c>
      <c r="I65" s="380"/>
      <c r="J65" s="380"/>
      <c r="K65" s="380"/>
      <c r="L65" s="380"/>
      <c r="M65" s="380"/>
      <c r="N65" s="380"/>
      <c r="O65" s="380"/>
      <c r="P65" s="380"/>
      <c r="Q65" s="380"/>
      <c r="R65" s="380"/>
      <c r="S65" s="380"/>
      <c r="T65" s="380"/>
      <c r="U65" s="380"/>
      <c r="V65" s="380"/>
      <c r="W65" s="380"/>
      <c r="X65" s="380"/>
      <c r="Y65" s="388"/>
      <c r="Z65" s="388"/>
      <c r="AA65" s="388"/>
      <c r="AB65" s="388"/>
      <c r="AC65" s="388"/>
    </row>
    <row r="66" spans="1:29" s="603" customFormat="1">
      <c r="A66" s="628">
        <v>43</v>
      </c>
      <c r="B66" s="745" t="s">
        <v>561</v>
      </c>
      <c r="C66" s="748" t="s">
        <v>503</v>
      </c>
      <c r="D66" s="749">
        <v>100</v>
      </c>
      <c r="E66" s="735"/>
      <c r="F66" s="736" t="str">
        <f t="shared" ref="F66:F73" si="6">IF(E66=0, "INCLUDED", IF(ISERROR(E66*D66), E66, E66*D66))</f>
        <v>INCLUDED</v>
      </c>
      <c r="G66" s="717">
        <f t="shared" si="4"/>
        <v>0</v>
      </c>
      <c r="H66" s="757">
        <f t="shared" si="5"/>
        <v>0</v>
      </c>
      <c r="I66" s="380"/>
      <c r="J66" s="380"/>
      <c r="K66" s="380"/>
      <c r="L66" s="380"/>
      <c r="M66" s="380"/>
      <c r="N66" s="380"/>
      <c r="O66" s="380"/>
      <c r="P66" s="380"/>
      <c r="Q66" s="380"/>
      <c r="R66" s="380"/>
      <c r="S66" s="380"/>
      <c r="T66" s="380"/>
      <c r="U66" s="380"/>
      <c r="V66" s="380"/>
      <c r="W66" s="380"/>
      <c r="X66" s="380"/>
      <c r="Y66" s="388"/>
      <c r="Z66" s="388"/>
      <c r="AA66" s="388"/>
      <c r="AB66" s="388"/>
      <c r="AC66" s="388"/>
    </row>
    <row r="67" spans="1:29" s="603" customFormat="1">
      <c r="A67" s="628">
        <v>44</v>
      </c>
      <c r="B67" s="745" t="s">
        <v>562</v>
      </c>
      <c r="C67" s="748" t="s">
        <v>503</v>
      </c>
      <c r="D67" s="749">
        <v>75</v>
      </c>
      <c r="E67" s="735"/>
      <c r="F67" s="736" t="str">
        <f t="shared" si="6"/>
        <v>INCLUDED</v>
      </c>
      <c r="G67" s="717">
        <f t="shared" si="4"/>
        <v>0</v>
      </c>
      <c r="H67" s="757">
        <f t="shared" si="5"/>
        <v>0</v>
      </c>
      <c r="I67" s="380"/>
      <c r="J67" s="380"/>
      <c r="K67" s="380"/>
      <c r="L67" s="380"/>
      <c r="M67" s="380"/>
      <c r="N67" s="380"/>
      <c r="O67" s="380"/>
      <c r="P67" s="380"/>
      <c r="Q67" s="380"/>
      <c r="R67" s="380"/>
      <c r="S67" s="380"/>
      <c r="T67" s="380"/>
      <c r="U67" s="380"/>
      <c r="V67" s="380"/>
      <c r="W67" s="380"/>
      <c r="X67" s="380"/>
      <c r="Y67" s="388"/>
      <c r="Z67" s="388"/>
      <c r="AA67" s="388"/>
      <c r="AB67" s="388"/>
      <c r="AC67" s="388"/>
    </row>
    <row r="68" spans="1:29" s="603" customFormat="1">
      <c r="A68" s="628"/>
      <c r="B68" s="747" t="s">
        <v>574</v>
      </c>
      <c r="C68" s="750"/>
      <c r="D68" s="749"/>
      <c r="E68" s="735"/>
      <c r="F68" s="736"/>
      <c r="G68" s="717">
        <f t="shared" si="4"/>
        <v>0</v>
      </c>
      <c r="H68" s="757">
        <f t="shared" si="5"/>
        <v>0</v>
      </c>
      <c r="I68" s="380"/>
      <c r="J68" s="380"/>
      <c r="K68" s="380"/>
      <c r="L68" s="380"/>
      <c r="M68" s="380"/>
      <c r="N68" s="380"/>
      <c r="O68" s="380"/>
      <c r="P68" s="380"/>
      <c r="Q68" s="380"/>
      <c r="R68" s="380"/>
      <c r="S68" s="380"/>
      <c r="T68" s="380"/>
      <c r="U68" s="380"/>
      <c r="V68" s="380"/>
      <c r="W68" s="380"/>
      <c r="X68" s="380"/>
      <c r="Y68" s="388"/>
      <c r="Z68" s="388"/>
      <c r="AA68" s="388"/>
      <c r="AB68" s="388"/>
      <c r="AC68" s="388"/>
    </row>
    <row r="69" spans="1:29" s="603" customFormat="1">
      <c r="A69" s="628">
        <v>45</v>
      </c>
      <c r="B69" s="751" t="s">
        <v>575</v>
      </c>
      <c r="C69" s="750" t="s">
        <v>528</v>
      </c>
      <c r="D69" s="749">
        <v>1</v>
      </c>
      <c r="E69" s="735"/>
      <c r="F69" s="736" t="str">
        <f t="shared" si="6"/>
        <v>INCLUDED</v>
      </c>
      <c r="G69" s="717">
        <f t="shared" si="4"/>
        <v>0</v>
      </c>
      <c r="H69" s="757">
        <f t="shared" si="5"/>
        <v>0</v>
      </c>
      <c r="I69" s="380"/>
      <c r="J69" s="380"/>
      <c r="K69" s="380"/>
      <c r="L69" s="380"/>
      <c r="M69" s="380"/>
      <c r="N69" s="380"/>
      <c r="O69" s="380"/>
      <c r="P69" s="380"/>
      <c r="Q69" s="380"/>
      <c r="R69" s="380"/>
      <c r="S69" s="380"/>
      <c r="T69" s="380"/>
      <c r="U69" s="380"/>
      <c r="V69" s="380"/>
      <c r="W69" s="380"/>
      <c r="X69" s="380"/>
      <c r="Y69" s="388"/>
      <c r="Z69" s="388"/>
      <c r="AA69" s="388"/>
      <c r="AB69" s="388"/>
      <c r="AC69" s="388"/>
    </row>
    <row r="70" spans="1:29" s="603" customFormat="1">
      <c r="A70" s="628"/>
      <c r="B70" s="767" t="s">
        <v>530</v>
      </c>
      <c r="C70" s="750"/>
      <c r="D70" s="749"/>
      <c r="E70" s="735"/>
      <c r="F70" s="736"/>
      <c r="G70" s="717">
        <f t="shared" si="4"/>
        <v>0</v>
      </c>
      <c r="H70" s="757">
        <f t="shared" si="5"/>
        <v>0</v>
      </c>
      <c r="I70" s="380"/>
      <c r="J70" s="380"/>
      <c r="K70" s="380"/>
      <c r="L70" s="380"/>
      <c r="M70" s="380"/>
      <c r="N70" s="380"/>
      <c r="O70" s="380"/>
      <c r="P70" s="380"/>
      <c r="Q70" s="380"/>
      <c r="R70" s="380"/>
      <c r="S70" s="380"/>
      <c r="T70" s="380"/>
      <c r="U70" s="380"/>
      <c r="V70" s="380"/>
      <c r="W70" s="380"/>
      <c r="X70" s="380"/>
      <c r="Y70" s="388"/>
      <c r="Z70" s="388"/>
      <c r="AA70" s="388"/>
      <c r="AB70" s="388"/>
      <c r="AC70" s="388"/>
    </row>
    <row r="71" spans="1:29" s="603" customFormat="1">
      <c r="A71" s="628"/>
      <c r="B71" s="746" t="s">
        <v>520</v>
      </c>
      <c r="C71" s="750"/>
      <c r="D71" s="749"/>
      <c r="E71" s="735"/>
      <c r="F71" s="736"/>
      <c r="G71" s="717">
        <f t="shared" si="4"/>
        <v>0</v>
      </c>
      <c r="H71" s="757">
        <f t="shared" si="5"/>
        <v>0</v>
      </c>
      <c r="I71" s="380"/>
      <c r="J71" s="380"/>
      <c r="K71" s="380"/>
      <c r="L71" s="380"/>
      <c r="M71" s="380"/>
      <c r="N71" s="380"/>
      <c r="O71" s="380"/>
      <c r="P71" s="380"/>
      <c r="Q71" s="380"/>
      <c r="R71" s="380"/>
      <c r="S71" s="380"/>
      <c r="T71" s="380"/>
      <c r="U71" s="380"/>
      <c r="V71" s="380"/>
      <c r="W71" s="380"/>
      <c r="X71" s="380"/>
      <c r="Y71" s="388"/>
      <c r="Z71" s="388"/>
      <c r="AA71" s="388"/>
      <c r="AB71" s="388"/>
      <c r="AC71" s="388"/>
    </row>
    <row r="72" spans="1:29" s="603" customFormat="1" ht="28.5">
      <c r="A72" s="628">
        <v>46</v>
      </c>
      <c r="B72" s="745" t="s">
        <v>563</v>
      </c>
      <c r="C72" s="750" t="s">
        <v>522</v>
      </c>
      <c r="D72" s="749">
        <v>1</v>
      </c>
      <c r="E72" s="735"/>
      <c r="F72" s="736" t="str">
        <f t="shared" si="6"/>
        <v>INCLUDED</v>
      </c>
      <c r="G72" s="717">
        <f t="shared" si="4"/>
        <v>0</v>
      </c>
      <c r="H72" s="757">
        <f t="shared" si="5"/>
        <v>0</v>
      </c>
      <c r="I72" s="380"/>
      <c r="J72" s="380"/>
      <c r="K72" s="380"/>
      <c r="L72" s="380"/>
      <c r="M72" s="380"/>
      <c r="N72" s="380"/>
      <c r="O72" s="380"/>
      <c r="P72" s="380"/>
      <c r="Q72" s="380"/>
      <c r="R72" s="380"/>
      <c r="S72" s="380"/>
      <c r="T72" s="380"/>
      <c r="U72" s="380"/>
      <c r="V72" s="380"/>
      <c r="W72" s="380"/>
      <c r="X72" s="380"/>
      <c r="Y72" s="388"/>
      <c r="Z72" s="388"/>
      <c r="AA72" s="388"/>
      <c r="AB72" s="388"/>
      <c r="AC72" s="388"/>
    </row>
    <row r="73" spans="1:29" s="603" customFormat="1">
      <c r="A73" s="628"/>
      <c r="B73" s="746" t="s">
        <v>553</v>
      </c>
      <c r="C73" s="750"/>
      <c r="D73" s="749"/>
      <c r="E73" s="735"/>
      <c r="F73" s="736" t="str">
        <f t="shared" si="6"/>
        <v>INCLUDED</v>
      </c>
      <c r="G73" s="717">
        <f t="shared" si="4"/>
        <v>0</v>
      </c>
      <c r="H73" s="757">
        <f t="shared" si="5"/>
        <v>0</v>
      </c>
      <c r="I73" s="380"/>
      <c r="J73" s="380"/>
      <c r="K73" s="380"/>
      <c r="L73" s="380"/>
      <c r="M73" s="380"/>
      <c r="N73" s="380"/>
      <c r="O73" s="380"/>
      <c r="P73" s="380"/>
      <c r="Q73" s="380"/>
      <c r="R73" s="380"/>
      <c r="S73" s="380"/>
      <c r="T73" s="380"/>
      <c r="U73" s="380"/>
      <c r="V73" s="380"/>
      <c r="W73" s="380"/>
      <c r="X73" s="380"/>
      <c r="Y73" s="388"/>
      <c r="Z73" s="388"/>
      <c r="AA73" s="388"/>
      <c r="AB73" s="388"/>
      <c r="AC73" s="388"/>
    </row>
    <row r="74" spans="1:29" s="603" customFormat="1">
      <c r="A74" s="628">
        <v>47</v>
      </c>
      <c r="B74" s="745" t="s">
        <v>564</v>
      </c>
      <c r="C74" s="750" t="s">
        <v>522</v>
      </c>
      <c r="D74" s="749">
        <v>1</v>
      </c>
      <c r="E74" s="735"/>
      <c r="F74" s="736" t="str">
        <f t="shared" ref="F74:F86" si="7">IF(E74=0, "INCLUDED", IF(ISERROR(E74*D74), E74, E74*D74))</f>
        <v>INCLUDED</v>
      </c>
      <c r="G74" s="717">
        <f t="shared" si="4"/>
        <v>0</v>
      </c>
      <c r="H74" s="757">
        <f t="shared" si="5"/>
        <v>0</v>
      </c>
      <c r="I74" s="380"/>
      <c r="J74" s="380"/>
      <c r="K74" s="380"/>
      <c r="L74" s="380"/>
      <c r="M74" s="380"/>
      <c r="N74" s="380"/>
      <c r="O74" s="380"/>
      <c r="P74" s="380"/>
      <c r="Q74" s="380"/>
      <c r="R74" s="380"/>
      <c r="S74" s="380"/>
      <c r="T74" s="380"/>
      <c r="U74" s="380"/>
      <c r="V74" s="380"/>
      <c r="W74" s="380"/>
      <c r="X74" s="380"/>
      <c r="Y74" s="388"/>
      <c r="Z74" s="388"/>
      <c r="AA74" s="388"/>
      <c r="AB74" s="388"/>
      <c r="AC74" s="388"/>
    </row>
    <row r="75" spans="1:29" s="603" customFormat="1">
      <c r="A75" s="628">
        <v>48</v>
      </c>
      <c r="B75" s="745" t="s">
        <v>565</v>
      </c>
      <c r="C75" s="748" t="s">
        <v>522</v>
      </c>
      <c r="D75" s="749">
        <v>1</v>
      </c>
      <c r="E75" s="735"/>
      <c r="F75" s="736" t="str">
        <f t="shared" si="7"/>
        <v>INCLUDED</v>
      </c>
      <c r="G75" s="717">
        <f t="shared" si="4"/>
        <v>0</v>
      </c>
      <c r="H75" s="757">
        <f t="shared" si="5"/>
        <v>0</v>
      </c>
      <c r="I75" s="380"/>
      <c r="J75" s="380"/>
      <c r="K75" s="380"/>
      <c r="L75" s="380"/>
      <c r="M75" s="380"/>
      <c r="N75" s="380"/>
      <c r="O75" s="380"/>
      <c r="P75" s="380"/>
      <c r="Q75" s="380"/>
      <c r="R75" s="380"/>
      <c r="S75" s="380"/>
      <c r="T75" s="380"/>
      <c r="U75" s="380"/>
      <c r="V75" s="380"/>
      <c r="W75" s="380"/>
      <c r="X75" s="380"/>
      <c r="Y75" s="388"/>
      <c r="Z75" s="388"/>
      <c r="AA75" s="388"/>
      <c r="AB75" s="388"/>
      <c r="AC75" s="388"/>
    </row>
    <row r="76" spans="1:29" s="603" customFormat="1">
      <c r="A76" s="628"/>
      <c r="B76" s="746" t="s">
        <v>554</v>
      </c>
      <c r="C76" s="750"/>
      <c r="D76" s="749"/>
      <c r="E76" s="735"/>
      <c r="F76" s="736" t="str">
        <f t="shared" si="7"/>
        <v>INCLUDED</v>
      </c>
      <c r="G76" s="717">
        <f t="shared" si="4"/>
        <v>0</v>
      </c>
      <c r="H76" s="757">
        <f t="shared" si="5"/>
        <v>0</v>
      </c>
      <c r="I76" s="380"/>
      <c r="J76" s="380"/>
      <c r="K76" s="380"/>
      <c r="L76" s="380"/>
      <c r="M76" s="380"/>
      <c r="N76" s="380"/>
      <c r="O76" s="380"/>
      <c r="P76" s="380"/>
      <c r="Q76" s="380"/>
      <c r="R76" s="380"/>
      <c r="S76" s="380"/>
      <c r="T76" s="380"/>
      <c r="U76" s="380"/>
      <c r="V76" s="380"/>
      <c r="W76" s="380"/>
      <c r="X76" s="380"/>
      <c r="Y76" s="388"/>
      <c r="Z76" s="388"/>
      <c r="AA76" s="388"/>
      <c r="AB76" s="388"/>
      <c r="AC76" s="388"/>
    </row>
    <row r="77" spans="1:29" s="603" customFormat="1">
      <c r="A77" s="628">
        <v>49</v>
      </c>
      <c r="B77" s="745" t="s">
        <v>555</v>
      </c>
      <c r="C77" s="750" t="s">
        <v>522</v>
      </c>
      <c r="D77" s="749">
        <v>1</v>
      </c>
      <c r="E77" s="735"/>
      <c r="F77" s="736" t="str">
        <f t="shared" si="7"/>
        <v>INCLUDED</v>
      </c>
      <c r="G77" s="717">
        <f t="shared" si="4"/>
        <v>0</v>
      </c>
      <c r="H77" s="757">
        <f t="shared" si="5"/>
        <v>0</v>
      </c>
      <c r="I77" s="380"/>
      <c r="J77" s="380"/>
      <c r="K77" s="380"/>
      <c r="L77" s="380"/>
      <c r="M77" s="380"/>
      <c r="N77" s="380"/>
      <c r="O77" s="380"/>
      <c r="P77" s="380"/>
      <c r="Q77" s="380"/>
      <c r="R77" s="380"/>
      <c r="S77" s="380"/>
      <c r="T77" s="380"/>
      <c r="U77" s="380"/>
      <c r="V77" s="380"/>
      <c r="W77" s="380"/>
      <c r="X77" s="380"/>
      <c r="Y77" s="388"/>
      <c r="Z77" s="388"/>
      <c r="AA77" s="388"/>
      <c r="AB77" s="388"/>
      <c r="AC77" s="388"/>
    </row>
    <row r="78" spans="1:29" s="603" customFormat="1" ht="28.5">
      <c r="A78" s="628">
        <v>50</v>
      </c>
      <c r="B78" s="745" t="s">
        <v>556</v>
      </c>
      <c r="C78" s="748" t="s">
        <v>522</v>
      </c>
      <c r="D78" s="749">
        <v>1</v>
      </c>
      <c r="E78" s="735"/>
      <c r="F78" s="736" t="str">
        <f t="shared" si="7"/>
        <v>INCLUDED</v>
      </c>
      <c r="G78" s="717">
        <f t="shared" si="4"/>
        <v>0</v>
      </c>
      <c r="H78" s="757">
        <f t="shared" si="5"/>
        <v>0</v>
      </c>
      <c r="I78" s="380"/>
      <c r="J78" s="380"/>
      <c r="K78" s="380"/>
      <c r="L78" s="380"/>
      <c r="M78" s="380"/>
      <c r="N78" s="380"/>
      <c r="O78" s="380"/>
      <c r="P78" s="380"/>
      <c r="Q78" s="380"/>
      <c r="R78" s="380"/>
      <c r="S78" s="380"/>
      <c r="T78" s="380"/>
      <c r="U78" s="380"/>
      <c r="V78" s="380"/>
      <c r="W78" s="380"/>
      <c r="X78" s="380"/>
      <c r="Y78" s="388"/>
      <c r="Z78" s="388"/>
      <c r="AA78" s="388"/>
      <c r="AB78" s="388"/>
      <c r="AC78" s="388"/>
    </row>
    <row r="79" spans="1:29" s="603" customFormat="1">
      <c r="A79" s="628">
        <v>51</v>
      </c>
      <c r="B79" s="745" t="s">
        <v>557</v>
      </c>
      <c r="C79" s="748" t="s">
        <v>522</v>
      </c>
      <c r="D79" s="749">
        <v>1</v>
      </c>
      <c r="E79" s="735"/>
      <c r="F79" s="736" t="str">
        <f t="shared" si="7"/>
        <v>INCLUDED</v>
      </c>
      <c r="G79" s="717">
        <f t="shared" si="4"/>
        <v>0</v>
      </c>
      <c r="H79" s="757">
        <f t="shared" si="5"/>
        <v>0</v>
      </c>
      <c r="I79" s="380"/>
      <c r="J79" s="380"/>
      <c r="K79" s="380"/>
      <c r="L79" s="380"/>
      <c r="M79" s="380"/>
      <c r="N79" s="380"/>
      <c r="O79" s="380"/>
      <c r="P79" s="380"/>
      <c r="Q79" s="380"/>
      <c r="R79" s="380"/>
      <c r="S79" s="380"/>
      <c r="T79" s="380"/>
      <c r="U79" s="380"/>
      <c r="V79" s="380"/>
      <c r="W79" s="380"/>
      <c r="X79" s="380"/>
      <c r="Y79" s="388"/>
      <c r="Z79" s="388"/>
      <c r="AA79" s="388"/>
      <c r="AB79" s="388"/>
      <c r="AC79" s="388"/>
    </row>
    <row r="80" spans="1:29" s="603" customFormat="1" ht="28.5">
      <c r="A80" s="628">
        <v>52</v>
      </c>
      <c r="B80" s="751" t="s">
        <v>527</v>
      </c>
      <c r="C80" s="748" t="s">
        <v>522</v>
      </c>
      <c r="D80" s="749">
        <v>1</v>
      </c>
      <c r="E80" s="735"/>
      <c r="F80" s="736" t="str">
        <f t="shared" si="7"/>
        <v>INCLUDED</v>
      </c>
      <c r="G80" s="717">
        <f t="shared" si="4"/>
        <v>0</v>
      </c>
      <c r="H80" s="757">
        <f t="shared" si="5"/>
        <v>0</v>
      </c>
      <c r="I80" s="380"/>
      <c r="J80" s="380"/>
      <c r="K80" s="380"/>
      <c r="L80" s="380"/>
      <c r="M80" s="380"/>
      <c r="N80" s="380"/>
      <c r="O80" s="380"/>
      <c r="P80" s="380"/>
      <c r="Q80" s="380"/>
      <c r="R80" s="380"/>
      <c r="S80" s="380"/>
      <c r="T80" s="380"/>
      <c r="U80" s="380"/>
      <c r="V80" s="380"/>
      <c r="W80" s="380"/>
      <c r="X80" s="380"/>
      <c r="Y80" s="388"/>
      <c r="Z80" s="388"/>
      <c r="AA80" s="388"/>
      <c r="AB80" s="388"/>
      <c r="AC80" s="388"/>
    </row>
    <row r="81" spans="1:29" s="603" customFormat="1">
      <c r="A81" s="628"/>
      <c r="B81" s="747" t="s">
        <v>558</v>
      </c>
      <c r="C81" s="750"/>
      <c r="D81" s="749"/>
      <c r="E81" s="735"/>
      <c r="F81" s="736"/>
      <c r="G81" s="717">
        <f t="shared" si="4"/>
        <v>0</v>
      </c>
      <c r="H81" s="757">
        <f t="shared" si="5"/>
        <v>0</v>
      </c>
      <c r="I81" s="380"/>
      <c r="J81" s="380"/>
      <c r="K81" s="380"/>
      <c r="L81" s="380"/>
      <c r="M81" s="380"/>
      <c r="N81" s="380"/>
      <c r="O81" s="380"/>
      <c r="P81" s="380"/>
      <c r="Q81" s="380"/>
      <c r="R81" s="380"/>
      <c r="S81" s="380"/>
      <c r="T81" s="380"/>
      <c r="U81" s="380"/>
      <c r="V81" s="380"/>
      <c r="W81" s="380"/>
      <c r="X81" s="380"/>
      <c r="Y81" s="388"/>
      <c r="Z81" s="388"/>
      <c r="AA81" s="388"/>
      <c r="AB81" s="388"/>
      <c r="AC81" s="388"/>
    </row>
    <row r="82" spans="1:29" s="603" customFormat="1">
      <c r="A82" s="628">
        <v>53</v>
      </c>
      <c r="B82" s="745" t="s">
        <v>559</v>
      </c>
      <c r="C82" s="748" t="s">
        <v>529</v>
      </c>
      <c r="D82" s="749">
        <v>1</v>
      </c>
      <c r="E82" s="735"/>
      <c r="F82" s="736" t="str">
        <f t="shared" si="7"/>
        <v>INCLUDED</v>
      </c>
      <c r="G82" s="717">
        <f t="shared" si="4"/>
        <v>0</v>
      </c>
      <c r="H82" s="757">
        <f t="shared" si="5"/>
        <v>0</v>
      </c>
      <c r="I82" s="380"/>
      <c r="J82" s="380"/>
      <c r="K82" s="380"/>
      <c r="L82" s="380"/>
      <c r="M82" s="380"/>
      <c r="N82" s="380"/>
      <c r="O82" s="380"/>
      <c r="P82" s="380"/>
      <c r="Q82" s="380"/>
      <c r="R82" s="380"/>
      <c r="S82" s="380"/>
      <c r="T82" s="380"/>
      <c r="U82" s="380"/>
      <c r="V82" s="380"/>
      <c r="W82" s="380"/>
      <c r="X82" s="380"/>
      <c r="Y82" s="388"/>
      <c r="Z82" s="388"/>
      <c r="AA82" s="388"/>
      <c r="AB82" s="388"/>
      <c r="AC82" s="388"/>
    </row>
    <row r="83" spans="1:29" s="603" customFormat="1">
      <c r="A83" s="628">
        <v>54</v>
      </c>
      <c r="B83" s="745" t="s">
        <v>560</v>
      </c>
      <c r="C83" s="748" t="s">
        <v>529</v>
      </c>
      <c r="D83" s="749">
        <v>3.5000000000000003E-2</v>
      </c>
      <c r="E83" s="735"/>
      <c r="F83" s="736" t="str">
        <f t="shared" si="7"/>
        <v>INCLUDED</v>
      </c>
      <c r="G83" s="717">
        <f t="shared" si="4"/>
        <v>0</v>
      </c>
      <c r="H83" s="757">
        <f t="shared" si="5"/>
        <v>0</v>
      </c>
      <c r="I83" s="380"/>
      <c r="J83" s="380"/>
      <c r="K83" s="380"/>
      <c r="L83" s="380"/>
      <c r="M83" s="380"/>
      <c r="N83" s="380"/>
      <c r="O83" s="380"/>
      <c r="P83" s="380"/>
      <c r="Q83" s="380"/>
      <c r="R83" s="380"/>
      <c r="S83" s="380"/>
      <c r="T83" s="380"/>
      <c r="U83" s="380"/>
      <c r="V83" s="380"/>
      <c r="W83" s="380"/>
      <c r="X83" s="380"/>
      <c r="Y83" s="388"/>
      <c r="Z83" s="388"/>
      <c r="AA83" s="388"/>
      <c r="AB83" s="388"/>
      <c r="AC83" s="388"/>
    </row>
    <row r="84" spans="1:29" s="603" customFormat="1">
      <c r="A84" s="628">
        <v>55</v>
      </c>
      <c r="B84" s="745" t="s">
        <v>561</v>
      </c>
      <c r="C84" s="748" t="s">
        <v>503</v>
      </c>
      <c r="D84" s="749">
        <v>4</v>
      </c>
      <c r="E84" s="735"/>
      <c r="F84" s="736" t="str">
        <f t="shared" si="7"/>
        <v>INCLUDED</v>
      </c>
      <c r="G84" s="717">
        <f t="shared" si="4"/>
        <v>0</v>
      </c>
      <c r="H84" s="757">
        <f t="shared" si="5"/>
        <v>0</v>
      </c>
      <c r="I84" s="380"/>
      <c r="J84" s="380"/>
      <c r="K84" s="380"/>
      <c r="L84" s="380"/>
      <c r="M84" s="380"/>
      <c r="N84" s="380"/>
      <c r="O84" s="380"/>
      <c r="P84" s="380"/>
      <c r="Q84" s="380"/>
      <c r="R84" s="380"/>
      <c r="S84" s="380"/>
      <c r="T84" s="380"/>
      <c r="U84" s="380"/>
      <c r="V84" s="380"/>
      <c r="W84" s="380"/>
      <c r="X84" s="380"/>
      <c r="Y84" s="388"/>
      <c r="Z84" s="388"/>
      <c r="AA84" s="388"/>
      <c r="AB84" s="388"/>
      <c r="AC84" s="388"/>
    </row>
    <row r="85" spans="1:29" s="603" customFormat="1">
      <c r="A85" s="628">
        <v>56</v>
      </c>
      <c r="B85" s="752" t="s">
        <v>562</v>
      </c>
      <c r="C85" s="753" t="s">
        <v>503</v>
      </c>
      <c r="D85" s="754">
        <v>3</v>
      </c>
      <c r="E85" s="735"/>
      <c r="F85" s="736" t="str">
        <f t="shared" si="7"/>
        <v>INCLUDED</v>
      </c>
      <c r="G85" s="717">
        <f t="shared" si="4"/>
        <v>0</v>
      </c>
      <c r="H85" s="757">
        <f t="shared" si="5"/>
        <v>0</v>
      </c>
      <c r="I85" s="380"/>
      <c r="J85" s="380"/>
      <c r="K85" s="380"/>
      <c r="L85" s="380"/>
      <c r="M85" s="380"/>
      <c r="N85" s="380"/>
      <c r="O85" s="380"/>
      <c r="P85" s="380"/>
      <c r="Q85" s="380"/>
      <c r="R85" s="380"/>
      <c r="S85" s="380"/>
      <c r="T85" s="380"/>
      <c r="U85" s="380"/>
      <c r="V85" s="380"/>
      <c r="W85" s="380"/>
      <c r="X85" s="380"/>
      <c r="Y85" s="388"/>
      <c r="Z85" s="388"/>
      <c r="AA85" s="388"/>
      <c r="AB85" s="388"/>
      <c r="AC85" s="388"/>
    </row>
    <row r="86" spans="1:29" s="603" customFormat="1" ht="28.5">
      <c r="A86" s="628">
        <v>57</v>
      </c>
      <c r="B86" s="745" t="s">
        <v>531</v>
      </c>
      <c r="C86" s="755" t="s">
        <v>495</v>
      </c>
      <c r="D86" s="756">
        <v>1</v>
      </c>
      <c r="E86" s="735"/>
      <c r="F86" s="736" t="str">
        <f t="shared" si="7"/>
        <v>INCLUDED</v>
      </c>
      <c r="G86" s="717">
        <f t="shared" si="4"/>
        <v>0</v>
      </c>
      <c r="H86" s="757">
        <f t="shared" si="5"/>
        <v>0</v>
      </c>
      <c r="I86" s="380"/>
      <c r="J86" s="380"/>
      <c r="K86" s="380"/>
      <c r="L86" s="380"/>
      <c r="M86" s="380"/>
      <c r="N86" s="380"/>
      <c r="O86" s="380"/>
      <c r="P86" s="380"/>
      <c r="Q86" s="380"/>
      <c r="R86" s="380"/>
      <c r="S86" s="380"/>
      <c r="T86" s="380"/>
      <c r="U86" s="380"/>
      <c r="V86" s="380"/>
      <c r="W86" s="380"/>
      <c r="X86" s="380"/>
      <c r="Y86" s="388"/>
      <c r="Z86" s="388"/>
      <c r="AA86" s="388"/>
      <c r="AB86" s="388"/>
      <c r="AC86" s="388"/>
    </row>
    <row r="87" spans="1:29" ht="16.5">
      <c r="A87" s="600"/>
      <c r="B87" s="850"/>
      <c r="C87" s="850"/>
      <c r="D87" s="850"/>
      <c r="E87" s="601"/>
      <c r="F87" s="602">
        <f>ROUND(SUM(F17:F86),0)</f>
        <v>0</v>
      </c>
      <c r="G87" s="422"/>
      <c r="H87" s="718" t="e">
        <f>SUM(#REF!)</f>
        <v>#REF!</v>
      </c>
    </row>
    <row r="88" spans="1:29">
      <c r="A88" s="392"/>
      <c r="B88" s="853"/>
      <c r="C88" s="853"/>
      <c r="D88" s="853"/>
      <c r="E88" s="853"/>
      <c r="F88" s="853"/>
      <c r="G88" s="422"/>
    </row>
    <row r="89" spans="1:29" ht="16.5">
      <c r="B89" s="450"/>
      <c r="C89" s="450"/>
      <c r="D89" s="610"/>
      <c r="E89" s="382"/>
      <c r="F89" s="322"/>
      <c r="G89" s="422"/>
      <c r="H89" s="388"/>
      <c r="I89" s="388"/>
      <c r="J89" s="388"/>
      <c r="K89" s="388"/>
      <c r="L89" s="388"/>
      <c r="M89" s="388"/>
      <c r="N89" s="388"/>
      <c r="O89" s="388"/>
      <c r="P89" s="388"/>
      <c r="Q89" s="388"/>
      <c r="R89" s="388"/>
      <c r="S89" s="388"/>
      <c r="T89" s="388"/>
      <c r="U89" s="388"/>
      <c r="V89" s="388"/>
      <c r="W89" s="388"/>
      <c r="X89" s="388"/>
    </row>
    <row r="90" spans="1:29" s="423" customFormat="1" ht="16.5">
      <c r="B90" s="615"/>
      <c r="C90" s="849" t="s">
        <v>299</v>
      </c>
      <c r="D90" s="849"/>
      <c r="E90" s="841" t="str">
        <f>'Sch-1'!G90</f>
        <v/>
      </c>
      <c r="F90" s="841"/>
    </row>
    <row r="91" spans="1:29" s="423" customFormat="1" ht="16.5">
      <c r="B91" s="615"/>
      <c r="C91" s="849" t="s">
        <v>114</v>
      </c>
      <c r="D91" s="849"/>
      <c r="E91" s="841" t="str">
        <f>'Sch-1'!G91</f>
        <v/>
      </c>
      <c r="F91" s="841"/>
    </row>
    <row r="92" spans="1:29" ht="16.5">
      <c r="B92" s="450"/>
      <c r="C92" s="322"/>
      <c r="D92" s="447"/>
      <c r="E92" s="422"/>
      <c r="F92" s="447"/>
      <c r="G92" s="422"/>
      <c r="H92" s="388"/>
      <c r="I92" s="388"/>
      <c r="J92" s="388"/>
      <c r="K92" s="388"/>
      <c r="L92" s="388"/>
      <c r="M92" s="388"/>
      <c r="N92" s="388"/>
      <c r="O92" s="388"/>
      <c r="P92" s="388"/>
      <c r="Q92" s="388"/>
      <c r="R92" s="388"/>
      <c r="S92" s="388"/>
      <c r="T92" s="388"/>
      <c r="U92" s="388"/>
      <c r="V92" s="388"/>
      <c r="W92" s="388"/>
      <c r="X92" s="388"/>
    </row>
    <row r="93" spans="1:29" ht="16.5">
      <c r="B93" s="450"/>
      <c r="C93" s="451"/>
      <c r="D93" s="447"/>
      <c r="E93" s="422"/>
      <c r="F93" s="447"/>
      <c r="G93" s="422"/>
      <c r="H93" s="388"/>
      <c r="I93" s="388"/>
      <c r="J93" s="388"/>
      <c r="K93" s="388"/>
      <c r="L93" s="388"/>
      <c r="M93" s="388"/>
      <c r="N93" s="388"/>
      <c r="O93" s="388"/>
      <c r="P93" s="388"/>
      <c r="Q93" s="388"/>
      <c r="R93" s="388"/>
      <c r="S93" s="388"/>
      <c r="T93" s="388"/>
      <c r="U93" s="388"/>
      <c r="V93" s="388"/>
      <c r="W93" s="388"/>
      <c r="X93" s="388"/>
    </row>
  </sheetData>
  <sheetProtection formatColumns="0" formatRows="0" selectLockedCells="1"/>
  <customSheetViews>
    <customSheetView guid="{267FF044-3C5D-4FEC-AC00-A7E30583F8BB}" scale="80" showPageBreaks="1" printArea="1" hiddenColumns="1" view="pageBreakPreview" topLeftCell="A151">
      <selection activeCell="I26" sqref="I26"/>
      <pageMargins left="0.45" right="0.45" top="0.75" bottom="0.5" header="0.3" footer="0.3"/>
      <printOptions horizontalCentered="1"/>
      <pageSetup paperSize="9" scale="55" orientation="landscape" r:id="rId1"/>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2"/>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3"/>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4"/>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5"/>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6"/>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7"/>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9"/>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11"/>
      <headerFooter>
        <oddHeader>&amp;RSchedule-2
Page &amp;P of &amp;N</oddHeader>
      </headerFooter>
    </customSheetView>
    <customSheetView guid="{2F397464-D97A-404F-89D2-184C6FBAA4EB}" scale="80" showPageBreaks="1" printArea="1" hiddenColumns="1" view="pageBreakPreview" topLeftCell="A151">
      <selection activeCell="I26" sqref="I26"/>
      <pageMargins left="0.45" right="0.45" top="0.75" bottom="0.5" header="0.3" footer="0.3"/>
      <printOptions horizontalCentered="1"/>
      <pageSetup paperSize="9" scale="55" orientation="landscape" r:id="rId12"/>
      <headerFooter>
        <oddHeader>&amp;RSchedule-2
Page &amp;P of &amp;N</oddHeader>
      </headerFooter>
    </customSheetView>
  </customSheetViews>
  <mergeCells count="13">
    <mergeCell ref="C91:D91"/>
    <mergeCell ref="C90:D90"/>
    <mergeCell ref="E91:F91"/>
    <mergeCell ref="B87:D87"/>
    <mergeCell ref="J3:K3"/>
    <mergeCell ref="A4:F4"/>
    <mergeCell ref="A3:F3"/>
    <mergeCell ref="B88:F88"/>
    <mergeCell ref="E90:F90"/>
    <mergeCell ref="E14:F14"/>
    <mergeCell ref="A7:B7"/>
    <mergeCell ref="A8:C8"/>
    <mergeCell ref="A13:F13"/>
  </mergeCells>
  <conditionalFormatting sqref="B62">
    <cfRule type="duplicateValues" dxfId="25" priority="9"/>
    <cfRule type="duplicateValues" dxfId="24" priority="10"/>
    <cfRule type="duplicateValues" dxfId="23" priority="11"/>
    <cfRule type="duplicateValues" dxfId="22" priority="12"/>
  </conditionalFormatting>
  <conditionalFormatting sqref="B80">
    <cfRule type="duplicateValues" dxfId="21" priority="5"/>
    <cfRule type="duplicateValues" dxfId="20" priority="6"/>
    <cfRule type="duplicateValues" dxfId="19" priority="7"/>
    <cfRule type="duplicateValues" dxfId="18" priority="8"/>
  </conditionalFormatting>
  <conditionalFormatting sqref="D59">
    <cfRule type="duplicateValues" dxfId="17" priority="1"/>
    <cfRule type="duplicateValues" dxfId="16" priority="2"/>
    <cfRule type="duplicateValues" dxfId="15" priority="3"/>
    <cfRule type="duplicateValues" dxfId="14" priority="4"/>
  </conditionalFormatting>
  <dataValidations count="2">
    <dataValidation type="decimal" operator="greaterThan" allowBlank="1" showInputMessage="1" showErrorMessage="1" error="Enter only Numeric value greater than zero or leave the cell blank !" sqref="E64670:E64671" xr:uid="{00000000-0002-0000-0500-000000000000}">
      <formula1>0</formula1>
    </dataValidation>
    <dataValidation type="decimal" operator="greaterThanOrEqual" allowBlank="1" showInputMessage="1" showErrorMessage="1" sqref="E17:E86" xr:uid="{00000000-0002-0000-0500-000001000000}">
      <formula1>0</formula1>
    </dataValidation>
  </dataValidations>
  <printOptions horizontalCentered="1"/>
  <pageMargins left="0.45" right="0.45" top="0.75" bottom="0.5" header="0.3" footer="0.3"/>
  <pageSetup paperSize="9" scale="55" orientation="landscape" r:id="rId13"/>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U83"/>
  <sheetViews>
    <sheetView view="pageBreakPreview" topLeftCell="A21" zoomScaleNormal="80" zoomScaleSheetLayoutView="100" workbookViewId="0">
      <selection activeCell="G68" sqref="G68"/>
    </sheetView>
  </sheetViews>
  <sheetFormatPr defaultColWidth="38.5703125" defaultRowHeight="15.75"/>
  <cols>
    <col min="1" max="1" width="5.5703125" style="16" customWidth="1"/>
    <col min="2" max="2" width="13.85546875" style="377" customWidth="1"/>
    <col min="3" max="3" width="15.7109375" style="377" customWidth="1"/>
    <col min="4" max="4" width="13.85546875" style="377" customWidth="1"/>
    <col min="5" max="5" width="15.42578125" style="377" customWidth="1"/>
    <col min="6" max="6" width="65.28515625" style="6" customWidth="1"/>
    <col min="7" max="7" width="8.7109375" style="7" customWidth="1"/>
    <col min="8" max="8" width="15" style="410" customWidth="1"/>
    <col min="9" max="9" width="16.140625" style="7" customWidth="1"/>
    <col min="10" max="10" width="24" style="777" customWidth="1"/>
    <col min="11" max="11" width="9.140625" style="5" hidden="1" customWidth="1"/>
    <col min="12" max="12" width="16.42578125" style="2" hidden="1" customWidth="1"/>
    <col min="13" max="13" width="15.85546875" style="2" hidden="1" customWidth="1"/>
    <col min="14" max="14" width="16.42578125" style="3" hidden="1" customWidth="1"/>
    <col min="15" max="15" width="16.85546875" style="2" hidden="1" customWidth="1"/>
    <col min="16" max="16" width="14.5703125" style="5" hidden="1" customWidth="1"/>
    <col min="17" max="18" width="17.28515625" style="5" hidden="1" customWidth="1"/>
    <col min="19" max="19" width="20.5703125" style="5" hidden="1" customWidth="1"/>
    <col min="20" max="20" width="22.28515625" style="5" hidden="1" customWidth="1"/>
    <col min="21" max="25" width="9.140625" style="5" customWidth="1"/>
    <col min="26" max="237" width="9.140625" style="2" customWidth="1"/>
    <col min="238" max="238" width="12.5703125" style="2" customWidth="1"/>
    <col min="239" max="239" width="73.42578125" style="2" customWidth="1"/>
    <col min="240" max="240" width="8.7109375" style="2" customWidth="1"/>
    <col min="241" max="241" width="10.5703125" style="2" customWidth="1"/>
    <col min="242" max="242" width="14.5703125" style="2" customWidth="1"/>
    <col min="243" max="16384" width="38.5703125" style="2"/>
  </cols>
  <sheetData>
    <row r="1" spans="1:46" ht="16.5">
      <c r="A1" s="14" t="str">
        <f>Cover!B3</f>
        <v>SRTS-II/C&amp;M/WC-4373/2025</v>
      </c>
      <c r="B1" s="375"/>
      <c r="C1" s="375"/>
      <c r="D1" s="375"/>
      <c r="E1" s="375"/>
      <c r="F1" s="361"/>
      <c r="G1" s="4"/>
      <c r="H1" s="4"/>
      <c r="I1" s="1"/>
      <c r="J1" s="776" t="s">
        <v>16</v>
      </c>
    </row>
    <row r="2" spans="1:46">
      <c r="A2" s="15"/>
      <c r="B2" s="376"/>
      <c r="C2" s="376"/>
      <c r="D2" s="376"/>
      <c r="E2" s="376"/>
      <c r="F2" s="355"/>
      <c r="G2" s="3"/>
      <c r="H2" s="3"/>
      <c r="I2" s="2"/>
      <c r="J2" s="332"/>
    </row>
    <row r="3" spans="1:46" ht="18.75">
      <c r="A3" s="842" t="str">
        <f>Cover!$B$2</f>
        <v>Substation related works at Kudankulam Nuclear Power Plant (KKNPP) 1,2 end with respect to new 400kV interconnection line between (KKNPP) 1,2 &amp; KKNPP 3,4 under consultancy</v>
      </c>
      <c r="B3" s="842"/>
      <c r="C3" s="842"/>
      <c r="D3" s="842"/>
      <c r="E3" s="842"/>
      <c r="F3" s="842"/>
      <c r="G3" s="842"/>
      <c r="H3" s="842"/>
      <c r="I3" s="842"/>
      <c r="J3" s="842"/>
    </row>
    <row r="4" spans="1:46" ht="16.5">
      <c r="A4" s="843" t="s">
        <v>18</v>
      </c>
      <c r="B4" s="843"/>
      <c r="C4" s="843"/>
      <c r="D4" s="843"/>
      <c r="E4" s="843"/>
      <c r="F4" s="843"/>
      <c r="G4" s="843"/>
      <c r="H4" s="843"/>
      <c r="I4" s="843"/>
      <c r="J4" s="843"/>
    </row>
    <row r="6" spans="1:46" ht="16.5">
      <c r="A6" s="733" t="s">
        <v>327</v>
      </c>
      <c r="B6" s="3"/>
      <c r="C6" s="3"/>
    </row>
    <row r="7" spans="1:46" ht="16.5">
      <c r="A7" s="847">
        <f>'Sch-1'!A7</f>
        <v>0</v>
      </c>
      <c r="B7" s="847"/>
      <c r="C7" s="847"/>
      <c r="D7" s="378"/>
      <c r="E7" s="378"/>
      <c r="F7" s="362"/>
      <c r="G7" s="8" t="s">
        <v>1</v>
      </c>
      <c r="H7" s="411"/>
      <c r="I7" s="2"/>
      <c r="J7" s="332"/>
    </row>
    <row r="8" spans="1:46" ht="16.5">
      <c r="A8" s="733" t="str">
        <f>"Bidder’s Name and Address  (" &amp; MID('Names of Bidder'!B9,9, 20) &amp; ") :"</f>
        <v>Bidder’s Name and Address  (Sole Bidder) :</v>
      </c>
      <c r="B8" s="421"/>
      <c r="C8" s="421"/>
      <c r="D8" s="432"/>
      <c r="E8" s="432"/>
      <c r="F8" s="432"/>
      <c r="G8" s="9" t="str">
        <f>'Sch-1'!G8</f>
        <v>Sr.GM, Contracts &amp; Materials Department,</v>
      </c>
      <c r="H8" s="432"/>
      <c r="I8" s="2"/>
      <c r="J8" s="332"/>
    </row>
    <row r="9" spans="1:46" ht="16.5">
      <c r="A9" s="412" t="s">
        <v>12</v>
      </c>
      <c r="B9" s="374"/>
      <c r="C9" s="374"/>
      <c r="D9" s="363"/>
      <c r="E9" s="363"/>
      <c r="F9" s="363"/>
      <c r="G9" s="9" t="str">
        <f>'Sch-1'!G9</f>
        <v>Power Grid Corporation of India Ltd.,</v>
      </c>
      <c r="H9" s="3"/>
      <c r="I9" s="2"/>
      <c r="J9" s="332"/>
    </row>
    <row r="10" spans="1:46" ht="16.5">
      <c r="A10" s="412" t="s">
        <v>11</v>
      </c>
      <c r="B10" s="374"/>
      <c r="C10" s="374"/>
      <c r="D10" s="363"/>
      <c r="E10" s="363"/>
      <c r="F10" s="363"/>
      <c r="G10" s="9" t="str">
        <f>'Sch-1'!G10</f>
        <v>SRTS-II RHQ, Singanayakanahalli,</v>
      </c>
      <c r="H10" s="3"/>
      <c r="I10" s="2"/>
      <c r="J10" s="332"/>
    </row>
    <row r="11" spans="1:46">
      <c r="A11" s="374"/>
      <c r="B11" s="374"/>
      <c r="C11" s="374"/>
      <c r="D11" s="363"/>
      <c r="E11" s="363"/>
      <c r="F11" s="363"/>
      <c r="G11" s="9" t="str">
        <f>'Sch-1'!G11</f>
        <v>Yelahanka,</v>
      </c>
      <c r="H11" s="3"/>
      <c r="I11" s="2"/>
      <c r="J11" s="332"/>
    </row>
    <row r="12" spans="1:46">
      <c r="A12" s="374"/>
      <c r="B12" s="374"/>
      <c r="C12" s="374"/>
      <c r="D12" s="363"/>
      <c r="E12" s="363"/>
      <c r="F12" s="363"/>
      <c r="G12" s="9" t="str">
        <f>'Sch-1'!G12</f>
        <v>Bengaluru -560064</v>
      </c>
      <c r="H12" s="3"/>
      <c r="I12" s="2"/>
      <c r="J12" s="332"/>
    </row>
    <row r="13" spans="1:46">
      <c r="A13" s="17"/>
      <c r="B13" s="379"/>
      <c r="C13" s="379"/>
      <c r="D13" s="379"/>
      <c r="E13" s="379"/>
      <c r="F13" s="363"/>
      <c r="G13" s="236"/>
      <c r="H13" s="374"/>
      <c r="I13" s="9"/>
      <c r="J13" s="332"/>
    </row>
    <row r="14" spans="1:46" ht="16.5">
      <c r="A14" s="859" t="s">
        <v>20</v>
      </c>
      <c r="B14" s="859"/>
      <c r="C14" s="859"/>
      <c r="D14" s="859"/>
      <c r="E14" s="859"/>
      <c r="F14" s="859"/>
      <c r="G14" s="859"/>
      <c r="H14" s="859"/>
      <c r="I14" s="859"/>
      <c r="J14" s="859"/>
    </row>
    <row r="15" spans="1:46" s="394" customFormat="1" ht="105">
      <c r="A15" s="426" t="s">
        <v>7</v>
      </c>
      <c r="B15" s="427" t="s">
        <v>301</v>
      </c>
      <c r="C15" s="428" t="s">
        <v>451</v>
      </c>
      <c r="D15" s="428" t="s">
        <v>292</v>
      </c>
      <c r="E15" s="428" t="s">
        <v>452</v>
      </c>
      <c r="F15" s="429" t="s">
        <v>14</v>
      </c>
      <c r="G15" s="430" t="s">
        <v>9</v>
      </c>
      <c r="H15" s="430" t="s">
        <v>15</v>
      </c>
      <c r="I15" s="429" t="s">
        <v>22</v>
      </c>
      <c r="J15" s="778" t="s">
        <v>23</v>
      </c>
      <c r="K15" s="393"/>
      <c r="L15" s="508" t="s">
        <v>323</v>
      </c>
      <c r="M15" s="510" t="s">
        <v>324</v>
      </c>
      <c r="N15" s="508" t="s">
        <v>321</v>
      </c>
      <c r="O15" s="508" t="s">
        <v>322</v>
      </c>
      <c r="P15" s="393"/>
      <c r="Q15" s="393"/>
      <c r="R15" s="393"/>
      <c r="S15" s="393"/>
      <c r="T15" s="393"/>
      <c r="U15" s="5"/>
      <c r="V15" s="5"/>
      <c r="W15" s="5"/>
      <c r="X15" s="5"/>
      <c r="Y15" s="5"/>
      <c r="Z15" s="2"/>
      <c r="AA15" s="2"/>
      <c r="AB15" s="2"/>
      <c r="AC15" s="2"/>
      <c r="AD15" s="2"/>
      <c r="AE15" s="2"/>
      <c r="AF15" s="2"/>
      <c r="AG15" s="2"/>
      <c r="AH15" s="2"/>
      <c r="AI15" s="2"/>
      <c r="AJ15" s="2"/>
      <c r="AK15" s="2"/>
      <c r="AL15" s="2"/>
      <c r="AM15" s="2"/>
      <c r="AN15" s="2"/>
      <c r="AO15" s="2"/>
      <c r="AP15" s="2"/>
      <c r="AQ15" s="2"/>
      <c r="AR15" s="2"/>
      <c r="AS15" s="2"/>
      <c r="AT15" s="2"/>
    </row>
    <row r="16" spans="1:46" s="394" customFormat="1" ht="16.5">
      <c r="A16" s="13">
        <v>1</v>
      </c>
      <c r="B16" s="427">
        <v>8</v>
      </c>
      <c r="C16" s="427">
        <v>9</v>
      </c>
      <c r="D16" s="427">
        <v>10</v>
      </c>
      <c r="E16" s="427">
        <v>11</v>
      </c>
      <c r="F16" s="360">
        <v>12</v>
      </c>
      <c r="G16" s="13">
        <v>13</v>
      </c>
      <c r="H16" s="13">
        <v>14</v>
      </c>
      <c r="I16" s="13">
        <v>15</v>
      </c>
      <c r="J16" s="779" t="s">
        <v>302</v>
      </c>
      <c r="K16" s="393"/>
      <c r="P16" s="393"/>
      <c r="Q16" s="393"/>
      <c r="R16" s="393"/>
      <c r="S16" s="393"/>
      <c r="T16" s="393"/>
      <c r="U16" s="5"/>
      <c r="V16" s="5"/>
      <c r="W16" s="5"/>
      <c r="X16" s="5"/>
      <c r="Y16" s="5"/>
      <c r="Z16" s="2"/>
      <c r="AA16" s="2"/>
      <c r="AB16" s="2"/>
      <c r="AC16" s="2"/>
      <c r="AD16" s="2"/>
      <c r="AE16" s="2"/>
      <c r="AF16" s="2"/>
      <c r="AG16" s="2"/>
      <c r="AH16" s="2"/>
      <c r="AI16" s="2"/>
      <c r="AJ16" s="2"/>
      <c r="AK16" s="2"/>
      <c r="AL16" s="2"/>
      <c r="AM16" s="2"/>
      <c r="AN16" s="2"/>
      <c r="AO16" s="2"/>
      <c r="AP16" s="2"/>
      <c r="AQ16" s="2"/>
      <c r="AR16" s="2"/>
      <c r="AS16" s="2"/>
      <c r="AT16" s="2"/>
    </row>
    <row r="17" spans="1:47" s="644" customFormat="1" ht="47.25">
      <c r="A17" s="635"/>
      <c r="B17" s="631"/>
      <c r="C17" s="636"/>
      <c r="D17" s="631"/>
      <c r="E17" s="637"/>
      <c r="F17" s="630"/>
      <c r="G17" s="631"/>
      <c r="H17" s="631"/>
      <c r="I17" s="632"/>
      <c r="J17" s="638"/>
      <c r="K17" s="639"/>
      <c r="L17" s="640"/>
      <c r="M17" s="641"/>
      <c r="N17" s="640"/>
      <c r="O17" s="642"/>
      <c r="P17" s="643"/>
      <c r="Q17" s="715" t="s">
        <v>483</v>
      </c>
      <c r="R17" s="716" t="s">
        <v>491</v>
      </c>
      <c r="S17" s="719" t="s">
        <v>484</v>
      </c>
      <c r="T17" s="772" t="s">
        <v>492</v>
      </c>
      <c r="U17" s="238"/>
      <c r="V17" s="5"/>
      <c r="W17" s="5"/>
      <c r="X17" s="5"/>
      <c r="Y17" s="5"/>
      <c r="Z17" s="2"/>
      <c r="AA17" s="2"/>
      <c r="AB17" s="2"/>
      <c r="AC17" s="2"/>
      <c r="AD17" s="2"/>
      <c r="AE17" s="2"/>
      <c r="AF17" s="2"/>
      <c r="AG17" s="2"/>
      <c r="AH17" s="2"/>
      <c r="AI17" s="2"/>
      <c r="AJ17" s="2"/>
      <c r="AK17" s="2"/>
      <c r="AL17" s="2"/>
      <c r="AM17" s="2"/>
      <c r="AN17" s="2"/>
      <c r="AO17" s="2"/>
      <c r="AP17" s="2"/>
      <c r="AQ17" s="2"/>
      <c r="AR17" s="2"/>
      <c r="AS17" s="2"/>
      <c r="AT17" s="2"/>
      <c r="AU17" s="774"/>
    </row>
    <row r="18" spans="1:47" s="607" customFormat="1" ht="28.5">
      <c r="A18" s="737">
        <v>1</v>
      </c>
      <c r="B18" s="734">
        <v>998736</v>
      </c>
      <c r="C18" s="738"/>
      <c r="D18" s="734">
        <v>18</v>
      </c>
      <c r="E18" s="739"/>
      <c r="F18" s="745" t="s">
        <v>566</v>
      </c>
      <c r="G18" s="742" t="s">
        <v>503</v>
      </c>
      <c r="H18" s="743">
        <v>3</v>
      </c>
      <c r="I18" s="735"/>
      <c r="J18" s="780" t="str">
        <f>IF(I18=0, "INCLUDED", IF(ISERROR(H18*I18), I18, H18*I18))</f>
        <v>INCLUDED</v>
      </c>
      <c r="K18" s="604">
        <f t="shared" ref="K18:K33" si="0">IF(J18="Included",0,J18)</f>
        <v>0</v>
      </c>
      <c r="L18" s="404">
        <f t="shared" ref="L18:L33" si="1">IF( E18="",D18*(IF(J18="Included",0,J18))/100,E18*(IF(J18="Included",0,J18)))</f>
        <v>0</v>
      </c>
      <c r="M18" s="507">
        <f>Discount!$J$36</f>
        <v>0</v>
      </c>
      <c r="N18" s="404">
        <f t="shared" ref="N18:N33" si="2">M18*K18</f>
        <v>0</v>
      </c>
      <c r="O18" s="405">
        <f t="shared" ref="O18:O33" si="3">IF(E18="",D18*N18/100,E18*N18)</f>
        <v>0</v>
      </c>
      <c r="P18" s="605">
        <f t="shared" ref="P18:P33" si="4">I18*H18</f>
        <v>0</v>
      </c>
      <c r="Q18" s="720">
        <f t="shared" ref="Q18:Q52" si="5">ROUND(I18,2)</f>
        <v>0</v>
      </c>
      <c r="R18" s="605">
        <f t="shared" ref="R18:R52" si="6">H18*Q18</f>
        <v>0</v>
      </c>
      <c r="S18" s="606">
        <f t="shared" ref="S18:S52" si="7">IF(E18="",D18/100,E18)</f>
        <v>0.18</v>
      </c>
      <c r="T18" s="773">
        <f t="shared" ref="T18:T52" si="8">R18*S18</f>
        <v>0</v>
      </c>
      <c r="U18" s="238"/>
      <c r="V18" s="5"/>
      <c r="W18" s="5"/>
      <c r="X18" s="5"/>
      <c r="Y18" s="5"/>
      <c r="Z18" s="2"/>
      <c r="AA18" s="2"/>
      <c r="AB18" s="2"/>
      <c r="AC18" s="2"/>
      <c r="AD18" s="2"/>
      <c r="AE18" s="2"/>
      <c r="AF18" s="2"/>
      <c r="AG18" s="2"/>
      <c r="AH18" s="2"/>
      <c r="AI18" s="2"/>
      <c r="AJ18" s="2"/>
      <c r="AK18" s="2"/>
      <c r="AL18" s="2"/>
      <c r="AM18" s="2"/>
      <c r="AN18" s="2"/>
      <c r="AO18" s="2"/>
      <c r="AP18" s="2"/>
      <c r="AQ18" s="2"/>
      <c r="AR18" s="2"/>
      <c r="AS18" s="2"/>
      <c r="AT18" s="2"/>
      <c r="AU18" s="775"/>
    </row>
    <row r="19" spans="1:47" s="607" customFormat="1" ht="42.75">
      <c r="A19" s="737">
        <v>2</v>
      </c>
      <c r="B19" s="734">
        <v>998736</v>
      </c>
      <c r="C19" s="738"/>
      <c r="D19" s="734">
        <v>18</v>
      </c>
      <c r="E19" s="739"/>
      <c r="F19" s="745" t="s">
        <v>567</v>
      </c>
      <c r="G19" s="742" t="s">
        <v>503</v>
      </c>
      <c r="H19" s="743">
        <v>3</v>
      </c>
      <c r="I19" s="735"/>
      <c r="J19" s="780" t="str">
        <f>IF(I19=0, "INCLUDED", IF(ISERROR(H19*I19), I19, H19*I19))</f>
        <v>INCLUDED</v>
      </c>
      <c r="K19" s="604">
        <f t="shared" si="0"/>
        <v>0</v>
      </c>
      <c r="L19" s="404">
        <f t="shared" si="1"/>
        <v>0</v>
      </c>
      <c r="M19" s="507">
        <f>Discount!$J$36</f>
        <v>0</v>
      </c>
      <c r="N19" s="404">
        <f t="shared" si="2"/>
        <v>0</v>
      </c>
      <c r="O19" s="405">
        <f t="shared" si="3"/>
        <v>0</v>
      </c>
      <c r="P19" s="605">
        <f t="shared" si="4"/>
        <v>0</v>
      </c>
      <c r="Q19" s="720">
        <f t="shared" si="5"/>
        <v>0</v>
      </c>
      <c r="R19" s="605">
        <f t="shared" si="6"/>
        <v>0</v>
      </c>
      <c r="S19" s="606">
        <f t="shared" si="7"/>
        <v>0.18</v>
      </c>
      <c r="T19" s="773">
        <f t="shared" si="8"/>
        <v>0</v>
      </c>
      <c r="U19" s="238"/>
      <c r="V19" s="5"/>
      <c r="W19" s="5"/>
      <c r="X19" s="5"/>
      <c r="Y19" s="5"/>
      <c r="Z19" s="2"/>
      <c r="AA19" s="2"/>
      <c r="AB19" s="2"/>
      <c r="AC19" s="2"/>
      <c r="AD19" s="2"/>
      <c r="AE19" s="2"/>
      <c r="AF19" s="2"/>
      <c r="AG19" s="2"/>
      <c r="AH19" s="2"/>
      <c r="AI19" s="2"/>
      <c r="AJ19" s="2"/>
      <c r="AK19" s="2"/>
      <c r="AL19" s="2"/>
      <c r="AM19" s="2"/>
      <c r="AN19" s="2"/>
      <c r="AO19" s="2"/>
      <c r="AP19" s="2"/>
      <c r="AQ19" s="2"/>
      <c r="AR19" s="2"/>
      <c r="AS19" s="2"/>
      <c r="AT19" s="2"/>
      <c r="AU19" s="775"/>
    </row>
    <row r="20" spans="1:47" s="607" customFormat="1" ht="85.5">
      <c r="A20" s="737">
        <v>3</v>
      </c>
      <c r="B20" s="734">
        <v>998736</v>
      </c>
      <c r="C20" s="738"/>
      <c r="D20" s="734">
        <v>18</v>
      </c>
      <c r="E20" s="739"/>
      <c r="F20" s="745" t="s">
        <v>568</v>
      </c>
      <c r="G20" s="742" t="s">
        <v>506</v>
      </c>
      <c r="H20" s="743">
        <v>3</v>
      </c>
      <c r="I20" s="735"/>
      <c r="J20" s="780" t="str">
        <f t="shared" ref="J20:J33" si="9">IF(I20=0, "INCLUDED", IF(ISERROR(H20*I20), I20, H20*I20))</f>
        <v>INCLUDED</v>
      </c>
      <c r="K20" s="604">
        <f t="shared" si="0"/>
        <v>0</v>
      </c>
      <c r="L20" s="404">
        <f t="shared" si="1"/>
        <v>0</v>
      </c>
      <c r="M20" s="507">
        <f>Discount!$J$36</f>
        <v>0</v>
      </c>
      <c r="N20" s="404">
        <f t="shared" si="2"/>
        <v>0</v>
      </c>
      <c r="O20" s="405">
        <f t="shared" si="3"/>
        <v>0</v>
      </c>
      <c r="P20" s="605">
        <f t="shared" si="4"/>
        <v>0</v>
      </c>
      <c r="Q20" s="720">
        <f t="shared" si="5"/>
        <v>0</v>
      </c>
      <c r="R20" s="605">
        <f t="shared" si="6"/>
        <v>0</v>
      </c>
      <c r="S20" s="606">
        <f t="shared" si="7"/>
        <v>0.18</v>
      </c>
      <c r="T20" s="773">
        <f t="shared" si="8"/>
        <v>0</v>
      </c>
      <c r="U20" s="238"/>
      <c r="V20" s="5"/>
      <c r="W20" s="5"/>
      <c r="X20" s="5"/>
      <c r="Y20" s="5"/>
      <c r="Z20" s="2"/>
      <c r="AA20" s="2"/>
      <c r="AB20" s="2"/>
      <c r="AC20" s="2"/>
      <c r="AD20" s="2"/>
      <c r="AE20" s="2"/>
      <c r="AF20" s="2"/>
      <c r="AG20" s="2"/>
      <c r="AH20" s="2"/>
      <c r="AI20" s="2"/>
      <c r="AJ20" s="2"/>
      <c r="AK20" s="2"/>
      <c r="AL20" s="2"/>
      <c r="AM20" s="2"/>
      <c r="AN20" s="2"/>
      <c r="AO20" s="2"/>
      <c r="AP20" s="2"/>
      <c r="AQ20" s="2"/>
      <c r="AR20" s="2"/>
      <c r="AS20" s="2"/>
      <c r="AT20" s="2"/>
      <c r="AU20" s="775"/>
    </row>
    <row r="21" spans="1:47" s="607" customFormat="1" ht="99.75">
      <c r="A21" s="737">
        <v>4</v>
      </c>
      <c r="B21" s="734">
        <v>998736</v>
      </c>
      <c r="C21" s="738"/>
      <c r="D21" s="734">
        <v>18</v>
      </c>
      <c r="E21" s="739"/>
      <c r="F21" s="745" t="s">
        <v>533</v>
      </c>
      <c r="G21" s="742" t="s">
        <v>503</v>
      </c>
      <c r="H21" s="743">
        <v>1</v>
      </c>
      <c r="I21" s="735"/>
      <c r="J21" s="780" t="str">
        <f t="shared" si="9"/>
        <v>INCLUDED</v>
      </c>
      <c r="K21" s="604">
        <f t="shared" si="0"/>
        <v>0</v>
      </c>
      <c r="L21" s="404">
        <f t="shared" si="1"/>
        <v>0</v>
      </c>
      <c r="M21" s="507">
        <f>Discount!$J$36</f>
        <v>0</v>
      </c>
      <c r="N21" s="404">
        <f t="shared" si="2"/>
        <v>0</v>
      </c>
      <c r="O21" s="405">
        <f t="shared" si="3"/>
        <v>0</v>
      </c>
      <c r="P21" s="605">
        <f t="shared" si="4"/>
        <v>0</v>
      </c>
      <c r="Q21" s="720">
        <f t="shared" si="5"/>
        <v>0</v>
      </c>
      <c r="R21" s="605">
        <f t="shared" si="6"/>
        <v>0</v>
      </c>
      <c r="S21" s="606">
        <f t="shared" si="7"/>
        <v>0.18</v>
      </c>
      <c r="T21" s="773">
        <f t="shared" si="8"/>
        <v>0</v>
      </c>
      <c r="U21" s="238"/>
      <c r="V21" s="5"/>
      <c r="W21" s="5"/>
      <c r="X21" s="5"/>
      <c r="Y21" s="5"/>
      <c r="Z21" s="2"/>
      <c r="AA21" s="2"/>
      <c r="AB21" s="2"/>
      <c r="AC21" s="2"/>
      <c r="AD21" s="2"/>
      <c r="AE21" s="2"/>
      <c r="AF21" s="2"/>
      <c r="AG21" s="2"/>
      <c r="AH21" s="2"/>
      <c r="AI21" s="2"/>
      <c r="AJ21" s="2"/>
      <c r="AK21" s="2"/>
      <c r="AL21" s="2"/>
      <c r="AM21" s="2"/>
      <c r="AN21" s="2"/>
      <c r="AO21" s="2"/>
      <c r="AP21" s="2"/>
      <c r="AQ21" s="2"/>
      <c r="AR21" s="2"/>
      <c r="AS21" s="2"/>
      <c r="AT21" s="2"/>
      <c r="AU21" s="775"/>
    </row>
    <row r="22" spans="1:47" s="607" customFormat="1" ht="57">
      <c r="A22" s="737">
        <v>5</v>
      </c>
      <c r="B22" s="734">
        <v>998736</v>
      </c>
      <c r="C22" s="738"/>
      <c r="D22" s="734">
        <v>18</v>
      </c>
      <c r="E22" s="739"/>
      <c r="F22" s="745" t="s">
        <v>534</v>
      </c>
      <c r="G22" s="742" t="s">
        <v>503</v>
      </c>
      <c r="H22" s="743">
        <v>1</v>
      </c>
      <c r="I22" s="735"/>
      <c r="J22" s="780" t="str">
        <f t="shared" si="9"/>
        <v>INCLUDED</v>
      </c>
      <c r="K22" s="604">
        <f t="shared" si="0"/>
        <v>0</v>
      </c>
      <c r="L22" s="404">
        <f t="shared" si="1"/>
        <v>0</v>
      </c>
      <c r="M22" s="507">
        <f>Discount!$J$36</f>
        <v>0</v>
      </c>
      <c r="N22" s="404">
        <f t="shared" si="2"/>
        <v>0</v>
      </c>
      <c r="O22" s="405">
        <f t="shared" si="3"/>
        <v>0</v>
      </c>
      <c r="P22" s="605">
        <f t="shared" si="4"/>
        <v>0</v>
      </c>
      <c r="Q22" s="720">
        <f t="shared" si="5"/>
        <v>0</v>
      </c>
      <c r="R22" s="605">
        <f t="shared" si="6"/>
        <v>0</v>
      </c>
      <c r="S22" s="606">
        <f t="shared" si="7"/>
        <v>0.18</v>
      </c>
      <c r="T22" s="773">
        <f t="shared" si="8"/>
        <v>0</v>
      </c>
      <c r="U22" s="238"/>
      <c r="V22" s="5"/>
      <c r="W22" s="5"/>
      <c r="X22" s="5"/>
      <c r="Y22" s="5"/>
      <c r="Z22" s="2"/>
      <c r="AA22" s="2"/>
      <c r="AB22" s="2"/>
      <c r="AC22" s="2"/>
      <c r="AD22" s="2"/>
      <c r="AE22" s="2"/>
      <c r="AF22" s="2"/>
      <c r="AG22" s="2"/>
      <c r="AH22" s="2"/>
      <c r="AI22" s="2"/>
      <c r="AJ22" s="2"/>
      <c r="AK22" s="2"/>
      <c r="AL22" s="2"/>
      <c r="AM22" s="2"/>
      <c r="AN22" s="2"/>
      <c r="AO22" s="2"/>
      <c r="AP22" s="2"/>
      <c r="AQ22" s="2"/>
      <c r="AR22" s="2"/>
      <c r="AS22" s="2"/>
      <c r="AT22" s="2"/>
      <c r="AU22" s="775"/>
    </row>
    <row r="23" spans="1:47" s="607" customFormat="1" ht="42.75">
      <c r="A23" s="737">
        <v>6</v>
      </c>
      <c r="B23" s="734">
        <v>998736</v>
      </c>
      <c r="C23" s="738"/>
      <c r="D23" s="734">
        <v>18</v>
      </c>
      <c r="E23" s="739"/>
      <c r="F23" s="745" t="s">
        <v>569</v>
      </c>
      <c r="G23" s="742" t="s">
        <v>503</v>
      </c>
      <c r="H23" s="743">
        <v>2</v>
      </c>
      <c r="I23" s="735"/>
      <c r="J23" s="780" t="str">
        <f t="shared" si="9"/>
        <v>INCLUDED</v>
      </c>
      <c r="K23" s="604">
        <f t="shared" si="0"/>
        <v>0</v>
      </c>
      <c r="L23" s="404">
        <f t="shared" si="1"/>
        <v>0</v>
      </c>
      <c r="M23" s="507">
        <f>Discount!$J$36</f>
        <v>0</v>
      </c>
      <c r="N23" s="404">
        <f t="shared" si="2"/>
        <v>0</v>
      </c>
      <c r="O23" s="405">
        <f t="shared" si="3"/>
        <v>0</v>
      </c>
      <c r="P23" s="605">
        <f t="shared" si="4"/>
        <v>0</v>
      </c>
      <c r="Q23" s="720">
        <f t="shared" si="5"/>
        <v>0</v>
      </c>
      <c r="R23" s="605">
        <f t="shared" si="6"/>
        <v>0</v>
      </c>
      <c r="S23" s="606">
        <f t="shared" si="7"/>
        <v>0.18</v>
      </c>
      <c r="T23" s="773">
        <f t="shared" si="8"/>
        <v>0</v>
      </c>
      <c r="U23" s="238"/>
      <c r="V23" s="5"/>
      <c r="W23" s="5"/>
      <c r="X23" s="5"/>
      <c r="Y23" s="5"/>
      <c r="Z23" s="2"/>
      <c r="AA23" s="2"/>
      <c r="AB23" s="2"/>
      <c r="AC23" s="2"/>
      <c r="AD23" s="2"/>
      <c r="AE23" s="2"/>
      <c r="AF23" s="2"/>
      <c r="AG23" s="2"/>
      <c r="AH23" s="2"/>
      <c r="AI23" s="2"/>
      <c r="AJ23" s="2"/>
      <c r="AK23" s="2"/>
      <c r="AL23" s="2"/>
      <c r="AM23" s="2"/>
      <c r="AN23" s="2"/>
      <c r="AO23" s="2"/>
      <c r="AP23" s="2"/>
      <c r="AQ23" s="2"/>
      <c r="AR23" s="2"/>
      <c r="AS23" s="2"/>
      <c r="AT23" s="2"/>
      <c r="AU23" s="775"/>
    </row>
    <row r="24" spans="1:47" s="607" customFormat="1" ht="71.25">
      <c r="A24" s="737">
        <v>7</v>
      </c>
      <c r="B24" s="734">
        <v>998736</v>
      </c>
      <c r="C24" s="738"/>
      <c r="D24" s="734">
        <v>18</v>
      </c>
      <c r="E24" s="739"/>
      <c r="F24" s="745" t="s">
        <v>541</v>
      </c>
      <c r="G24" s="742" t="s">
        <v>535</v>
      </c>
      <c r="H24" s="743">
        <v>3</v>
      </c>
      <c r="I24" s="735"/>
      <c r="J24" s="780" t="str">
        <f t="shared" si="9"/>
        <v>INCLUDED</v>
      </c>
      <c r="K24" s="604">
        <f t="shared" si="0"/>
        <v>0</v>
      </c>
      <c r="L24" s="404">
        <f t="shared" si="1"/>
        <v>0</v>
      </c>
      <c r="M24" s="507">
        <f>Discount!$J$36</f>
        <v>0</v>
      </c>
      <c r="N24" s="404">
        <f t="shared" si="2"/>
        <v>0</v>
      </c>
      <c r="O24" s="405">
        <f t="shared" si="3"/>
        <v>0</v>
      </c>
      <c r="P24" s="605">
        <f t="shared" si="4"/>
        <v>0</v>
      </c>
      <c r="Q24" s="720">
        <f t="shared" si="5"/>
        <v>0</v>
      </c>
      <c r="R24" s="605">
        <f t="shared" si="6"/>
        <v>0</v>
      </c>
      <c r="S24" s="606">
        <f t="shared" si="7"/>
        <v>0.18</v>
      </c>
      <c r="T24" s="773">
        <f t="shared" si="8"/>
        <v>0</v>
      </c>
      <c r="U24" s="238"/>
      <c r="V24" s="5"/>
      <c r="W24" s="5"/>
      <c r="X24" s="5"/>
      <c r="Y24" s="5"/>
      <c r="Z24" s="2"/>
      <c r="AA24" s="2"/>
      <c r="AB24" s="2"/>
      <c r="AC24" s="2"/>
      <c r="AD24" s="2"/>
      <c r="AE24" s="2"/>
      <c r="AF24" s="2"/>
      <c r="AG24" s="2"/>
      <c r="AH24" s="2"/>
      <c r="AI24" s="2"/>
      <c r="AJ24" s="2"/>
      <c r="AK24" s="2"/>
      <c r="AL24" s="2"/>
      <c r="AM24" s="2"/>
      <c r="AN24" s="2"/>
      <c r="AO24" s="2"/>
      <c r="AP24" s="2"/>
      <c r="AQ24" s="2"/>
      <c r="AR24" s="2"/>
      <c r="AS24" s="2"/>
      <c r="AT24" s="2"/>
      <c r="AU24" s="775"/>
    </row>
    <row r="25" spans="1:47" s="607" customFormat="1" ht="57">
      <c r="A25" s="737">
        <v>8</v>
      </c>
      <c r="B25" s="734">
        <v>998736</v>
      </c>
      <c r="C25" s="738"/>
      <c r="D25" s="734">
        <v>18</v>
      </c>
      <c r="E25" s="739"/>
      <c r="F25" s="745" t="s">
        <v>507</v>
      </c>
      <c r="G25" s="742" t="s">
        <v>508</v>
      </c>
      <c r="H25" s="743">
        <v>15</v>
      </c>
      <c r="I25" s="735"/>
      <c r="J25" s="780" t="str">
        <f t="shared" si="9"/>
        <v>INCLUDED</v>
      </c>
      <c r="K25" s="604">
        <f t="shared" si="0"/>
        <v>0</v>
      </c>
      <c r="L25" s="404">
        <f t="shared" si="1"/>
        <v>0</v>
      </c>
      <c r="M25" s="507">
        <f>Discount!$J$36</f>
        <v>0</v>
      </c>
      <c r="N25" s="404">
        <f t="shared" si="2"/>
        <v>0</v>
      </c>
      <c r="O25" s="405">
        <f t="shared" si="3"/>
        <v>0</v>
      </c>
      <c r="P25" s="605">
        <f t="shared" si="4"/>
        <v>0</v>
      </c>
      <c r="Q25" s="720">
        <f t="shared" si="5"/>
        <v>0</v>
      </c>
      <c r="R25" s="605">
        <f t="shared" si="6"/>
        <v>0</v>
      </c>
      <c r="S25" s="606">
        <f t="shared" si="7"/>
        <v>0.18</v>
      </c>
      <c r="T25" s="773">
        <f t="shared" si="8"/>
        <v>0</v>
      </c>
      <c r="U25" s="238"/>
      <c r="V25" s="5"/>
      <c r="W25" s="5"/>
      <c r="X25" s="5"/>
      <c r="Y25" s="5"/>
      <c r="Z25" s="2"/>
      <c r="AA25" s="2"/>
      <c r="AB25" s="2"/>
      <c r="AC25" s="2"/>
      <c r="AD25" s="2"/>
      <c r="AE25" s="2"/>
      <c r="AF25" s="2"/>
      <c r="AG25" s="2"/>
      <c r="AH25" s="2"/>
      <c r="AI25" s="2"/>
      <c r="AJ25" s="2"/>
      <c r="AK25" s="2"/>
      <c r="AL25" s="2"/>
      <c r="AM25" s="2"/>
      <c r="AN25" s="2"/>
      <c r="AO25" s="2"/>
      <c r="AP25" s="2"/>
      <c r="AQ25" s="2"/>
      <c r="AR25" s="2"/>
      <c r="AS25" s="2"/>
      <c r="AT25" s="2"/>
      <c r="AU25" s="775"/>
    </row>
    <row r="26" spans="1:47" s="607" customFormat="1" ht="42.75">
      <c r="A26" s="737">
        <v>9</v>
      </c>
      <c r="B26" s="734">
        <v>998736</v>
      </c>
      <c r="C26" s="738"/>
      <c r="D26" s="734">
        <v>18</v>
      </c>
      <c r="E26" s="739"/>
      <c r="F26" s="745" t="s">
        <v>509</v>
      </c>
      <c r="G26" s="742" t="s">
        <v>508</v>
      </c>
      <c r="H26" s="743">
        <v>2</v>
      </c>
      <c r="I26" s="735"/>
      <c r="J26" s="780" t="str">
        <f t="shared" si="9"/>
        <v>INCLUDED</v>
      </c>
      <c r="K26" s="604">
        <f t="shared" si="0"/>
        <v>0</v>
      </c>
      <c r="L26" s="404">
        <f t="shared" si="1"/>
        <v>0</v>
      </c>
      <c r="M26" s="507">
        <f>Discount!$J$36</f>
        <v>0</v>
      </c>
      <c r="N26" s="404">
        <f t="shared" si="2"/>
        <v>0</v>
      </c>
      <c r="O26" s="405">
        <f t="shared" si="3"/>
        <v>0</v>
      </c>
      <c r="P26" s="605">
        <f t="shared" si="4"/>
        <v>0</v>
      </c>
      <c r="Q26" s="720">
        <f t="shared" si="5"/>
        <v>0</v>
      </c>
      <c r="R26" s="605">
        <f t="shared" si="6"/>
        <v>0</v>
      </c>
      <c r="S26" s="606">
        <f t="shared" si="7"/>
        <v>0.18</v>
      </c>
      <c r="T26" s="773">
        <f t="shared" si="8"/>
        <v>0</v>
      </c>
      <c r="U26" s="238"/>
      <c r="V26" s="5"/>
      <c r="W26" s="5"/>
      <c r="X26" s="5"/>
      <c r="Y26" s="5"/>
      <c r="Z26" s="2"/>
      <c r="AA26" s="2"/>
      <c r="AB26" s="2"/>
      <c r="AC26" s="2"/>
      <c r="AD26" s="2"/>
      <c r="AE26" s="2"/>
      <c r="AF26" s="2"/>
      <c r="AG26" s="2"/>
      <c r="AH26" s="2"/>
      <c r="AI26" s="2"/>
      <c r="AJ26" s="2"/>
      <c r="AK26" s="2"/>
      <c r="AL26" s="2"/>
      <c r="AM26" s="2"/>
      <c r="AN26" s="2"/>
      <c r="AO26" s="2"/>
      <c r="AP26" s="2"/>
      <c r="AQ26" s="2"/>
      <c r="AR26" s="2"/>
      <c r="AS26" s="2"/>
      <c r="AT26" s="2"/>
      <c r="AU26" s="775"/>
    </row>
    <row r="27" spans="1:47" s="607" customFormat="1" ht="42.75">
      <c r="A27" s="737">
        <v>10</v>
      </c>
      <c r="B27" s="734">
        <v>998736</v>
      </c>
      <c r="C27" s="738"/>
      <c r="D27" s="734">
        <v>18</v>
      </c>
      <c r="E27" s="739"/>
      <c r="F27" s="745" t="s">
        <v>510</v>
      </c>
      <c r="G27" s="742" t="s">
        <v>508</v>
      </c>
      <c r="H27" s="743">
        <v>2</v>
      </c>
      <c r="I27" s="735"/>
      <c r="J27" s="780" t="str">
        <f t="shared" si="9"/>
        <v>INCLUDED</v>
      </c>
      <c r="K27" s="604">
        <f t="shared" si="0"/>
        <v>0</v>
      </c>
      <c r="L27" s="404">
        <f t="shared" si="1"/>
        <v>0</v>
      </c>
      <c r="M27" s="507">
        <f>Discount!$J$36</f>
        <v>0</v>
      </c>
      <c r="N27" s="404">
        <f t="shared" si="2"/>
        <v>0</v>
      </c>
      <c r="O27" s="405">
        <f t="shared" si="3"/>
        <v>0</v>
      </c>
      <c r="P27" s="605">
        <f t="shared" si="4"/>
        <v>0</v>
      </c>
      <c r="Q27" s="720">
        <f t="shared" si="5"/>
        <v>0</v>
      </c>
      <c r="R27" s="605">
        <f t="shared" si="6"/>
        <v>0</v>
      </c>
      <c r="S27" s="606">
        <f t="shared" si="7"/>
        <v>0.18</v>
      </c>
      <c r="T27" s="773">
        <f t="shared" si="8"/>
        <v>0</v>
      </c>
      <c r="U27" s="238"/>
      <c r="V27" s="5"/>
      <c r="W27" s="5"/>
      <c r="X27" s="5"/>
      <c r="Y27" s="5"/>
      <c r="Z27" s="2"/>
      <c r="AA27" s="2"/>
      <c r="AB27" s="2"/>
      <c r="AC27" s="2"/>
      <c r="AD27" s="2"/>
      <c r="AE27" s="2"/>
      <c r="AF27" s="2"/>
      <c r="AG27" s="2"/>
      <c r="AH27" s="2"/>
      <c r="AI27" s="2"/>
      <c r="AJ27" s="2"/>
      <c r="AK27" s="2"/>
      <c r="AL27" s="2"/>
      <c r="AM27" s="2"/>
      <c r="AN27" s="2"/>
      <c r="AO27" s="2"/>
      <c r="AP27" s="2"/>
      <c r="AQ27" s="2"/>
      <c r="AR27" s="2"/>
      <c r="AS27" s="2"/>
      <c r="AT27" s="2"/>
      <c r="AU27" s="775"/>
    </row>
    <row r="28" spans="1:47" s="607" customFormat="1" ht="28.5">
      <c r="A28" s="737">
        <v>11</v>
      </c>
      <c r="B28" s="734">
        <v>998736</v>
      </c>
      <c r="C28" s="738"/>
      <c r="D28" s="734">
        <v>18</v>
      </c>
      <c r="E28" s="739"/>
      <c r="F28" s="745" t="s">
        <v>542</v>
      </c>
      <c r="G28" s="742" t="s">
        <v>503</v>
      </c>
      <c r="H28" s="743">
        <v>7</v>
      </c>
      <c r="I28" s="735"/>
      <c r="J28" s="780" t="str">
        <f t="shared" si="9"/>
        <v>INCLUDED</v>
      </c>
      <c r="K28" s="604">
        <f t="shared" si="0"/>
        <v>0</v>
      </c>
      <c r="L28" s="404">
        <f t="shared" si="1"/>
        <v>0</v>
      </c>
      <c r="M28" s="507">
        <f>Discount!$J$36</f>
        <v>0</v>
      </c>
      <c r="N28" s="404">
        <f t="shared" si="2"/>
        <v>0</v>
      </c>
      <c r="O28" s="405">
        <f t="shared" si="3"/>
        <v>0</v>
      </c>
      <c r="P28" s="605">
        <f t="shared" si="4"/>
        <v>0</v>
      </c>
      <c r="Q28" s="720">
        <f t="shared" si="5"/>
        <v>0</v>
      </c>
      <c r="R28" s="605">
        <f t="shared" si="6"/>
        <v>0</v>
      </c>
      <c r="S28" s="606">
        <f t="shared" si="7"/>
        <v>0.18</v>
      </c>
      <c r="T28" s="773">
        <f t="shared" si="8"/>
        <v>0</v>
      </c>
      <c r="U28" s="238"/>
      <c r="V28" s="5"/>
      <c r="W28" s="5"/>
      <c r="X28" s="5"/>
      <c r="Y28" s="5"/>
      <c r="Z28" s="2"/>
      <c r="AA28" s="2"/>
      <c r="AB28" s="2"/>
      <c r="AC28" s="2"/>
      <c r="AD28" s="2"/>
      <c r="AE28" s="2"/>
      <c r="AF28" s="2"/>
      <c r="AG28" s="2"/>
      <c r="AH28" s="2"/>
      <c r="AI28" s="2"/>
      <c r="AJ28" s="2"/>
      <c r="AK28" s="2"/>
      <c r="AL28" s="2"/>
      <c r="AM28" s="2"/>
      <c r="AN28" s="2"/>
      <c r="AO28" s="2"/>
      <c r="AP28" s="2"/>
      <c r="AQ28" s="2"/>
      <c r="AR28" s="2"/>
      <c r="AS28" s="2"/>
      <c r="AT28" s="2"/>
      <c r="AU28" s="775"/>
    </row>
    <row r="29" spans="1:47" s="607" customFormat="1" ht="42.75">
      <c r="A29" s="737">
        <v>12</v>
      </c>
      <c r="B29" s="734">
        <v>998736</v>
      </c>
      <c r="C29" s="738"/>
      <c r="D29" s="734">
        <v>18</v>
      </c>
      <c r="E29" s="739"/>
      <c r="F29" s="745" t="s">
        <v>511</v>
      </c>
      <c r="G29" s="742" t="s">
        <v>496</v>
      </c>
      <c r="H29" s="743">
        <v>1</v>
      </c>
      <c r="I29" s="735"/>
      <c r="J29" s="780" t="str">
        <f t="shared" si="9"/>
        <v>INCLUDED</v>
      </c>
      <c r="K29" s="604">
        <f t="shared" si="0"/>
        <v>0</v>
      </c>
      <c r="L29" s="404">
        <f t="shared" si="1"/>
        <v>0</v>
      </c>
      <c r="M29" s="507">
        <f>Discount!$J$36</f>
        <v>0</v>
      </c>
      <c r="N29" s="404">
        <f t="shared" si="2"/>
        <v>0</v>
      </c>
      <c r="O29" s="405">
        <f t="shared" si="3"/>
        <v>0</v>
      </c>
      <c r="P29" s="605">
        <f t="shared" si="4"/>
        <v>0</v>
      </c>
      <c r="Q29" s="720">
        <f t="shared" si="5"/>
        <v>0</v>
      </c>
      <c r="R29" s="605">
        <f t="shared" si="6"/>
        <v>0</v>
      </c>
      <c r="S29" s="606">
        <f t="shared" si="7"/>
        <v>0.18</v>
      </c>
      <c r="T29" s="773">
        <f t="shared" si="8"/>
        <v>0</v>
      </c>
      <c r="U29" s="238"/>
      <c r="V29" s="5"/>
      <c r="W29" s="5"/>
      <c r="X29" s="5"/>
      <c r="Y29" s="5"/>
      <c r="Z29" s="2"/>
      <c r="AA29" s="2"/>
      <c r="AB29" s="2"/>
      <c r="AC29" s="2"/>
      <c r="AD29" s="2"/>
      <c r="AE29" s="2"/>
      <c r="AF29" s="2"/>
      <c r="AG29" s="2"/>
      <c r="AH29" s="2"/>
      <c r="AI29" s="2"/>
      <c r="AJ29" s="2"/>
      <c r="AK29" s="2"/>
      <c r="AL29" s="2"/>
      <c r="AM29" s="2"/>
      <c r="AN29" s="2"/>
      <c r="AO29" s="2"/>
      <c r="AP29" s="2"/>
      <c r="AQ29" s="2"/>
      <c r="AR29" s="2"/>
      <c r="AS29" s="2"/>
      <c r="AT29" s="2"/>
      <c r="AU29" s="775"/>
    </row>
    <row r="30" spans="1:47" s="607" customFormat="1" ht="42.75">
      <c r="A30" s="737">
        <v>13</v>
      </c>
      <c r="B30" s="734">
        <v>998736</v>
      </c>
      <c r="C30" s="738"/>
      <c r="D30" s="734">
        <v>18</v>
      </c>
      <c r="E30" s="739"/>
      <c r="F30" s="745" t="s">
        <v>512</v>
      </c>
      <c r="G30" s="742" t="s">
        <v>496</v>
      </c>
      <c r="H30" s="743">
        <v>1</v>
      </c>
      <c r="I30" s="735"/>
      <c r="J30" s="780" t="str">
        <f t="shared" si="9"/>
        <v>INCLUDED</v>
      </c>
      <c r="K30" s="604">
        <f t="shared" si="0"/>
        <v>0</v>
      </c>
      <c r="L30" s="404">
        <f t="shared" si="1"/>
        <v>0</v>
      </c>
      <c r="M30" s="507">
        <f>Discount!$J$36</f>
        <v>0</v>
      </c>
      <c r="N30" s="404">
        <f t="shared" si="2"/>
        <v>0</v>
      </c>
      <c r="O30" s="405">
        <f t="shared" si="3"/>
        <v>0</v>
      </c>
      <c r="P30" s="605">
        <f t="shared" si="4"/>
        <v>0</v>
      </c>
      <c r="Q30" s="720">
        <f t="shared" si="5"/>
        <v>0</v>
      </c>
      <c r="R30" s="605">
        <f t="shared" si="6"/>
        <v>0</v>
      </c>
      <c r="S30" s="606">
        <f t="shared" si="7"/>
        <v>0.18</v>
      </c>
      <c r="T30" s="773">
        <f t="shared" si="8"/>
        <v>0</v>
      </c>
      <c r="U30" s="238"/>
      <c r="V30" s="5"/>
      <c r="W30" s="5"/>
      <c r="X30" s="5"/>
      <c r="Y30" s="5"/>
      <c r="Z30" s="2"/>
      <c r="AA30" s="2"/>
      <c r="AB30" s="2"/>
      <c r="AC30" s="2"/>
      <c r="AD30" s="2"/>
      <c r="AE30" s="2"/>
      <c r="AF30" s="2"/>
      <c r="AG30" s="2"/>
      <c r="AH30" s="2"/>
      <c r="AI30" s="2"/>
      <c r="AJ30" s="2"/>
      <c r="AK30" s="2"/>
      <c r="AL30" s="2"/>
      <c r="AM30" s="2"/>
      <c r="AN30" s="2"/>
      <c r="AO30" s="2"/>
      <c r="AP30" s="2"/>
      <c r="AQ30" s="2"/>
      <c r="AR30" s="2"/>
      <c r="AS30" s="2"/>
      <c r="AT30" s="2"/>
      <c r="AU30" s="775"/>
    </row>
    <row r="31" spans="1:47" s="607" customFormat="1" ht="142.5">
      <c r="A31" s="737">
        <v>14</v>
      </c>
      <c r="B31" s="734">
        <v>998736</v>
      </c>
      <c r="C31" s="738"/>
      <c r="D31" s="734">
        <v>18</v>
      </c>
      <c r="E31" s="739"/>
      <c r="F31" s="745" t="s">
        <v>570</v>
      </c>
      <c r="G31" s="742" t="s">
        <v>506</v>
      </c>
      <c r="H31" s="743">
        <v>1</v>
      </c>
      <c r="I31" s="735"/>
      <c r="J31" s="780" t="str">
        <f t="shared" si="9"/>
        <v>INCLUDED</v>
      </c>
      <c r="K31" s="604">
        <f t="shared" si="0"/>
        <v>0</v>
      </c>
      <c r="L31" s="404">
        <f t="shared" si="1"/>
        <v>0</v>
      </c>
      <c r="M31" s="507">
        <f>Discount!$J$36</f>
        <v>0</v>
      </c>
      <c r="N31" s="404">
        <f t="shared" si="2"/>
        <v>0</v>
      </c>
      <c r="O31" s="405">
        <f t="shared" si="3"/>
        <v>0</v>
      </c>
      <c r="P31" s="605">
        <f t="shared" si="4"/>
        <v>0</v>
      </c>
      <c r="Q31" s="720">
        <f t="shared" si="5"/>
        <v>0</v>
      </c>
      <c r="R31" s="605">
        <f t="shared" si="6"/>
        <v>0</v>
      </c>
      <c r="S31" s="606">
        <f t="shared" si="7"/>
        <v>0.18</v>
      </c>
      <c r="T31" s="773">
        <f t="shared" si="8"/>
        <v>0</v>
      </c>
      <c r="U31" s="238"/>
      <c r="V31" s="5"/>
      <c r="W31" s="5"/>
      <c r="X31" s="5"/>
      <c r="Y31" s="5"/>
      <c r="Z31" s="2"/>
      <c r="AA31" s="2"/>
      <c r="AB31" s="2"/>
      <c r="AC31" s="2"/>
      <c r="AD31" s="2"/>
      <c r="AE31" s="2"/>
      <c r="AF31" s="2"/>
      <c r="AG31" s="2"/>
      <c r="AH31" s="2"/>
      <c r="AI31" s="2"/>
      <c r="AJ31" s="2"/>
      <c r="AK31" s="2"/>
      <c r="AL31" s="2"/>
      <c r="AM31" s="2"/>
      <c r="AN31" s="2"/>
      <c r="AO31" s="2"/>
      <c r="AP31" s="2"/>
      <c r="AQ31" s="2"/>
      <c r="AR31" s="2"/>
      <c r="AS31" s="2"/>
      <c r="AT31" s="2"/>
      <c r="AU31" s="775"/>
    </row>
    <row r="32" spans="1:47" s="607" customFormat="1">
      <c r="A32" s="737">
        <v>15</v>
      </c>
      <c r="B32" s="734">
        <v>998736</v>
      </c>
      <c r="C32" s="738"/>
      <c r="D32" s="734">
        <v>18</v>
      </c>
      <c r="E32" s="739"/>
      <c r="F32" s="745" t="s">
        <v>513</v>
      </c>
      <c r="G32" s="742" t="s">
        <v>503</v>
      </c>
      <c r="H32" s="743">
        <v>1</v>
      </c>
      <c r="I32" s="735"/>
      <c r="J32" s="780" t="str">
        <f t="shared" si="9"/>
        <v>INCLUDED</v>
      </c>
      <c r="K32" s="604">
        <f t="shared" si="0"/>
        <v>0</v>
      </c>
      <c r="L32" s="404">
        <f t="shared" si="1"/>
        <v>0</v>
      </c>
      <c r="M32" s="507">
        <f>Discount!$J$36</f>
        <v>0</v>
      </c>
      <c r="N32" s="404">
        <f t="shared" si="2"/>
        <v>0</v>
      </c>
      <c r="O32" s="405">
        <f t="shared" si="3"/>
        <v>0</v>
      </c>
      <c r="P32" s="605">
        <f t="shared" si="4"/>
        <v>0</v>
      </c>
      <c r="Q32" s="720">
        <f t="shared" si="5"/>
        <v>0</v>
      </c>
      <c r="R32" s="605">
        <f t="shared" si="6"/>
        <v>0</v>
      </c>
      <c r="S32" s="606">
        <f t="shared" si="7"/>
        <v>0.18</v>
      </c>
      <c r="T32" s="773">
        <f t="shared" si="8"/>
        <v>0</v>
      </c>
      <c r="U32" s="238"/>
      <c r="V32" s="5"/>
      <c r="W32" s="5"/>
      <c r="X32" s="5"/>
      <c r="Y32" s="5"/>
      <c r="Z32" s="2"/>
      <c r="AA32" s="2"/>
      <c r="AB32" s="2"/>
      <c r="AC32" s="2"/>
      <c r="AD32" s="2"/>
      <c r="AE32" s="2"/>
      <c r="AF32" s="2"/>
      <c r="AG32" s="2"/>
      <c r="AH32" s="2"/>
      <c r="AI32" s="2"/>
      <c r="AJ32" s="2"/>
      <c r="AK32" s="2"/>
      <c r="AL32" s="2"/>
      <c r="AM32" s="2"/>
      <c r="AN32" s="2"/>
      <c r="AO32" s="2"/>
      <c r="AP32" s="2"/>
      <c r="AQ32" s="2"/>
      <c r="AR32" s="2"/>
      <c r="AS32" s="2"/>
      <c r="AT32" s="2"/>
      <c r="AU32" s="775"/>
    </row>
    <row r="33" spans="1:47" s="607" customFormat="1" ht="42.75">
      <c r="A33" s="737">
        <v>16</v>
      </c>
      <c r="B33" s="734">
        <v>998736</v>
      </c>
      <c r="C33" s="738"/>
      <c r="D33" s="734">
        <v>18</v>
      </c>
      <c r="E33" s="739"/>
      <c r="F33" s="745" t="s">
        <v>571</v>
      </c>
      <c r="G33" s="742" t="s">
        <v>503</v>
      </c>
      <c r="H33" s="743">
        <v>2</v>
      </c>
      <c r="I33" s="735"/>
      <c r="J33" s="780" t="str">
        <f t="shared" si="9"/>
        <v>INCLUDED</v>
      </c>
      <c r="K33" s="604">
        <f t="shared" si="0"/>
        <v>0</v>
      </c>
      <c r="L33" s="404">
        <f t="shared" si="1"/>
        <v>0</v>
      </c>
      <c r="M33" s="507">
        <f>Discount!$J$36</f>
        <v>0</v>
      </c>
      <c r="N33" s="404">
        <f t="shared" si="2"/>
        <v>0</v>
      </c>
      <c r="O33" s="405">
        <f t="shared" si="3"/>
        <v>0</v>
      </c>
      <c r="P33" s="605">
        <f t="shared" si="4"/>
        <v>0</v>
      </c>
      <c r="Q33" s="720">
        <f t="shared" si="5"/>
        <v>0</v>
      </c>
      <c r="R33" s="605">
        <f t="shared" si="6"/>
        <v>0</v>
      </c>
      <c r="S33" s="606">
        <f t="shared" si="7"/>
        <v>0.18</v>
      </c>
      <c r="T33" s="773">
        <f t="shared" si="8"/>
        <v>0</v>
      </c>
      <c r="U33" s="238"/>
      <c r="V33" s="5"/>
      <c r="W33" s="5"/>
      <c r="X33" s="5"/>
      <c r="Y33" s="5"/>
      <c r="Z33" s="2"/>
      <c r="AA33" s="2"/>
      <c r="AB33" s="2"/>
      <c r="AC33" s="2"/>
      <c r="AD33" s="2"/>
      <c r="AE33" s="2"/>
      <c r="AF33" s="2"/>
      <c r="AG33" s="2"/>
      <c r="AH33" s="2"/>
      <c r="AI33" s="2"/>
      <c r="AJ33" s="2"/>
      <c r="AK33" s="2"/>
      <c r="AL33" s="2"/>
      <c r="AM33" s="2"/>
      <c r="AN33" s="2"/>
      <c r="AO33" s="2"/>
      <c r="AP33" s="2"/>
      <c r="AQ33" s="2"/>
      <c r="AR33" s="2"/>
      <c r="AS33" s="2"/>
      <c r="AT33" s="2"/>
      <c r="AU33" s="775"/>
    </row>
    <row r="34" spans="1:47" s="607" customFormat="1">
      <c r="A34" s="737">
        <v>17</v>
      </c>
      <c r="B34" s="734">
        <v>998736</v>
      </c>
      <c r="C34" s="738"/>
      <c r="D34" s="734">
        <v>18</v>
      </c>
      <c r="E34" s="739"/>
      <c r="F34" s="745" t="s">
        <v>514</v>
      </c>
      <c r="G34" s="742" t="s">
        <v>503</v>
      </c>
      <c r="H34" s="743">
        <v>3</v>
      </c>
      <c r="I34" s="735"/>
      <c r="J34" s="780" t="str">
        <f t="shared" ref="J34:J41" si="10">IF(I34=0, "INCLUDED", IF(ISERROR(H34*I34), I34, H34*I34))</f>
        <v>INCLUDED</v>
      </c>
      <c r="K34" s="604">
        <f t="shared" ref="K34:K41" si="11">IF(J34="Included",0,J34)</f>
        <v>0</v>
      </c>
      <c r="L34" s="404">
        <f t="shared" ref="L34:L41" si="12">IF( E34="",D34*(IF(J34="Included",0,J34))/100,E34*(IF(J34="Included",0,J34)))</f>
        <v>0</v>
      </c>
      <c r="M34" s="507">
        <f>Discount!$J$36</f>
        <v>0</v>
      </c>
      <c r="N34" s="404">
        <f t="shared" ref="N34:N41" si="13">M34*K34</f>
        <v>0</v>
      </c>
      <c r="O34" s="405">
        <f t="shared" ref="O34:O41" si="14">IF(E34="",D34*N34/100,E34*N34)</f>
        <v>0</v>
      </c>
      <c r="P34" s="605">
        <f t="shared" ref="P34:P41" si="15">I34*H34</f>
        <v>0</v>
      </c>
      <c r="Q34" s="720">
        <f t="shared" si="5"/>
        <v>0</v>
      </c>
      <c r="R34" s="605">
        <f t="shared" si="6"/>
        <v>0</v>
      </c>
      <c r="S34" s="606">
        <f t="shared" si="7"/>
        <v>0.18</v>
      </c>
      <c r="T34" s="773">
        <f t="shared" si="8"/>
        <v>0</v>
      </c>
      <c r="U34" s="238"/>
      <c r="V34" s="5"/>
      <c r="W34" s="5"/>
      <c r="X34" s="5"/>
      <c r="Y34" s="5"/>
      <c r="Z34" s="2"/>
      <c r="AA34" s="2"/>
      <c r="AB34" s="2"/>
      <c r="AC34" s="2"/>
      <c r="AD34" s="2"/>
      <c r="AE34" s="2"/>
      <c r="AF34" s="2"/>
      <c r="AG34" s="2"/>
      <c r="AH34" s="2"/>
      <c r="AI34" s="2"/>
      <c r="AJ34" s="2"/>
      <c r="AK34" s="2"/>
      <c r="AL34" s="2"/>
      <c r="AM34" s="2"/>
      <c r="AN34" s="2"/>
      <c r="AO34" s="2"/>
      <c r="AP34" s="2"/>
      <c r="AQ34" s="2"/>
      <c r="AR34" s="2"/>
      <c r="AS34" s="2"/>
      <c r="AT34" s="2"/>
      <c r="AU34" s="775"/>
    </row>
    <row r="35" spans="1:47" s="607" customFormat="1">
      <c r="A35" s="737">
        <v>18</v>
      </c>
      <c r="B35" s="734">
        <v>998736</v>
      </c>
      <c r="C35" s="738"/>
      <c r="D35" s="734">
        <v>18</v>
      </c>
      <c r="E35" s="739"/>
      <c r="F35" s="745" t="s">
        <v>543</v>
      </c>
      <c r="G35" s="742" t="s">
        <v>496</v>
      </c>
      <c r="H35" s="743">
        <v>1</v>
      </c>
      <c r="I35" s="735"/>
      <c r="J35" s="780" t="str">
        <f t="shared" si="10"/>
        <v>INCLUDED</v>
      </c>
      <c r="K35" s="604">
        <f t="shared" si="11"/>
        <v>0</v>
      </c>
      <c r="L35" s="404">
        <f t="shared" si="12"/>
        <v>0</v>
      </c>
      <c r="M35" s="507">
        <f>Discount!$J$36</f>
        <v>0</v>
      </c>
      <c r="N35" s="404">
        <f t="shared" si="13"/>
        <v>0</v>
      </c>
      <c r="O35" s="405">
        <f t="shared" si="14"/>
        <v>0</v>
      </c>
      <c r="P35" s="605">
        <f t="shared" si="15"/>
        <v>0</v>
      </c>
      <c r="Q35" s="720">
        <f t="shared" si="5"/>
        <v>0</v>
      </c>
      <c r="R35" s="605">
        <f t="shared" si="6"/>
        <v>0</v>
      </c>
      <c r="S35" s="606">
        <f t="shared" si="7"/>
        <v>0.18</v>
      </c>
      <c r="T35" s="773">
        <f t="shared" si="8"/>
        <v>0</v>
      </c>
      <c r="U35" s="238"/>
      <c r="V35" s="5"/>
      <c r="W35" s="5"/>
      <c r="X35" s="5"/>
      <c r="Y35" s="5"/>
      <c r="Z35" s="2"/>
      <c r="AA35" s="2"/>
      <c r="AB35" s="2"/>
      <c r="AC35" s="2"/>
      <c r="AD35" s="2"/>
      <c r="AE35" s="2"/>
      <c r="AF35" s="2"/>
      <c r="AG35" s="2"/>
      <c r="AH35" s="2"/>
      <c r="AI35" s="2"/>
      <c r="AJ35" s="2"/>
      <c r="AK35" s="2"/>
      <c r="AL35" s="2"/>
      <c r="AM35" s="2"/>
      <c r="AN35" s="2"/>
      <c r="AO35" s="2"/>
      <c r="AP35" s="2"/>
      <c r="AQ35" s="2"/>
      <c r="AR35" s="2"/>
      <c r="AS35" s="2"/>
      <c r="AT35" s="2"/>
      <c r="AU35" s="775"/>
    </row>
    <row r="36" spans="1:47" s="607" customFormat="1">
      <c r="A36" s="737">
        <v>19</v>
      </c>
      <c r="B36" s="734">
        <v>998736</v>
      </c>
      <c r="C36" s="738"/>
      <c r="D36" s="734">
        <v>18</v>
      </c>
      <c r="E36" s="739"/>
      <c r="F36" s="745" t="s">
        <v>515</v>
      </c>
      <c r="G36" s="742" t="s">
        <v>503</v>
      </c>
      <c r="H36" s="743">
        <v>1</v>
      </c>
      <c r="I36" s="735"/>
      <c r="J36" s="780" t="str">
        <f t="shared" si="10"/>
        <v>INCLUDED</v>
      </c>
      <c r="K36" s="604">
        <f t="shared" si="11"/>
        <v>0</v>
      </c>
      <c r="L36" s="404">
        <f t="shared" si="12"/>
        <v>0</v>
      </c>
      <c r="M36" s="507">
        <f>Discount!$J$36</f>
        <v>0</v>
      </c>
      <c r="N36" s="404">
        <f t="shared" si="13"/>
        <v>0</v>
      </c>
      <c r="O36" s="405">
        <f t="shared" si="14"/>
        <v>0</v>
      </c>
      <c r="P36" s="605">
        <f t="shared" si="15"/>
        <v>0</v>
      </c>
      <c r="Q36" s="720">
        <f t="shared" si="5"/>
        <v>0</v>
      </c>
      <c r="R36" s="605">
        <f t="shared" si="6"/>
        <v>0</v>
      </c>
      <c r="S36" s="606">
        <f t="shared" si="7"/>
        <v>0.18</v>
      </c>
      <c r="T36" s="773">
        <f t="shared" si="8"/>
        <v>0</v>
      </c>
      <c r="U36" s="238"/>
      <c r="V36" s="5"/>
      <c r="W36" s="5"/>
      <c r="X36" s="5"/>
      <c r="Y36" s="5"/>
      <c r="Z36" s="2"/>
      <c r="AA36" s="2"/>
      <c r="AB36" s="2"/>
      <c r="AC36" s="2"/>
      <c r="AD36" s="2"/>
      <c r="AE36" s="2"/>
      <c r="AF36" s="2"/>
      <c r="AG36" s="2"/>
      <c r="AH36" s="2"/>
      <c r="AI36" s="2"/>
      <c r="AJ36" s="2"/>
      <c r="AK36" s="2"/>
      <c r="AL36" s="2"/>
      <c r="AM36" s="2"/>
      <c r="AN36" s="2"/>
      <c r="AO36" s="2"/>
      <c r="AP36" s="2"/>
      <c r="AQ36" s="2"/>
      <c r="AR36" s="2"/>
      <c r="AS36" s="2"/>
      <c r="AT36" s="2"/>
      <c r="AU36" s="775"/>
    </row>
    <row r="37" spans="1:47" s="607" customFormat="1">
      <c r="A37" s="737">
        <v>20</v>
      </c>
      <c r="B37" s="734">
        <v>998736</v>
      </c>
      <c r="C37" s="738"/>
      <c r="D37" s="734">
        <v>18</v>
      </c>
      <c r="E37" s="739"/>
      <c r="F37" s="745" t="s">
        <v>516</v>
      </c>
      <c r="G37" s="742" t="s">
        <v>503</v>
      </c>
      <c r="H37" s="743">
        <v>1</v>
      </c>
      <c r="I37" s="735"/>
      <c r="J37" s="780" t="str">
        <f t="shared" si="10"/>
        <v>INCLUDED</v>
      </c>
      <c r="K37" s="604">
        <f t="shared" si="11"/>
        <v>0</v>
      </c>
      <c r="L37" s="404">
        <f t="shared" si="12"/>
        <v>0</v>
      </c>
      <c r="M37" s="507">
        <f>Discount!$J$36</f>
        <v>0</v>
      </c>
      <c r="N37" s="404">
        <f t="shared" si="13"/>
        <v>0</v>
      </c>
      <c r="O37" s="405">
        <f t="shared" si="14"/>
        <v>0</v>
      </c>
      <c r="P37" s="605">
        <f t="shared" si="15"/>
        <v>0</v>
      </c>
      <c r="Q37" s="720">
        <f t="shared" si="5"/>
        <v>0</v>
      </c>
      <c r="R37" s="605">
        <f t="shared" si="6"/>
        <v>0</v>
      </c>
      <c r="S37" s="606">
        <f t="shared" si="7"/>
        <v>0.18</v>
      </c>
      <c r="T37" s="773">
        <f t="shared" si="8"/>
        <v>0</v>
      </c>
      <c r="U37" s="238"/>
      <c r="V37" s="5"/>
      <c r="W37" s="5"/>
      <c r="X37" s="5"/>
      <c r="Y37" s="5"/>
      <c r="Z37" s="2"/>
      <c r="AA37" s="2"/>
      <c r="AB37" s="2"/>
      <c r="AC37" s="2"/>
      <c r="AD37" s="2"/>
      <c r="AE37" s="2"/>
      <c r="AF37" s="2"/>
      <c r="AG37" s="2"/>
      <c r="AH37" s="2"/>
      <c r="AI37" s="2"/>
      <c r="AJ37" s="2"/>
      <c r="AK37" s="2"/>
      <c r="AL37" s="2"/>
      <c r="AM37" s="2"/>
      <c r="AN37" s="2"/>
      <c r="AO37" s="2"/>
      <c r="AP37" s="2"/>
      <c r="AQ37" s="2"/>
      <c r="AR37" s="2"/>
      <c r="AS37" s="2"/>
      <c r="AT37" s="2"/>
      <c r="AU37" s="775"/>
    </row>
    <row r="38" spans="1:47" s="607" customFormat="1" ht="42.75">
      <c r="A38" s="737">
        <v>21</v>
      </c>
      <c r="B38" s="734">
        <v>998736</v>
      </c>
      <c r="C38" s="738"/>
      <c r="D38" s="734">
        <v>18</v>
      </c>
      <c r="E38" s="739"/>
      <c r="F38" s="745" t="s">
        <v>517</v>
      </c>
      <c r="G38" s="742" t="s">
        <v>503</v>
      </c>
      <c r="H38" s="743">
        <v>2</v>
      </c>
      <c r="I38" s="735"/>
      <c r="J38" s="780" t="str">
        <f t="shared" si="10"/>
        <v>INCLUDED</v>
      </c>
      <c r="K38" s="604">
        <f t="shared" si="11"/>
        <v>0</v>
      </c>
      <c r="L38" s="404">
        <f t="shared" si="12"/>
        <v>0</v>
      </c>
      <c r="M38" s="507">
        <f>Discount!$J$36</f>
        <v>0</v>
      </c>
      <c r="N38" s="404">
        <f t="shared" si="13"/>
        <v>0</v>
      </c>
      <c r="O38" s="405">
        <f t="shared" si="14"/>
        <v>0</v>
      </c>
      <c r="P38" s="605">
        <f t="shared" si="15"/>
        <v>0</v>
      </c>
      <c r="Q38" s="720">
        <f t="shared" si="5"/>
        <v>0</v>
      </c>
      <c r="R38" s="605">
        <f t="shared" si="6"/>
        <v>0</v>
      </c>
      <c r="S38" s="606">
        <f t="shared" si="7"/>
        <v>0.18</v>
      </c>
      <c r="T38" s="773">
        <f t="shared" si="8"/>
        <v>0</v>
      </c>
      <c r="U38" s="238"/>
      <c r="V38" s="5"/>
      <c r="W38" s="5"/>
      <c r="X38" s="5"/>
      <c r="Y38" s="5"/>
      <c r="Z38" s="2"/>
      <c r="AA38" s="2"/>
      <c r="AB38" s="2"/>
      <c r="AC38" s="2"/>
      <c r="AD38" s="2"/>
      <c r="AE38" s="2"/>
      <c r="AF38" s="2"/>
      <c r="AG38" s="2"/>
      <c r="AH38" s="2"/>
      <c r="AI38" s="2"/>
      <c r="AJ38" s="2"/>
      <c r="AK38" s="2"/>
      <c r="AL38" s="2"/>
      <c r="AM38" s="2"/>
      <c r="AN38" s="2"/>
      <c r="AO38" s="2"/>
      <c r="AP38" s="2"/>
      <c r="AQ38" s="2"/>
      <c r="AR38" s="2"/>
      <c r="AS38" s="2"/>
      <c r="AT38" s="2"/>
      <c r="AU38" s="775"/>
    </row>
    <row r="39" spans="1:47" s="607" customFormat="1" ht="42.75">
      <c r="A39" s="737">
        <v>22</v>
      </c>
      <c r="B39" s="734">
        <v>998736</v>
      </c>
      <c r="C39" s="738"/>
      <c r="D39" s="734">
        <v>18</v>
      </c>
      <c r="E39" s="739"/>
      <c r="F39" s="745" t="s">
        <v>572</v>
      </c>
      <c r="G39" s="742" t="s">
        <v>503</v>
      </c>
      <c r="H39" s="743">
        <v>1</v>
      </c>
      <c r="I39" s="735"/>
      <c r="J39" s="780" t="str">
        <f t="shared" si="10"/>
        <v>INCLUDED</v>
      </c>
      <c r="K39" s="604">
        <f t="shared" si="11"/>
        <v>0</v>
      </c>
      <c r="L39" s="404">
        <f t="shared" si="12"/>
        <v>0</v>
      </c>
      <c r="M39" s="507">
        <f>Discount!$J$36</f>
        <v>0</v>
      </c>
      <c r="N39" s="404">
        <f t="shared" si="13"/>
        <v>0</v>
      </c>
      <c r="O39" s="405">
        <f t="shared" si="14"/>
        <v>0</v>
      </c>
      <c r="P39" s="605">
        <f t="shared" si="15"/>
        <v>0</v>
      </c>
      <c r="Q39" s="720">
        <f t="shared" si="5"/>
        <v>0</v>
      </c>
      <c r="R39" s="605">
        <f t="shared" si="6"/>
        <v>0</v>
      </c>
      <c r="S39" s="606">
        <f t="shared" si="7"/>
        <v>0.18</v>
      </c>
      <c r="T39" s="773">
        <f t="shared" si="8"/>
        <v>0</v>
      </c>
      <c r="U39" s="238"/>
      <c r="V39" s="5"/>
      <c r="W39" s="5"/>
      <c r="X39" s="5"/>
      <c r="Y39" s="5"/>
      <c r="Z39" s="2"/>
      <c r="AA39" s="2"/>
      <c r="AB39" s="2"/>
      <c r="AC39" s="2"/>
      <c r="AD39" s="2"/>
      <c r="AE39" s="2"/>
      <c r="AF39" s="2"/>
      <c r="AG39" s="2"/>
      <c r="AH39" s="2"/>
      <c r="AI39" s="2"/>
      <c r="AJ39" s="2"/>
      <c r="AK39" s="2"/>
      <c r="AL39" s="2"/>
      <c r="AM39" s="2"/>
      <c r="AN39" s="2"/>
      <c r="AO39" s="2"/>
      <c r="AP39" s="2"/>
      <c r="AQ39" s="2"/>
      <c r="AR39" s="2"/>
      <c r="AS39" s="2"/>
      <c r="AT39" s="2"/>
      <c r="AU39" s="775"/>
    </row>
    <row r="40" spans="1:47" s="607" customFormat="1" ht="28.5">
      <c r="A40" s="737">
        <v>23</v>
      </c>
      <c r="B40" s="734">
        <v>998736</v>
      </c>
      <c r="C40" s="738"/>
      <c r="D40" s="734">
        <v>18</v>
      </c>
      <c r="E40" s="739"/>
      <c r="F40" s="745" t="s">
        <v>544</v>
      </c>
      <c r="G40" s="742" t="s">
        <v>545</v>
      </c>
      <c r="H40" s="744">
        <v>1</v>
      </c>
      <c r="I40" s="735"/>
      <c r="J40" s="780" t="str">
        <f t="shared" si="10"/>
        <v>INCLUDED</v>
      </c>
      <c r="K40" s="604">
        <f t="shared" si="11"/>
        <v>0</v>
      </c>
      <c r="L40" s="404">
        <f t="shared" si="12"/>
        <v>0</v>
      </c>
      <c r="M40" s="507">
        <f>Discount!$J$36</f>
        <v>0</v>
      </c>
      <c r="N40" s="404">
        <f t="shared" si="13"/>
        <v>0</v>
      </c>
      <c r="O40" s="405">
        <f t="shared" si="14"/>
        <v>0</v>
      </c>
      <c r="P40" s="605">
        <f t="shared" si="15"/>
        <v>0</v>
      </c>
      <c r="Q40" s="720">
        <f t="shared" si="5"/>
        <v>0</v>
      </c>
      <c r="R40" s="605">
        <f t="shared" si="6"/>
        <v>0</v>
      </c>
      <c r="S40" s="606">
        <f t="shared" si="7"/>
        <v>0.18</v>
      </c>
      <c r="T40" s="773">
        <f t="shared" si="8"/>
        <v>0</v>
      </c>
      <c r="U40" s="238"/>
      <c r="V40" s="5"/>
      <c r="W40" s="5"/>
      <c r="X40" s="5"/>
      <c r="Y40" s="5"/>
      <c r="Z40" s="2"/>
      <c r="AA40" s="2"/>
      <c r="AB40" s="2"/>
      <c r="AC40" s="2"/>
      <c r="AD40" s="2"/>
      <c r="AE40" s="2"/>
      <c r="AF40" s="2"/>
      <c r="AG40" s="2"/>
      <c r="AH40" s="2"/>
      <c r="AI40" s="2"/>
      <c r="AJ40" s="2"/>
      <c r="AK40" s="2"/>
      <c r="AL40" s="2"/>
      <c r="AM40" s="2"/>
      <c r="AN40" s="2"/>
      <c r="AO40" s="2"/>
      <c r="AP40" s="2"/>
      <c r="AQ40" s="2"/>
      <c r="AR40" s="2"/>
      <c r="AS40" s="2"/>
      <c r="AT40" s="2"/>
      <c r="AU40" s="775"/>
    </row>
    <row r="41" spans="1:47" s="607" customFormat="1">
      <c r="A41" s="737">
        <v>24</v>
      </c>
      <c r="B41" s="734">
        <v>998736</v>
      </c>
      <c r="C41" s="738"/>
      <c r="D41" s="734">
        <v>18</v>
      </c>
      <c r="E41" s="739"/>
      <c r="F41" s="745" t="s">
        <v>546</v>
      </c>
      <c r="G41" s="744" t="s">
        <v>547</v>
      </c>
      <c r="H41" s="744">
        <v>1</v>
      </c>
      <c r="I41" s="735"/>
      <c r="J41" s="780" t="str">
        <f t="shared" si="10"/>
        <v>INCLUDED</v>
      </c>
      <c r="K41" s="604">
        <f t="shared" si="11"/>
        <v>0</v>
      </c>
      <c r="L41" s="404">
        <f t="shared" si="12"/>
        <v>0</v>
      </c>
      <c r="M41" s="507">
        <f>Discount!$J$36</f>
        <v>0</v>
      </c>
      <c r="N41" s="404">
        <f t="shared" si="13"/>
        <v>0</v>
      </c>
      <c r="O41" s="405">
        <f t="shared" si="14"/>
        <v>0</v>
      </c>
      <c r="P41" s="605">
        <f t="shared" si="15"/>
        <v>0</v>
      </c>
      <c r="Q41" s="720">
        <f t="shared" si="5"/>
        <v>0</v>
      </c>
      <c r="R41" s="605">
        <f t="shared" si="6"/>
        <v>0</v>
      </c>
      <c r="S41" s="606">
        <f t="shared" si="7"/>
        <v>0.18</v>
      </c>
      <c r="T41" s="773">
        <f t="shared" si="8"/>
        <v>0</v>
      </c>
      <c r="U41" s="238"/>
      <c r="V41" s="5"/>
      <c r="W41" s="5"/>
      <c r="X41" s="5"/>
      <c r="Y41" s="5"/>
      <c r="Z41" s="2"/>
      <c r="AA41" s="2"/>
      <c r="AB41" s="2"/>
      <c r="AC41" s="2"/>
      <c r="AD41" s="2"/>
      <c r="AE41" s="2"/>
      <c r="AF41" s="2"/>
      <c r="AG41" s="2"/>
      <c r="AH41" s="2"/>
      <c r="AI41" s="2"/>
      <c r="AJ41" s="2"/>
      <c r="AK41" s="2"/>
      <c r="AL41" s="2"/>
      <c r="AM41" s="2"/>
      <c r="AN41" s="2"/>
      <c r="AO41" s="2"/>
      <c r="AP41" s="2"/>
      <c r="AQ41" s="2"/>
      <c r="AR41" s="2"/>
      <c r="AS41" s="2"/>
      <c r="AT41" s="2"/>
      <c r="AU41" s="775"/>
    </row>
    <row r="42" spans="1:47" s="607" customFormat="1">
      <c r="A42" s="737">
        <v>25</v>
      </c>
      <c r="B42" s="734">
        <v>998736</v>
      </c>
      <c r="C42" s="738"/>
      <c r="D42" s="734">
        <v>18</v>
      </c>
      <c r="E42" s="739"/>
      <c r="F42" s="745" t="s">
        <v>548</v>
      </c>
      <c r="G42" s="744" t="s">
        <v>547</v>
      </c>
      <c r="H42" s="744">
        <v>2</v>
      </c>
      <c r="I42" s="735"/>
      <c r="J42" s="780" t="str">
        <f t="shared" ref="J42:J46" si="16">IF(I42=0, "INCLUDED", IF(ISERROR(H42*I42), I42, H42*I42))</f>
        <v>INCLUDED</v>
      </c>
      <c r="K42" s="604">
        <f t="shared" ref="K42:K46" si="17">IF(J42="Included",0,J42)</f>
        <v>0</v>
      </c>
      <c r="L42" s="404">
        <f t="shared" ref="L42:L46" si="18">IF( E42="",D42*(IF(J42="Included",0,J42))/100,E42*(IF(J42="Included",0,J42)))</f>
        <v>0</v>
      </c>
      <c r="M42" s="507">
        <f>Discount!$J$36</f>
        <v>0</v>
      </c>
      <c r="N42" s="404">
        <f t="shared" ref="N42:N46" si="19">M42*K42</f>
        <v>0</v>
      </c>
      <c r="O42" s="405">
        <f t="shared" ref="O42:O46" si="20">IF(E42="",D42*N42/100,E42*N42)</f>
        <v>0</v>
      </c>
      <c r="P42" s="605">
        <f t="shared" ref="P42:P46" si="21">I42*H42</f>
        <v>0</v>
      </c>
      <c r="Q42" s="720">
        <f t="shared" ref="Q42:Q46" si="22">ROUND(I42,2)</f>
        <v>0</v>
      </c>
      <c r="R42" s="605">
        <f t="shared" ref="R42:R46" si="23">H42*Q42</f>
        <v>0</v>
      </c>
      <c r="S42" s="606">
        <f t="shared" ref="S42:S46" si="24">IF(E42="",D42/100,E42)</f>
        <v>0.18</v>
      </c>
      <c r="T42" s="773">
        <f t="shared" ref="T42:T46" si="25">R42*S42</f>
        <v>0</v>
      </c>
      <c r="U42" s="238"/>
      <c r="V42" s="5"/>
      <c r="W42" s="5"/>
      <c r="X42" s="5"/>
      <c r="Y42" s="5"/>
      <c r="Z42" s="2"/>
      <c r="AA42" s="2"/>
      <c r="AB42" s="2"/>
      <c r="AC42" s="2"/>
      <c r="AD42" s="2"/>
      <c r="AE42" s="2"/>
      <c r="AF42" s="2"/>
      <c r="AG42" s="2"/>
      <c r="AH42" s="2"/>
      <c r="AI42" s="2"/>
      <c r="AJ42" s="2"/>
      <c r="AK42" s="2"/>
      <c r="AL42" s="2"/>
      <c r="AM42" s="2"/>
      <c r="AN42" s="2"/>
      <c r="AO42" s="2"/>
      <c r="AP42" s="2"/>
      <c r="AQ42" s="2"/>
      <c r="AR42" s="2"/>
      <c r="AS42" s="2"/>
      <c r="AT42" s="2"/>
      <c r="AU42" s="775"/>
    </row>
    <row r="43" spans="1:47" s="607" customFormat="1" ht="28.5">
      <c r="A43" s="737">
        <v>26</v>
      </c>
      <c r="B43" s="734">
        <v>998736</v>
      </c>
      <c r="C43" s="738"/>
      <c r="D43" s="734">
        <v>18</v>
      </c>
      <c r="E43" s="739"/>
      <c r="F43" s="745" t="s">
        <v>549</v>
      </c>
      <c r="G43" s="742" t="s">
        <v>550</v>
      </c>
      <c r="H43" s="743">
        <v>6</v>
      </c>
      <c r="I43" s="735"/>
      <c r="J43" s="780" t="str">
        <f t="shared" si="16"/>
        <v>INCLUDED</v>
      </c>
      <c r="K43" s="604">
        <f t="shared" si="17"/>
        <v>0</v>
      </c>
      <c r="L43" s="404">
        <f t="shared" si="18"/>
        <v>0</v>
      </c>
      <c r="M43" s="507">
        <f>Discount!$J$36</f>
        <v>0</v>
      </c>
      <c r="N43" s="404">
        <f t="shared" si="19"/>
        <v>0</v>
      </c>
      <c r="O43" s="405">
        <f t="shared" si="20"/>
        <v>0</v>
      </c>
      <c r="P43" s="605">
        <f t="shared" si="21"/>
        <v>0</v>
      </c>
      <c r="Q43" s="720">
        <f t="shared" si="22"/>
        <v>0</v>
      </c>
      <c r="R43" s="605">
        <f t="shared" si="23"/>
        <v>0</v>
      </c>
      <c r="S43" s="606">
        <f t="shared" si="24"/>
        <v>0.18</v>
      </c>
      <c r="T43" s="773">
        <f t="shared" si="25"/>
        <v>0</v>
      </c>
      <c r="U43" s="238"/>
      <c r="V43" s="5"/>
      <c r="W43" s="5"/>
      <c r="X43" s="5"/>
      <c r="Y43" s="5"/>
      <c r="Z43" s="2"/>
      <c r="AA43" s="2"/>
      <c r="AB43" s="2"/>
      <c r="AC43" s="2"/>
      <c r="AD43" s="2"/>
      <c r="AE43" s="2"/>
      <c r="AF43" s="2"/>
      <c r="AG43" s="2"/>
      <c r="AH43" s="2"/>
      <c r="AI43" s="2"/>
      <c r="AJ43" s="2"/>
      <c r="AK43" s="2"/>
      <c r="AL43" s="2"/>
      <c r="AM43" s="2"/>
      <c r="AN43" s="2"/>
      <c r="AO43" s="2"/>
      <c r="AP43" s="2"/>
      <c r="AQ43" s="2"/>
      <c r="AR43" s="2"/>
      <c r="AS43" s="2"/>
      <c r="AT43" s="2"/>
      <c r="AU43" s="775"/>
    </row>
    <row r="44" spans="1:47" s="607" customFormat="1" ht="28.5">
      <c r="A44" s="737">
        <v>27</v>
      </c>
      <c r="B44" s="734">
        <v>998736</v>
      </c>
      <c r="C44" s="738"/>
      <c r="D44" s="734">
        <v>18</v>
      </c>
      <c r="E44" s="739"/>
      <c r="F44" s="745" t="s">
        <v>551</v>
      </c>
      <c r="G44" s="742" t="s">
        <v>550</v>
      </c>
      <c r="H44" s="743">
        <v>3</v>
      </c>
      <c r="I44" s="735"/>
      <c r="J44" s="780" t="str">
        <f t="shared" si="16"/>
        <v>INCLUDED</v>
      </c>
      <c r="K44" s="604">
        <f t="shared" si="17"/>
        <v>0</v>
      </c>
      <c r="L44" s="404">
        <f t="shared" si="18"/>
        <v>0</v>
      </c>
      <c r="M44" s="507">
        <f>Discount!$J$36</f>
        <v>0</v>
      </c>
      <c r="N44" s="404">
        <f t="shared" si="19"/>
        <v>0</v>
      </c>
      <c r="O44" s="405">
        <f t="shared" si="20"/>
        <v>0</v>
      </c>
      <c r="P44" s="605">
        <f t="shared" si="21"/>
        <v>0</v>
      </c>
      <c r="Q44" s="720">
        <f t="shared" si="22"/>
        <v>0</v>
      </c>
      <c r="R44" s="605">
        <f t="shared" si="23"/>
        <v>0</v>
      </c>
      <c r="S44" s="606">
        <f t="shared" si="24"/>
        <v>0.18</v>
      </c>
      <c r="T44" s="773">
        <f t="shared" si="25"/>
        <v>0</v>
      </c>
      <c r="U44" s="238"/>
      <c r="V44" s="5"/>
      <c r="W44" s="5"/>
      <c r="X44" s="5"/>
      <c r="Y44" s="5"/>
      <c r="Z44" s="2"/>
      <c r="AA44" s="2"/>
      <c r="AB44" s="2"/>
      <c r="AC44" s="2"/>
      <c r="AD44" s="2"/>
      <c r="AE44" s="2"/>
      <c r="AF44" s="2"/>
      <c r="AG44" s="2"/>
      <c r="AH44" s="2"/>
      <c r="AI44" s="2"/>
      <c r="AJ44" s="2"/>
      <c r="AK44" s="2"/>
      <c r="AL44" s="2"/>
      <c r="AM44" s="2"/>
      <c r="AN44" s="2"/>
      <c r="AO44" s="2"/>
      <c r="AP44" s="2"/>
      <c r="AQ44" s="2"/>
      <c r="AR44" s="2"/>
      <c r="AS44" s="2"/>
      <c r="AT44" s="2"/>
      <c r="AU44" s="775"/>
    </row>
    <row r="45" spans="1:47" s="607" customFormat="1" ht="28.5">
      <c r="A45" s="737">
        <v>28</v>
      </c>
      <c r="B45" s="734">
        <v>998736</v>
      </c>
      <c r="C45" s="738"/>
      <c r="D45" s="734">
        <v>18</v>
      </c>
      <c r="E45" s="739"/>
      <c r="F45" s="745" t="s">
        <v>552</v>
      </c>
      <c r="G45" s="742" t="s">
        <v>550</v>
      </c>
      <c r="H45" s="743">
        <v>3</v>
      </c>
      <c r="I45" s="735"/>
      <c r="J45" s="780" t="str">
        <f t="shared" si="16"/>
        <v>INCLUDED</v>
      </c>
      <c r="K45" s="604">
        <f t="shared" si="17"/>
        <v>0</v>
      </c>
      <c r="L45" s="404">
        <f t="shared" si="18"/>
        <v>0</v>
      </c>
      <c r="M45" s="507">
        <f>Discount!$J$36</f>
        <v>0</v>
      </c>
      <c r="N45" s="404">
        <f t="shared" si="19"/>
        <v>0</v>
      </c>
      <c r="O45" s="405">
        <f t="shared" si="20"/>
        <v>0</v>
      </c>
      <c r="P45" s="605">
        <f t="shared" si="21"/>
        <v>0</v>
      </c>
      <c r="Q45" s="720">
        <f t="shared" si="22"/>
        <v>0</v>
      </c>
      <c r="R45" s="605">
        <f t="shared" si="23"/>
        <v>0</v>
      </c>
      <c r="S45" s="606">
        <f t="shared" si="24"/>
        <v>0.18</v>
      </c>
      <c r="T45" s="773">
        <f t="shared" si="25"/>
        <v>0</v>
      </c>
      <c r="U45" s="238"/>
      <c r="V45" s="5"/>
      <c r="W45" s="5"/>
      <c r="X45" s="5"/>
      <c r="Y45" s="5"/>
      <c r="Z45" s="2"/>
      <c r="AA45" s="2"/>
      <c r="AB45" s="2"/>
      <c r="AC45" s="2"/>
      <c r="AD45" s="2"/>
      <c r="AE45" s="2"/>
      <c r="AF45" s="2"/>
      <c r="AG45" s="2"/>
      <c r="AH45" s="2"/>
      <c r="AI45" s="2"/>
      <c r="AJ45" s="2"/>
      <c r="AK45" s="2"/>
      <c r="AL45" s="2"/>
      <c r="AM45" s="2"/>
      <c r="AN45" s="2"/>
      <c r="AO45" s="2"/>
      <c r="AP45" s="2"/>
      <c r="AQ45" s="2"/>
      <c r="AR45" s="2"/>
      <c r="AS45" s="2"/>
      <c r="AT45" s="2"/>
      <c r="AU45" s="775"/>
    </row>
    <row r="46" spans="1:47" s="607" customFormat="1">
      <c r="A46" s="737">
        <v>29</v>
      </c>
      <c r="B46" s="734">
        <v>998736</v>
      </c>
      <c r="C46" s="738"/>
      <c r="D46" s="734">
        <v>18</v>
      </c>
      <c r="E46" s="739"/>
      <c r="F46" s="745" t="s">
        <v>536</v>
      </c>
      <c r="G46" s="742" t="s">
        <v>503</v>
      </c>
      <c r="H46" s="743">
        <v>3</v>
      </c>
      <c r="I46" s="735"/>
      <c r="J46" s="780" t="str">
        <f t="shared" si="16"/>
        <v>INCLUDED</v>
      </c>
      <c r="K46" s="604">
        <f t="shared" si="17"/>
        <v>0</v>
      </c>
      <c r="L46" s="404">
        <f t="shared" si="18"/>
        <v>0</v>
      </c>
      <c r="M46" s="507">
        <f>Discount!$J$36</f>
        <v>0</v>
      </c>
      <c r="N46" s="404">
        <f t="shared" si="19"/>
        <v>0</v>
      </c>
      <c r="O46" s="405">
        <f t="shared" si="20"/>
        <v>0</v>
      </c>
      <c r="P46" s="605">
        <f t="shared" si="21"/>
        <v>0</v>
      </c>
      <c r="Q46" s="720">
        <f t="shared" si="22"/>
        <v>0</v>
      </c>
      <c r="R46" s="605">
        <f t="shared" si="23"/>
        <v>0</v>
      </c>
      <c r="S46" s="606">
        <f t="shared" si="24"/>
        <v>0.18</v>
      </c>
      <c r="T46" s="773">
        <f t="shared" si="25"/>
        <v>0</v>
      </c>
      <c r="U46" s="238"/>
      <c r="V46" s="5"/>
      <c r="W46" s="5"/>
      <c r="X46" s="5"/>
      <c r="Y46" s="5"/>
      <c r="Z46" s="2"/>
      <c r="AA46" s="2"/>
      <c r="AB46" s="2"/>
      <c r="AC46" s="2"/>
      <c r="AD46" s="2"/>
      <c r="AE46" s="2"/>
      <c r="AF46" s="2"/>
      <c r="AG46" s="2"/>
      <c r="AH46" s="2"/>
      <c r="AI46" s="2"/>
      <c r="AJ46" s="2"/>
      <c r="AK46" s="2"/>
      <c r="AL46" s="2"/>
      <c r="AM46" s="2"/>
      <c r="AN46" s="2"/>
      <c r="AO46" s="2"/>
      <c r="AP46" s="2"/>
      <c r="AQ46" s="2"/>
      <c r="AR46" s="2"/>
      <c r="AS46" s="2"/>
      <c r="AT46" s="2"/>
      <c r="AU46" s="775"/>
    </row>
    <row r="47" spans="1:47" s="607" customFormat="1">
      <c r="A47" s="737">
        <v>30</v>
      </c>
      <c r="B47" s="734">
        <v>998736</v>
      </c>
      <c r="C47" s="738"/>
      <c r="D47" s="734">
        <v>18</v>
      </c>
      <c r="E47" s="739"/>
      <c r="F47" s="745" t="s">
        <v>537</v>
      </c>
      <c r="G47" s="742" t="s">
        <v>503</v>
      </c>
      <c r="H47" s="743">
        <v>3</v>
      </c>
      <c r="I47" s="735"/>
      <c r="J47" s="780" t="str">
        <f t="shared" ref="J47:J48" si="26">IF(I47=0, "INCLUDED", IF(ISERROR(H47*I47), I47, H47*I47))</f>
        <v>INCLUDED</v>
      </c>
      <c r="K47" s="604">
        <f t="shared" ref="K47:K48" si="27">IF(J47="Included",0,J47)</f>
        <v>0</v>
      </c>
      <c r="L47" s="404">
        <f t="shared" ref="L47:L48" si="28">IF( E47="",D47*(IF(J47="Included",0,J47))/100,E47*(IF(J47="Included",0,J47)))</f>
        <v>0</v>
      </c>
      <c r="M47" s="507">
        <f>Discount!$J$36</f>
        <v>0</v>
      </c>
      <c r="N47" s="404">
        <f t="shared" ref="N47:N48" si="29">M47*K47</f>
        <v>0</v>
      </c>
      <c r="O47" s="405">
        <f t="shared" ref="O47:O48" si="30">IF(E47="",D47*N47/100,E47*N47)</f>
        <v>0</v>
      </c>
      <c r="P47" s="605">
        <f t="shared" ref="P47:P48" si="31">I47*H47</f>
        <v>0</v>
      </c>
      <c r="Q47" s="720">
        <f t="shared" si="5"/>
        <v>0</v>
      </c>
      <c r="R47" s="605">
        <f t="shared" si="6"/>
        <v>0</v>
      </c>
      <c r="S47" s="606">
        <f t="shared" si="7"/>
        <v>0.18</v>
      </c>
      <c r="T47" s="773">
        <f t="shared" si="8"/>
        <v>0</v>
      </c>
      <c r="U47" s="238"/>
      <c r="V47" s="5"/>
      <c r="W47" s="5"/>
      <c r="X47" s="5"/>
      <c r="Y47" s="5"/>
      <c r="Z47" s="2"/>
      <c r="AA47" s="2"/>
      <c r="AB47" s="2"/>
      <c r="AC47" s="2"/>
      <c r="AD47" s="2"/>
      <c r="AE47" s="2"/>
      <c r="AF47" s="2"/>
      <c r="AG47" s="2"/>
      <c r="AH47" s="2"/>
      <c r="AI47" s="2"/>
      <c r="AJ47" s="2"/>
      <c r="AK47" s="2"/>
      <c r="AL47" s="2"/>
      <c r="AM47" s="2"/>
      <c r="AN47" s="2"/>
      <c r="AO47" s="2"/>
      <c r="AP47" s="2"/>
      <c r="AQ47" s="2"/>
      <c r="AR47" s="2"/>
      <c r="AS47" s="2"/>
      <c r="AT47" s="2"/>
      <c r="AU47" s="775"/>
    </row>
    <row r="48" spans="1:47" s="607" customFormat="1">
      <c r="A48" s="737">
        <v>31</v>
      </c>
      <c r="B48" s="734">
        <v>998736</v>
      </c>
      <c r="C48" s="738"/>
      <c r="D48" s="734">
        <v>18</v>
      </c>
      <c r="E48" s="739"/>
      <c r="F48" s="745" t="s">
        <v>538</v>
      </c>
      <c r="G48" s="742" t="s">
        <v>503</v>
      </c>
      <c r="H48" s="743">
        <v>9</v>
      </c>
      <c r="I48" s="735"/>
      <c r="J48" s="780" t="str">
        <f t="shared" si="26"/>
        <v>INCLUDED</v>
      </c>
      <c r="K48" s="604">
        <f t="shared" si="27"/>
        <v>0</v>
      </c>
      <c r="L48" s="404">
        <f t="shared" si="28"/>
        <v>0</v>
      </c>
      <c r="M48" s="507">
        <f>Discount!$J$36</f>
        <v>0</v>
      </c>
      <c r="N48" s="404">
        <f t="shared" si="29"/>
        <v>0</v>
      </c>
      <c r="O48" s="405">
        <f t="shared" si="30"/>
        <v>0</v>
      </c>
      <c r="P48" s="605">
        <f t="shared" si="31"/>
        <v>0</v>
      </c>
      <c r="Q48" s="720">
        <f t="shared" si="5"/>
        <v>0</v>
      </c>
      <c r="R48" s="605">
        <f t="shared" si="6"/>
        <v>0</v>
      </c>
      <c r="S48" s="606">
        <f t="shared" si="7"/>
        <v>0.18</v>
      </c>
      <c r="T48" s="773">
        <f t="shared" si="8"/>
        <v>0</v>
      </c>
      <c r="U48" s="238"/>
      <c r="V48" s="5"/>
      <c r="W48" s="5"/>
      <c r="X48" s="5"/>
      <c r="Y48" s="5"/>
      <c r="Z48" s="2"/>
      <c r="AA48" s="2"/>
      <c r="AB48" s="2"/>
      <c r="AC48" s="2"/>
      <c r="AD48" s="2"/>
      <c r="AE48" s="2"/>
      <c r="AF48" s="2"/>
      <c r="AG48" s="2"/>
      <c r="AH48" s="2"/>
      <c r="AI48" s="2"/>
      <c r="AJ48" s="2"/>
      <c r="AK48" s="2"/>
      <c r="AL48" s="2"/>
      <c r="AM48" s="2"/>
      <c r="AN48" s="2"/>
      <c r="AO48" s="2"/>
      <c r="AP48" s="2"/>
      <c r="AQ48" s="2"/>
      <c r="AR48" s="2"/>
      <c r="AS48" s="2"/>
      <c r="AT48" s="2"/>
      <c r="AU48" s="775"/>
    </row>
    <row r="49" spans="1:47" s="607" customFormat="1">
      <c r="A49" s="737">
        <v>32</v>
      </c>
      <c r="B49" s="734">
        <v>998736</v>
      </c>
      <c r="C49" s="738"/>
      <c r="D49" s="734">
        <v>18</v>
      </c>
      <c r="E49" s="739"/>
      <c r="F49" s="745" t="s">
        <v>539</v>
      </c>
      <c r="G49" s="742" t="s">
        <v>503</v>
      </c>
      <c r="H49" s="743">
        <v>17</v>
      </c>
      <c r="I49" s="735"/>
      <c r="J49" s="780" t="str">
        <f t="shared" ref="J49:J50" si="32">IF(I49=0, "INCLUDED", IF(ISERROR(H49*I49), I49, H49*I49))</f>
        <v>INCLUDED</v>
      </c>
      <c r="K49" s="604">
        <f t="shared" ref="K49:K50" si="33">IF(J49="Included",0,J49)</f>
        <v>0</v>
      </c>
      <c r="L49" s="404">
        <f t="shared" ref="L49:L50" si="34">IF( E49="",D49*(IF(J49="Included",0,J49))/100,E49*(IF(J49="Included",0,J49)))</f>
        <v>0</v>
      </c>
      <c r="M49" s="507">
        <f>Discount!$J$36</f>
        <v>0</v>
      </c>
      <c r="N49" s="404">
        <f t="shared" ref="N49:N50" si="35">M49*K49</f>
        <v>0</v>
      </c>
      <c r="O49" s="405">
        <f t="shared" ref="O49:O50" si="36">IF(E49="",D49*N49/100,E49*N49)</f>
        <v>0</v>
      </c>
      <c r="P49" s="605">
        <f t="shared" ref="P49:P50" si="37">I49*H49</f>
        <v>0</v>
      </c>
      <c r="Q49" s="720">
        <f t="shared" si="5"/>
        <v>0</v>
      </c>
      <c r="R49" s="605">
        <f t="shared" si="6"/>
        <v>0</v>
      </c>
      <c r="S49" s="606">
        <f t="shared" si="7"/>
        <v>0.18</v>
      </c>
      <c r="T49" s="773">
        <f t="shared" si="8"/>
        <v>0</v>
      </c>
      <c r="U49" s="238"/>
      <c r="V49" s="5"/>
      <c r="W49" s="5"/>
      <c r="X49" s="5"/>
      <c r="Y49" s="5"/>
      <c r="Z49" s="2"/>
      <c r="AA49" s="2"/>
      <c r="AB49" s="2"/>
      <c r="AC49" s="2"/>
      <c r="AD49" s="2"/>
      <c r="AE49" s="2"/>
      <c r="AF49" s="2"/>
      <c r="AG49" s="2"/>
      <c r="AH49" s="2"/>
      <c r="AI49" s="2"/>
      <c r="AJ49" s="2"/>
      <c r="AK49" s="2"/>
      <c r="AL49" s="2"/>
      <c r="AM49" s="2"/>
      <c r="AN49" s="2"/>
      <c r="AO49" s="2"/>
      <c r="AP49" s="2"/>
      <c r="AQ49" s="2"/>
      <c r="AR49" s="2"/>
      <c r="AS49" s="2"/>
      <c r="AT49" s="2"/>
      <c r="AU49" s="775"/>
    </row>
    <row r="50" spans="1:47" s="607" customFormat="1" ht="85.5">
      <c r="A50" s="737">
        <v>33</v>
      </c>
      <c r="B50" s="734">
        <v>998736</v>
      </c>
      <c r="C50" s="738"/>
      <c r="D50" s="734">
        <v>18</v>
      </c>
      <c r="E50" s="739"/>
      <c r="F50" s="745" t="s">
        <v>540</v>
      </c>
      <c r="G50" s="742" t="s">
        <v>496</v>
      </c>
      <c r="H50" s="743">
        <v>1</v>
      </c>
      <c r="I50" s="735"/>
      <c r="J50" s="780" t="str">
        <f t="shared" si="32"/>
        <v>INCLUDED</v>
      </c>
      <c r="K50" s="604">
        <f t="shared" si="33"/>
        <v>0</v>
      </c>
      <c r="L50" s="404">
        <f t="shared" si="34"/>
        <v>0</v>
      </c>
      <c r="M50" s="507">
        <f>Discount!$J$36</f>
        <v>0</v>
      </c>
      <c r="N50" s="404">
        <f t="shared" si="35"/>
        <v>0</v>
      </c>
      <c r="O50" s="405">
        <f t="shared" si="36"/>
        <v>0</v>
      </c>
      <c r="P50" s="605">
        <f t="shared" si="37"/>
        <v>0</v>
      </c>
      <c r="Q50" s="720">
        <f t="shared" si="5"/>
        <v>0</v>
      </c>
      <c r="R50" s="605">
        <f t="shared" si="6"/>
        <v>0</v>
      </c>
      <c r="S50" s="606">
        <f t="shared" si="7"/>
        <v>0.18</v>
      </c>
      <c r="T50" s="773">
        <f t="shared" si="8"/>
        <v>0</v>
      </c>
      <c r="U50" s="238"/>
      <c r="V50" s="5"/>
      <c r="W50" s="5"/>
      <c r="X50" s="5"/>
      <c r="Y50" s="5"/>
      <c r="Z50" s="2"/>
      <c r="AA50" s="2"/>
      <c r="AB50" s="2"/>
      <c r="AC50" s="2"/>
      <c r="AD50" s="2"/>
      <c r="AE50" s="2"/>
      <c r="AF50" s="2"/>
      <c r="AG50" s="2"/>
      <c r="AH50" s="2"/>
      <c r="AI50" s="2"/>
      <c r="AJ50" s="2"/>
      <c r="AK50" s="2"/>
      <c r="AL50" s="2"/>
      <c r="AM50" s="2"/>
      <c r="AN50" s="2"/>
      <c r="AO50" s="2"/>
      <c r="AP50" s="2"/>
      <c r="AQ50" s="2"/>
      <c r="AR50" s="2"/>
      <c r="AS50" s="2"/>
      <c r="AT50" s="2"/>
      <c r="AU50" s="775"/>
    </row>
    <row r="51" spans="1:47" s="607" customFormat="1" ht="18">
      <c r="A51" s="737"/>
      <c r="B51" s="734"/>
      <c r="C51" s="738"/>
      <c r="D51" s="734">
        <v>18</v>
      </c>
      <c r="E51" s="739"/>
      <c r="F51" s="766" t="s">
        <v>573</v>
      </c>
      <c r="G51" s="742"/>
      <c r="H51" s="771"/>
      <c r="I51" s="749"/>
      <c r="J51" s="780"/>
      <c r="K51" s="604">
        <f t="shared" ref="K51" si="38">IF(J51="Included",0,J51)</f>
        <v>0</v>
      </c>
      <c r="L51" s="404">
        <f t="shared" ref="L51" si="39">IF( E51="",D51*(IF(J51="Included",0,J51))/100,E51*(IF(J51="Included",0,J51)))</f>
        <v>0</v>
      </c>
      <c r="M51" s="507">
        <f>Discount!$J$36</f>
        <v>0</v>
      </c>
      <c r="N51" s="404">
        <f t="shared" ref="N51" si="40">M51*K51</f>
        <v>0</v>
      </c>
      <c r="O51" s="405">
        <f t="shared" ref="O51" si="41">IF(E51="",D51*N51/100,E51*N51)</f>
        <v>0</v>
      </c>
      <c r="P51" s="605">
        <f t="shared" ref="P51" si="42">I51*H51</f>
        <v>0</v>
      </c>
      <c r="Q51" s="720">
        <f t="shared" si="5"/>
        <v>0</v>
      </c>
      <c r="R51" s="605">
        <f t="shared" si="6"/>
        <v>0</v>
      </c>
      <c r="S51" s="606">
        <f t="shared" si="7"/>
        <v>0.18</v>
      </c>
      <c r="T51" s="773">
        <f t="shared" si="8"/>
        <v>0</v>
      </c>
      <c r="U51" s="238"/>
      <c r="V51" s="5"/>
      <c r="W51" s="5"/>
      <c r="X51" s="5"/>
      <c r="Y51" s="5"/>
      <c r="Z51" s="2"/>
      <c r="AA51" s="2"/>
      <c r="AB51" s="2"/>
      <c r="AC51" s="2"/>
      <c r="AD51" s="2"/>
      <c r="AE51" s="2"/>
      <c r="AF51" s="2"/>
      <c r="AG51" s="2"/>
      <c r="AH51" s="2"/>
      <c r="AI51" s="2"/>
      <c r="AJ51" s="2"/>
      <c r="AK51" s="2"/>
      <c r="AL51" s="2"/>
      <c r="AM51" s="2"/>
      <c r="AN51" s="2"/>
      <c r="AO51" s="2"/>
      <c r="AP51" s="2"/>
      <c r="AQ51" s="2"/>
      <c r="AR51" s="2"/>
      <c r="AS51" s="2"/>
      <c r="AT51" s="2"/>
      <c r="AU51" s="775"/>
    </row>
    <row r="52" spans="1:47" s="607" customFormat="1" ht="28.5">
      <c r="A52" s="737"/>
      <c r="B52" s="734"/>
      <c r="C52" s="738"/>
      <c r="D52" s="734">
        <v>18</v>
      </c>
      <c r="E52" s="739"/>
      <c r="F52" s="746" t="s">
        <v>520</v>
      </c>
      <c r="G52" s="748"/>
      <c r="H52" s="768"/>
      <c r="I52" s="749"/>
      <c r="J52" s="780"/>
      <c r="K52" s="604">
        <f t="shared" ref="K52:K63" si="43">IF(J52="Included",0,J52)</f>
        <v>0</v>
      </c>
      <c r="L52" s="404">
        <f t="shared" ref="L52:L63" si="44">IF( E52="",D52*(IF(J52="Included",0,J52))/100,E52*(IF(J52="Included",0,J52)))</f>
        <v>0</v>
      </c>
      <c r="M52" s="507">
        <f>Discount!$J$36</f>
        <v>0</v>
      </c>
      <c r="N52" s="404">
        <f t="shared" ref="N52:N63" si="45">M52*K52</f>
        <v>0</v>
      </c>
      <c r="O52" s="405">
        <f t="shared" ref="O52:O63" si="46">IF(E52="",D52*N52/100,E52*N52)</f>
        <v>0</v>
      </c>
      <c r="P52" s="605">
        <f t="shared" ref="P52:P63" si="47">I52*H52</f>
        <v>0</v>
      </c>
      <c r="Q52" s="720">
        <f t="shared" si="5"/>
        <v>0</v>
      </c>
      <c r="R52" s="605">
        <f t="shared" si="6"/>
        <v>0</v>
      </c>
      <c r="S52" s="606">
        <f t="shared" si="7"/>
        <v>0.18</v>
      </c>
      <c r="T52" s="773">
        <f t="shared" si="8"/>
        <v>0</v>
      </c>
      <c r="U52" s="238"/>
      <c r="V52" s="5"/>
      <c r="W52" s="5"/>
      <c r="X52" s="5"/>
      <c r="Y52" s="5"/>
      <c r="Z52" s="2"/>
      <c r="AA52" s="2"/>
      <c r="AB52" s="2"/>
      <c r="AC52" s="2"/>
      <c r="AD52" s="2"/>
      <c r="AE52" s="2"/>
      <c r="AF52" s="2"/>
      <c r="AG52" s="2"/>
      <c r="AH52" s="2"/>
      <c r="AI52" s="2"/>
      <c r="AJ52" s="2"/>
      <c r="AK52" s="2"/>
      <c r="AL52" s="2"/>
      <c r="AM52" s="2"/>
      <c r="AN52" s="2"/>
      <c r="AO52" s="2"/>
      <c r="AP52" s="2"/>
      <c r="AQ52" s="2"/>
      <c r="AR52" s="2"/>
      <c r="AS52" s="2"/>
      <c r="AT52" s="2"/>
      <c r="AU52" s="775"/>
    </row>
    <row r="53" spans="1:47" s="607" customFormat="1" ht="71.25">
      <c r="A53" s="737">
        <v>34</v>
      </c>
      <c r="B53" s="734">
        <v>998736</v>
      </c>
      <c r="C53" s="738"/>
      <c r="D53" s="734">
        <v>18</v>
      </c>
      <c r="E53" s="739"/>
      <c r="F53" s="745" t="s">
        <v>521</v>
      </c>
      <c r="G53" s="748" t="s">
        <v>522</v>
      </c>
      <c r="H53" s="749">
        <v>1</v>
      </c>
      <c r="I53" s="735"/>
      <c r="J53" s="780" t="str">
        <f t="shared" ref="J53:J63" si="48">IF(I53=0, "INCLUDED", IF(ISERROR(H53*I53), I53, H53*I53))</f>
        <v>INCLUDED</v>
      </c>
      <c r="K53" s="604">
        <f t="shared" si="43"/>
        <v>0</v>
      </c>
      <c r="L53" s="404">
        <f t="shared" si="44"/>
        <v>0</v>
      </c>
      <c r="M53" s="507">
        <f>Discount!$J$36</f>
        <v>0</v>
      </c>
      <c r="N53" s="404">
        <f t="shared" si="45"/>
        <v>0</v>
      </c>
      <c r="O53" s="405">
        <f t="shared" si="46"/>
        <v>0</v>
      </c>
      <c r="P53" s="605">
        <f t="shared" si="47"/>
        <v>0</v>
      </c>
      <c r="Q53" s="720">
        <f t="shared" ref="Q53:Q63" si="49">ROUND(I53,2)</f>
        <v>0</v>
      </c>
      <c r="R53" s="605">
        <f t="shared" ref="R53:R63" si="50">H53*Q53</f>
        <v>0</v>
      </c>
      <c r="S53" s="606">
        <f t="shared" ref="S53:S63" si="51">IF(E53="",D53/100,E53)</f>
        <v>0.18</v>
      </c>
      <c r="T53" s="773">
        <f t="shared" ref="T53:T63" si="52">R53*S53</f>
        <v>0</v>
      </c>
      <c r="U53" s="238"/>
      <c r="V53" s="5"/>
      <c r="W53" s="5"/>
      <c r="X53" s="5"/>
      <c r="Y53" s="5"/>
      <c r="Z53" s="2"/>
      <c r="AA53" s="2"/>
      <c r="AB53" s="2"/>
      <c r="AC53" s="2"/>
      <c r="AD53" s="2"/>
      <c r="AE53" s="2"/>
      <c r="AF53" s="2"/>
      <c r="AG53" s="2"/>
      <c r="AH53" s="2"/>
      <c r="AI53" s="2"/>
      <c r="AJ53" s="2"/>
      <c r="AK53" s="2"/>
      <c r="AL53" s="2"/>
      <c r="AM53" s="2"/>
      <c r="AN53" s="2"/>
      <c r="AO53" s="2"/>
      <c r="AP53" s="2"/>
      <c r="AQ53" s="2"/>
      <c r="AR53" s="2"/>
      <c r="AS53" s="2"/>
      <c r="AT53" s="2"/>
      <c r="AU53" s="775"/>
    </row>
    <row r="54" spans="1:47" s="607" customFormat="1">
      <c r="A54" s="737"/>
      <c r="B54" s="734">
        <v>998736</v>
      </c>
      <c r="C54" s="738"/>
      <c r="D54" s="734">
        <v>18</v>
      </c>
      <c r="E54" s="739"/>
      <c r="F54" s="746" t="s">
        <v>553</v>
      </c>
      <c r="G54" s="748"/>
      <c r="H54" s="749"/>
      <c r="I54" s="749"/>
      <c r="J54" s="780"/>
      <c r="K54" s="604">
        <f t="shared" si="43"/>
        <v>0</v>
      </c>
      <c r="L54" s="404">
        <f t="shared" si="44"/>
        <v>0</v>
      </c>
      <c r="M54" s="507">
        <f>Discount!$J$36</f>
        <v>0</v>
      </c>
      <c r="N54" s="404">
        <f t="shared" si="45"/>
        <v>0</v>
      </c>
      <c r="O54" s="405">
        <f t="shared" si="46"/>
        <v>0</v>
      </c>
      <c r="P54" s="605">
        <f t="shared" si="47"/>
        <v>0</v>
      </c>
      <c r="Q54" s="720">
        <f t="shared" si="49"/>
        <v>0</v>
      </c>
      <c r="R54" s="605">
        <f t="shared" si="50"/>
        <v>0</v>
      </c>
      <c r="S54" s="606">
        <f t="shared" si="51"/>
        <v>0.18</v>
      </c>
      <c r="T54" s="773">
        <f t="shared" si="52"/>
        <v>0</v>
      </c>
      <c r="U54" s="238"/>
      <c r="V54" s="5"/>
      <c r="W54" s="5"/>
      <c r="X54" s="5"/>
      <c r="Y54" s="5"/>
      <c r="Z54" s="2"/>
      <c r="AA54" s="2"/>
      <c r="AB54" s="2"/>
      <c r="AC54" s="2"/>
      <c r="AD54" s="2"/>
      <c r="AE54" s="2"/>
      <c r="AF54" s="2"/>
      <c r="AG54" s="2"/>
      <c r="AH54" s="2"/>
      <c r="AI54" s="2"/>
      <c r="AJ54" s="2"/>
      <c r="AK54" s="2"/>
      <c r="AL54" s="2"/>
      <c r="AM54" s="2"/>
      <c r="AN54" s="2"/>
      <c r="AO54" s="2"/>
      <c r="AP54" s="2"/>
      <c r="AQ54" s="2"/>
      <c r="AR54" s="2"/>
      <c r="AS54" s="2"/>
      <c r="AT54" s="2"/>
      <c r="AU54" s="775"/>
    </row>
    <row r="55" spans="1:47" s="607" customFormat="1">
      <c r="A55" s="737">
        <v>35</v>
      </c>
      <c r="B55" s="734">
        <v>998736</v>
      </c>
      <c r="C55" s="738"/>
      <c r="D55" s="734">
        <v>18</v>
      </c>
      <c r="E55" s="739"/>
      <c r="F55" s="745" t="s">
        <v>564</v>
      </c>
      <c r="G55" s="748" t="s">
        <v>522</v>
      </c>
      <c r="H55" s="749">
        <v>4</v>
      </c>
      <c r="I55" s="735"/>
      <c r="J55" s="780" t="str">
        <f t="shared" si="48"/>
        <v>INCLUDED</v>
      </c>
      <c r="K55" s="604">
        <f t="shared" si="43"/>
        <v>0</v>
      </c>
      <c r="L55" s="404">
        <f t="shared" si="44"/>
        <v>0</v>
      </c>
      <c r="M55" s="507">
        <f>Discount!$J$36</f>
        <v>0</v>
      </c>
      <c r="N55" s="404">
        <f t="shared" si="45"/>
        <v>0</v>
      </c>
      <c r="O55" s="405">
        <f t="shared" si="46"/>
        <v>0</v>
      </c>
      <c r="P55" s="605">
        <f t="shared" si="47"/>
        <v>0</v>
      </c>
      <c r="Q55" s="720">
        <f t="shared" si="49"/>
        <v>0</v>
      </c>
      <c r="R55" s="605">
        <f t="shared" si="50"/>
        <v>0</v>
      </c>
      <c r="S55" s="606">
        <f t="shared" si="51"/>
        <v>0.18</v>
      </c>
      <c r="T55" s="773">
        <f t="shared" si="52"/>
        <v>0</v>
      </c>
      <c r="U55" s="238"/>
      <c r="V55" s="5"/>
      <c r="W55" s="5"/>
      <c r="X55" s="5"/>
      <c r="Y55" s="5"/>
      <c r="Z55" s="2"/>
      <c r="AA55" s="2"/>
      <c r="AB55" s="2"/>
      <c r="AC55" s="2"/>
      <c r="AD55" s="2"/>
      <c r="AE55" s="2"/>
      <c r="AF55" s="2"/>
      <c r="AG55" s="2"/>
      <c r="AH55" s="2"/>
      <c r="AI55" s="2"/>
      <c r="AJ55" s="2"/>
      <c r="AK55" s="2"/>
      <c r="AL55" s="2"/>
      <c r="AM55" s="2"/>
      <c r="AN55" s="2"/>
      <c r="AO55" s="2"/>
      <c r="AP55" s="2"/>
      <c r="AQ55" s="2"/>
      <c r="AR55" s="2"/>
      <c r="AS55" s="2"/>
      <c r="AT55" s="2"/>
      <c r="AU55" s="775"/>
    </row>
    <row r="56" spans="1:47" s="607" customFormat="1">
      <c r="A56" s="737">
        <v>36</v>
      </c>
      <c r="B56" s="734">
        <v>998736</v>
      </c>
      <c r="C56" s="738"/>
      <c r="D56" s="734">
        <v>18</v>
      </c>
      <c r="E56" s="739"/>
      <c r="F56" s="745" t="s">
        <v>565</v>
      </c>
      <c r="G56" s="748" t="s">
        <v>522</v>
      </c>
      <c r="H56" s="749">
        <v>4</v>
      </c>
      <c r="I56" s="735"/>
      <c r="J56" s="780" t="str">
        <f t="shared" si="48"/>
        <v>INCLUDED</v>
      </c>
      <c r="K56" s="604">
        <f t="shared" si="43"/>
        <v>0</v>
      </c>
      <c r="L56" s="404">
        <f t="shared" si="44"/>
        <v>0</v>
      </c>
      <c r="M56" s="507">
        <f>Discount!$J$36</f>
        <v>0</v>
      </c>
      <c r="N56" s="404">
        <f t="shared" si="45"/>
        <v>0</v>
      </c>
      <c r="O56" s="405">
        <f t="shared" si="46"/>
        <v>0</v>
      </c>
      <c r="P56" s="605">
        <f t="shared" si="47"/>
        <v>0</v>
      </c>
      <c r="Q56" s="720">
        <f t="shared" si="49"/>
        <v>0</v>
      </c>
      <c r="R56" s="605">
        <f t="shared" si="50"/>
        <v>0</v>
      </c>
      <c r="S56" s="606">
        <f t="shared" si="51"/>
        <v>0.18</v>
      </c>
      <c r="T56" s="773">
        <f t="shared" si="52"/>
        <v>0</v>
      </c>
      <c r="U56" s="238"/>
      <c r="V56" s="5"/>
      <c r="W56" s="5"/>
      <c r="X56" s="5"/>
      <c r="Y56" s="5"/>
      <c r="Z56" s="2"/>
      <c r="AA56" s="2"/>
      <c r="AB56" s="2"/>
      <c r="AC56" s="2"/>
      <c r="AD56" s="2"/>
      <c r="AE56" s="2"/>
      <c r="AF56" s="2"/>
      <c r="AG56" s="2"/>
      <c r="AH56" s="2"/>
      <c r="AI56" s="2"/>
      <c r="AJ56" s="2"/>
      <c r="AK56" s="2"/>
      <c r="AL56" s="2"/>
      <c r="AM56" s="2"/>
      <c r="AN56" s="2"/>
      <c r="AO56" s="2"/>
      <c r="AP56" s="2"/>
      <c r="AQ56" s="2"/>
      <c r="AR56" s="2"/>
      <c r="AS56" s="2"/>
      <c r="AT56" s="2"/>
      <c r="AU56" s="775"/>
    </row>
    <row r="57" spans="1:47" s="607" customFormat="1">
      <c r="A57" s="737"/>
      <c r="B57" s="734">
        <v>998736</v>
      </c>
      <c r="C57" s="738"/>
      <c r="D57" s="734">
        <v>18</v>
      </c>
      <c r="E57" s="739"/>
      <c r="F57" s="746" t="s">
        <v>554</v>
      </c>
      <c r="G57" s="748"/>
      <c r="H57" s="749"/>
      <c r="I57" s="749"/>
      <c r="J57" s="780"/>
      <c r="K57" s="604">
        <f t="shared" si="43"/>
        <v>0</v>
      </c>
      <c r="L57" s="404">
        <f t="shared" si="44"/>
        <v>0</v>
      </c>
      <c r="M57" s="507">
        <f>Discount!$J$36</f>
        <v>0</v>
      </c>
      <c r="N57" s="404">
        <f t="shared" si="45"/>
        <v>0</v>
      </c>
      <c r="O57" s="405">
        <f t="shared" si="46"/>
        <v>0</v>
      </c>
      <c r="P57" s="605">
        <f t="shared" si="47"/>
        <v>0</v>
      </c>
      <c r="Q57" s="720">
        <f t="shared" si="49"/>
        <v>0</v>
      </c>
      <c r="R57" s="605">
        <f t="shared" si="50"/>
        <v>0</v>
      </c>
      <c r="S57" s="606">
        <f t="shared" si="51"/>
        <v>0.18</v>
      </c>
      <c r="T57" s="773">
        <f t="shared" si="52"/>
        <v>0</v>
      </c>
      <c r="U57" s="238"/>
      <c r="V57" s="5"/>
      <c r="W57" s="5"/>
      <c r="X57" s="5"/>
      <c r="Y57" s="5"/>
      <c r="Z57" s="2"/>
      <c r="AA57" s="2"/>
      <c r="AB57" s="2"/>
      <c r="AC57" s="2"/>
      <c r="AD57" s="2"/>
      <c r="AE57" s="2"/>
      <c r="AF57" s="2"/>
      <c r="AG57" s="2"/>
      <c r="AH57" s="2"/>
      <c r="AI57" s="2"/>
      <c r="AJ57" s="2"/>
      <c r="AK57" s="2"/>
      <c r="AL57" s="2"/>
      <c r="AM57" s="2"/>
      <c r="AN57" s="2"/>
      <c r="AO57" s="2"/>
      <c r="AP57" s="2"/>
      <c r="AQ57" s="2"/>
      <c r="AR57" s="2"/>
      <c r="AS57" s="2"/>
      <c r="AT57" s="2"/>
      <c r="AU57" s="775"/>
    </row>
    <row r="58" spans="1:47" s="607" customFormat="1">
      <c r="A58" s="737">
        <v>37</v>
      </c>
      <c r="B58" s="734">
        <v>998736</v>
      </c>
      <c r="C58" s="738"/>
      <c r="D58" s="734">
        <v>18</v>
      </c>
      <c r="E58" s="739"/>
      <c r="F58" s="745" t="s">
        <v>555</v>
      </c>
      <c r="G58" s="748" t="s">
        <v>522</v>
      </c>
      <c r="H58" s="749">
        <v>2</v>
      </c>
      <c r="I58" s="735"/>
      <c r="J58" s="780" t="str">
        <f t="shared" si="48"/>
        <v>INCLUDED</v>
      </c>
      <c r="K58" s="604">
        <f t="shared" si="43"/>
        <v>0</v>
      </c>
      <c r="L58" s="404">
        <f t="shared" si="44"/>
        <v>0</v>
      </c>
      <c r="M58" s="507">
        <f>Discount!$J$36</f>
        <v>0</v>
      </c>
      <c r="N58" s="404">
        <f t="shared" si="45"/>
        <v>0</v>
      </c>
      <c r="O58" s="405">
        <f t="shared" si="46"/>
        <v>0</v>
      </c>
      <c r="P58" s="605">
        <f t="shared" si="47"/>
        <v>0</v>
      </c>
      <c r="Q58" s="720">
        <f t="shared" si="49"/>
        <v>0</v>
      </c>
      <c r="R58" s="605">
        <f t="shared" si="50"/>
        <v>0</v>
      </c>
      <c r="S58" s="606">
        <f t="shared" si="51"/>
        <v>0.18</v>
      </c>
      <c r="T58" s="773">
        <f t="shared" si="52"/>
        <v>0</v>
      </c>
      <c r="U58" s="238"/>
      <c r="V58" s="5"/>
      <c r="W58" s="5"/>
      <c r="X58" s="5"/>
      <c r="Y58" s="5"/>
      <c r="Z58" s="2"/>
      <c r="AA58" s="2"/>
      <c r="AB58" s="2"/>
      <c r="AC58" s="2"/>
      <c r="AD58" s="2"/>
      <c r="AE58" s="2"/>
      <c r="AF58" s="2"/>
      <c r="AG58" s="2"/>
      <c r="AH58" s="2"/>
      <c r="AI58" s="2"/>
      <c r="AJ58" s="2"/>
      <c r="AK58" s="2"/>
      <c r="AL58" s="2"/>
      <c r="AM58" s="2"/>
      <c r="AN58" s="2"/>
      <c r="AO58" s="2"/>
      <c r="AP58" s="2"/>
      <c r="AQ58" s="2"/>
      <c r="AR58" s="2"/>
      <c r="AS58" s="2"/>
      <c r="AT58" s="2"/>
      <c r="AU58" s="775"/>
    </row>
    <row r="59" spans="1:47" s="607" customFormat="1" ht="28.5">
      <c r="A59" s="737">
        <v>38</v>
      </c>
      <c r="B59" s="734">
        <v>998736</v>
      </c>
      <c r="C59" s="738"/>
      <c r="D59" s="734">
        <v>18</v>
      </c>
      <c r="E59" s="739"/>
      <c r="F59" s="745" t="s">
        <v>556</v>
      </c>
      <c r="G59" s="748" t="s">
        <v>522</v>
      </c>
      <c r="H59" s="749">
        <v>2</v>
      </c>
      <c r="I59" s="735"/>
      <c r="J59" s="780" t="str">
        <f t="shared" si="48"/>
        <v>INCLUDED</v>
      </c>
      <c r="K59" s="604">
        <f t="shared" si="43"/>
        <v>0</v>
      </c>
      <c r="L59" s="404">
        <f t="shared" si="44"/>
        <v>0</v>
      </c>
      <c r="M59" s="507">
        <f>Discount!$J$36</f>
        <v>0</v>
      </c>
      <c r="N59" s="404">
        <f t="shared" si="45"/>
        <v>0</v>
      </c>
      <c r="O59" s="405">
        <f t="shared" si="46"/>
        <v>0</v>
      </c>
      <c r="P59" s="605">
        <f t="shared" si="47"/>
        <v>0</v>
      </c>
      <c r="Q59" s="720">
        <f t="shared" si="49"/>
        <v>0</v>
      </c>
      <c r="R59" s="605">
        <f t="shared" si="50"/>
        <v>0</v>
      </c>
      <c r="S59" s="606">
        <f t="shared" si="51"/>
        <v>0.18</v>
      </c>
      <c r="T59" s="773">
        <f t="shared" si="52"/>
        <v>0</v>
      </c>
      <c r="U59" s="238"/>
      <c r="V59" s="5"/>
      <c r="W59" s="5"/>
      <c r="X59" s="5"/>
      <c r="Y59" s="5"/>
      <c r="Z59" s="2"/>
      <c r="AA59" s="2"/>
      <c r="AB59" s="2"/>
      <c r="AC59" s="2"/>
      <c r="AD59" s="2"/>
      <c r="AE59" s="2"/>
      <c r="AF59" s="2"/>
      <c r="AG59" s="2"/>
      <c r="AH59" s="2"/>
      <c r="AI59" s="2"/>
      <c r="AJ59" s="2"/>
      <c r="AK59" s="2"/>
      <c r="AL59" s="2"/>
      <c r="AM59" s="2"/>
      <c r="AN59" s="2"/>
      <c r="AO59" s="2"/>
      <c r="AP59" s="2"/>
      <c r="AQ59" s="2"/>
      <c r="AR59" s="2"/>
      <c r="AS59" s="2"/>
      <c r="AT59" s="2"/>
      <c r="AU59" s="775"/>
    </row>
    <row r="60" spans="1:47" s="607" customFormat="1">
      <c r="A60" s="737">
        <v>39</v>
      </c>
      <c r="B60" s="734">
        <v>998736</v>
      </c>
      <c r="C60" s="738"/>
      <c r="D60" s="734">
        <v>18</v>
      </c>
      <c r="E60" s="739"/>
      <c r="F60" s="745" t="s">
        <v>557</v>
      </c>
      <c r="G60" s="748" t="s">
        <v>495</v>
      </c>
      <c r="H60" s="749">
        <v>1</v>
      </c>
      <c r="I60" s="735"/>
      <c r="J60" s="780" t="str">
        <f t="shared" si="48"/>
        <v>INCLUDED</v>
      </c>
      <c r="K60" s="604">
        <f t="shared" si="43"/>
        <v>0</v>
      </c>
      <c r="L60" s="404">
        <f t="shared" si="44"/>
        <v>0</v>
      </c>
      <c r="M60" s="507">
        <f>Discount!$J$36</f>
        <v>0</v>
      </c>
      <c r="N60" s="404">
        <f t="shared" si="45"/>
        <v>0</v>
      </c>
      <c r="O60" s="405">
        <f t="shared" si="46"/>
        <v>0</v>
      </c>
      <c r="P60" s="605">
        <f t="shared" si="47"/>
        <v>0</v>
      </c>
      <c r="Q60" s="720">
        <f t="shared" si="49"/>
        <v>0</v>
      </c>
      <c r="R60" s="605">
        <f t="shared" si="50"/>
        <v>0</v>
      </c>
      <c r="S60" s="606">
        <f t="shared" si="51"/>
        <v>0.18</v>
      </c>
      <c r="T60" s="773">
        <f t="shared" si="52"/>
        <v>0</v>
      </c>
      <c r="U60" s="238"/>
      <c r="V60" s="5"/>
      <c r="W60" s="5"/>
      <c r="X60" s="5"/>
      <c r="Y60" s="5"/>
      <c r="Z60" s="2"/>
      <c r="AA60" s="2"/>
      <c r="AB60" s="2"/>
      <c r="AC60" s="2"/>
      <c r="AD60" s="2"/>
      <c r="AE60" s="2"/>
      <c r="AF60" s="2"/>
      <c r="AG60" s="2"/>
      <c r="AH60" s="2"/>
      <c r="AI60" s="2"/>
      <c r="AJ60" s="2"/>
      <c r="AK60" s="2"/>
      <c r="AL60" s="2"/>
      <c r="AM60" s="2"/>
      <c r="AN60" s="2"/>
      <c r="AO60" s="2"/>
      <c r="AP60" s="2"/>
      <c r="AQ60" s="2"/>
      <c r="AR60" s="2"/>
      <c r="AS60" s="2"/>
      <c r="AT60" s="2"/>
      <c r="AU60" s="775"/>
    </row>
    <row r="61" spans="1:47" s="607" customFormat="1">
      <c r="A61" s="737">
        <v>40</v>
      </c>
      <c r="B61" s="734">
        <v>998736</v>
      </c>
      <c r="C61" s="738"/>
      <c r="D61" s="734">
        <v>18</v>
      </c>
      <c r="E61" s="739"/>
      <c r="F61" s="746" t="s">
        <v>523</v>
      </c>
      <c r="G61" s="748" t="s">
        <v>522</v>
      </c>
      <c r="H61" s="749">
        <v>1</v>
      </c>
      <c r="I61" s="735"/>
      <c r="J61" s="780" t="str">
        <f t="shared" si="48"/>
        <v>INCLUDED</v>
      </c>
      <c r="K61" s="604">
        <f t="shared" si="43"/>
        <v>0</v>
      </c>
      <c r="L61" s="404">
        <f t="shared" si="44"/>
        <v>0</v>
      </c>
      <c r="M61" s="507">
        <f>Discount!$J$36</f>
        <v>0</v>
      </c>
      <c r="N61" s="404">
        <f t="shared" si="45"/>
        <v>0</v>
      </c>
      <c r="O61" s="405">
        <f t="shared" si="46"/>
        <v>0</v>
      </c>
      <c r="P61" s="605">
        <f t="shared" si="47"/>
        <v>0</v>
      </c>
      <c r="Q61" s="720">
        <f t="shared" si="49"/>
        <v>0</v>
      </c>
      <c r="R61" s="605">
        <f t="shared" si="50"/>
        <v>0</v>
      </c>
      <c r="S61" s="606">
        <f t="shared" si="51"/>
        <v>0.18</v>
      </c>
      <c r="T61" s="773">
        <f t="shared" si="52"/>
        <v>0</v>
      </c>
      <c r="U61" s="238"/>
      <c r="V61" s="5"/>
      <c r="W61" s="5"/>
      <c r="X61" s="5"/>
      <c r="Y61" s="5"/>
      <c r="Z61" s="2"/>
      <c r="AA61" s="2"/>
      <c r="AB61" s="2"/>
      <c r="AC61" s="2"/>
      <c r="AD61" s="2"/>
      <c r="AE61" s="2"/>
      <c r="AF61" s="2"/>
      <c r="AG61" s="2"/>
      <c r="AH61" s="2"/>
      <c r="AI61" s="2"/>
      <c r="AJ61" s="2"/>
      <c r="AK61" s="2"/>
      <c r="AL61" s="2"/>
      <c r="AM61" s="2"/>
      <c r="AN61" s="2"/>
      <c r="AO61" s="2"/>
      <c r="AP61" s="2"/>
      <c r="AQ61" s="2"/>
      <c r="AR61" s="2"/>
      <c r="AS61" s="2"/>
      <c r="AT61" s="2"/>
      <c r="AU61" s="775"/>
    </row>
    <row r="62" spans="1:47" s="607" customFormat="1">
      <c r="A62" s="737"/>
      <c r="B62" s="734">
        <v>998736</v>
      </c>
      <c r="C62" s="738"/>
      <c r="D62" s="734">
        <v>18</v>
      </c>
      <c r="E62" s="739"/>
      <c r="F62" s="746" t="s">
        <v>524</v>
      </c>
      <c r="G62" s="742"/>
      <c r="H62" s="769"/>
      <c r="I62" s="749"/>
      <c r="J62" s="780"/>
      <c r="K62" s="604">
        <f t="shared" si="43"/>
        <v>0</v>
      </c>
      <c r="L62" s="404">
        <f t="shared" si="44"/>
        <v>0</v>
      </c>
      <c r="M62" s="507">
        <f>Discount!$J$36</f>
        <v>0</v>
      </c>
      <c r="N62" s="404">
        <f t="shared" si="45"/>
        <v>0</v>
      </c>
      <c r="O62" s="405">
        <f t="shared" si="46"/>
        <v>0</v>
      </c>
      <c r="P62" s="605">
        <f t="shared" si="47"/>
        <v>0</v>
      </c>
      <c r="Q62" s="720">
        <f t="shared" si="49"/>
        <v>0</v>
      </c>
      <c r="R62" s="605">
        <f t="shared" si="50"/>
        <v>0</v>
      </c>
      <c r="S62" s="606">
        <f t="shared" si="51"/>
        <v>0.18</v>
      </c>
      <c r="T62" s="773">
        <f t="shared" si="52"/>
        <v>0</v>
      </c>
      <c r="U62" s="238"/>
      <c r="V62" s="5"/>
      <c r="W62" s="5"/>
      <c r="X62" s="5"/>
      <c r="Y62" s="5"/>
      <c r="Z62" s="2"/>
      <c r="AA62" s="2"/>
      <c r="AB62" s="2"/>
      <c r="AC62" s="2"/>
      <c r="AD62" s="2"/>
      <c r="AE62" s="2"/>
      <c r="AF62" s="2"/>
      <c r="AG62" s="2"/>
      <c r="AH62" s="2"/>
      <c r="AI62" s="2"/>
      <c r="AJ62" s="2"/>
      <c r="AK62" s="2"/>
      <c r="AL62" s="2"/>
      <c r="AM62" s="2"/>
      <c r="AN62" s="2"/>
      <c r="AO62" s="2"/>
      <c r="AP62" s="2"/>
      <c r="AQ62" s="2"/>
      <c r="AR62" s="2"/>
      <c r="AS62" s="2"/>
      <c r="AT62" s="2"/>
      <c r="AU62" s="775"/>
    </row>
    <row r="63" spans="1:47" s="607" customFormat="1">
      <c r="A63" s="737">
        <v>41</v>
      </c>
      <c r="B63" s="734">
        <v>998736</v>
      </c>
      <c r="C63" s="738"/>
      <c r="D63" s="734">
        <v>18</v>
      </c>
      <c r="E63" s="739"/>
      <c r="F63" s="745" t="s">
        <v>525</v>
      </c>
      <c r="G63" s="750" t="s">
        <v>495</v>
      </c>
      <c r="H63" s="749">
        <v>1</v>
      </c>
      <c r="I63" s="735"/>
      <c r="J63" s="780" t="str">
        <f t="shared" si="48"/>
        <v>INCLUDED</v>
      </c>
      <c r="K63" s="604">
        <f t="shared" si="43"/>
        <v>0</v>
      </c>
      <c r="L63" s="404">
        <f t="shared" si="44"/>
        <v>0</v>
      </c>
      <c r="M63" s="507">
        <f>Discount!$J$36</f>
        <v>0</v>
      </c>
      <c r="N63" s="404">
        <f t="shared" si="45"/>
        <v>0</v>
      </c>
      <c r="O63" s="405">
        <f t="shared" si="46"/>
        <v>0</v>
      </c>
      <c r="P63" s="605">
        <f t="shared" si="47"/>
        <v>0</v>
      </c>
      <c r="Q63" s="720">
        <f t="shared" si="49"/>
        <v>0</v>
      </c>
      <c r="R63" s="605">
        <f t="shared" si="50"/>
        <v>0</v>
      </c>
      <c r="S63" s="606">
        <f t="shared" si="51"/>
        <v>0.18</v>
      </c>
      <c r="T63" s="773">
        <f t="shared" si="52"/>
        <v>0</v>
      </c>
      <c r="U63" s="238"/>
      <c r="V63" s="5"/>
      <c r="W63" s="5"/>
      <c r="X63" s="5"/>
      <c r="Y63" s="5"/>
      <c r="Z63" s="2"/>
      <c r="AA63" s="2"/>
      <c r="AB63" s="2"/>
      <c r="AC63" s="2"/>
      <c r="AD63" s="2"/>
      <c r="AE63" s="2"/>
      <c r="AF63" s="2"/>
      <c r="AG63" s="2"/>
      <c r="AH63" s="2"/>
      <c r="AI63" s="2"/>
      <c r="AJ63" s="2"/>
      <c r="AK63" s="2"/>
      <c r="AL63" s="2"/>
      <c r="AM63" s="2"/>
      <c r="AN63" s="2"/>
      <c r="AO63" s="2"/>
      <c r="AP63" s="2"/>
      <c r="AQ63" s="2"/>
      <c r="AR63" s="2"/>
      <c r="AS63" s="2"/>
      <c r="AT63" s="2"/>
      <c r="AU63" s="775"/>
    </row>
    <row r="64" spans="1:47" s="607" customFormat="1">
      <c r="A64" s="737">
        <v>42</v>
      </c>
      <c r="B64" s="734">
        <v>998736</v>
      </c>
      <c r="C64" s="738"/>
      <c r="D64" s="734">
        <v>18</v>
      </c>
      <c r="E64" s="739"/>
      <c r="F64" s="745" t="s">
        <v>526</v>
      </c>
      <c r="G64" s="750" t="s">
        <v>495</v>
      </c>
      <c r="H64" s="749">
        <v>1</v>
      </c>
      <c r="I64" s="735"/>
      <c r="J64" s="780" t="str">
        <f t="shared" ref="J64:J72" si="53">IF(I64=0, "INCLUDED", IF(ISERROR(H64*I64), I64, H64*I64))</f>
        <v>INCLUDED</v>
      </c>
      <c r="K64" s="604">
        <f t="shared" ref="K64:K72" si="54">IF(J64="Included",0,J64)</f>
        <v>0</v>
      </c>
      <c r="L64" s="404">
        <f t="shared" ref="L64:L72" si="55">IF( E64="",D64*(IF(J64="Included",0,J64))/100,E64*(IF(J64="Included",0,J64)))</f>
        <v>0</v>
      </c>
      <c r="M64" s="507">
        <f>Discount!$J$36</f>
        <v>0</v>
      </c>
      <c r="N64" s="404">
        <f t="shared" ref="N64:N72" si="56">M64*K64</f>
        <v>0</v>
      </c>
      <c r="O64" s="405">
        <f t="shared" ref="O64:O72" si="57">IF(E64="",D64*N64/100,E64*N64)</f>
        <v>0</v>
      </c>
      <c r="P64" s="605">
        <f t="shared" ref="P64:P72" si="58">I64*H64</f>
        <v>0</v>
      </c>
      <c r="Q64" s="720">
        <f t="shared" ref="Q64:Q72" si="59">ROUND(I64,2)</f>
        <v>0</v>
      </c>
      <c r="R64" s="605">
        <f t="shared" ref="R64:R72" si="60">H64*Q64</f>
        <v>0</v>
      </c>
      <c r="S64" s="606">
        <f t="shared" ref="S64:S72" si="61">IF(E64="",D64/100,E64)</f>
        <v>0.18</v>
      </c>
      <c r="T64" s="773">
        <f t="shared" ref="T64:T72" si="62">R64*S64</f>
        <v>0</v>
      </c>
      <c r="U64" s="238"/>
      <c r="V64" s="5"/>
      <c r="W64" s="5"/>
      <c r="X64" s="5"/>
      <c r="Y64" s="5"/>
      <c r="Z64" s="2"/>
      <c r="AA64" s="2"/>
      <c r="AB64" s="2"/>
      <c r="AC64" s="2"/>
      <c r="AD64" s="2"/>
      <c r="AE64" s="2"/>
      <c r="AF64" s="2"/>
      <c r="AG64" s="2"/>
      <c r="AH64" s="2"/>
      <c r="AI64" s="2"/>
      <c r="AJ64" s="2"/>
      <c r="AK64" s="2"/>
      <c r="AL64" s="2"/>
      <c r="AM64" s="2"/>
      <c r="AN64" s="2"/>
      <c r="AO64" s="2"/>
      <c r="AP64" s="2"/>
      <c r="AQ64" s="2"/>
      <c r="AR64" s="2"/>
      <c r="AS64" s="2"/>
      <c r="AT64" s="2"/>
      <c r="AU64" s="775"/>
    </row>
    <row r="65" spans="1:47" s="607" customFormat="1" ht="28.5">
      <c r="A65" s="737">
        <v>43</v>
      </c>
      <c r="B65" s="734">
        <v>998736</v>
      </c>
      <c r="C65" s="738"/>
      <c r="D65" s="734">
        <v>18</v>
      </c>
      <c r="E65" s="739"/>
      <c r="F65" s="751" t="s">
        <v>527</v>
      </c>
      <c r="G65" s="750" t="s">
        <v>522</v>
      </c>
      <c r="H65" s="749">
        <v>2</v>
      </c>
      <c r="I65" s="735"/>
      <c r="J65" s="780" t="str">
        <f t="shared" si="53"/>
        <v>INCLUDED</v>
      </c>
      <c r="K65" s="604">
        <f t="shared" si="54"/>
        <v>0</v>
      </c>
      <c r="L65" s="404">
        <f t="shared" si="55"/>
        <v>0</v>
      </c>
      <c r="M65" s="507">
        <f>Discount!$J$36</f>
        <v>0</v>
      </c>
      <c r="N65" s="404">
        <f t="shared" si="56"/>
        <v>0</v>
      </c>
      <c r="O65" s="405">
        <f t="shared" si="57"/>
        <v>0</v>
      </c>
      <c r="P65" s="605">
        <f t="shared" si="58"/>
        <v>0</v>
      </c>
      <c r="Q65" s="720">
        <f t="shared" si="59"/>
        <v>0</v>
      </c>
      <c r="R65" s="605">
        <f t="shared" si="60"/>
        <v>0</v>
      </c>
      <c r="S65" s="606">
        <f t="shared" si="61"/>
        <v>0.18</v>
      </c>
      <c r="T65" s="773">
        <f t="shared" si="62"/>
        <v>0</v>
      </c>
      <c r="U65" s="238"/>
      <c r="V65" s="5"/>
      <c r="W65" s="5"/>
      <c r="X65" s="5"/>
      <c r="Y65" s="5"/>
      <c r="Z65" s="2"/>
      <c r="AA65" s="2"/>
      <c r="AB65" s="2"/>
      <c r="AC65" s="2"/>
      <c r="AD65" s="2"/>
      <c r="AE65" s="2"/>
      <c r="AF65" s="2"/>
      <c r="AG65" s="2"/>
      <c r="AH65" s="2"/>
      <c r="AI65" s="2"/>
      <c r="AJ65" s="2"/>
      <c r="AK65" s="2"/>
      <c r="AL65" s="2"/>
      <c r="AM65" s="2"/>
      <c r="AN65" s="2"/>
      <c r="AO65" s="2"/>
      <c r="AP65" s="2"/>
      <c r="AQ65" s="2"/>
      <c r="AR65" s="2"/>
      <c r="AS65" s="2"/>
      <c r="AT65" s="2"/>
      <c r="AU65" s="775"/>
    </row>
    <row r="66" spans="1:47" s="607" customFormat="1">
      <c r="A66" s="737"/>
      <c r="B66" s="734">
        <v>998736</v>
      </c>
      <c r="C66" s="738"/>
      <c r="D66" s="734">
        <v>18</v>
      </c>
      <c r="E66" s="739"/>
      <c r="F66" s="747" t="s">
        <v>558</v>
      </c>
      <c r="G66" s="748"/>
      <c r="H66" s="749"/>
      <c r="I66" s="749"/>
      <c r="J66" s="780"/>
      <c r="K66" s="604">
        <f t="shared" si="54"/>
        <v>0</v>
      </c>
      <c r="L66" s="404">
        <f t="shared" si="55"/>
        <v>0</v>
      </c>
      <c r="M66" s="507">
        <f>Discount!$J$36</f>
        <v>0</v>
      </c>
      <c r="N66" s="404">
        <f t="shared" si="56"/>
        <v>0</v>
      </c>
      <c r="O66" s="405">
        <f t="shared" si="57"/>
        <v>0</v>
      </c>
      <c r="P66" s="605">
        <f t="shared" si="58"/>
        <v>0</v>
      </c>
      <c r="Q66" s="720">
        <f t="shared" si="59"/>
        <v>0</v>
      </c>
      <c r="R66" s="605">
        <f t="shared" si="60"/>
        <v>0</v>
      </c>
      <c r="S66" s="606">
        <f t="shared" si="61"/>
        <v>0.18</v>
      </c>
      <c r="T66" s="773">
        <f t="shared" si="62"/>
        <v>0</v>
      </c>
      <c r="U66" s="238"/>
      <c r="V66" s="5"/>
      <c r="W66" s="5"/>
      <c r="X66" s="5"/>
      <c r="Y66" s="5"/>
      <c r="Z66" s="2"/>
      <c r="AA66" s="2"/>
      <c r="AB66" s="2"/>
      <c r="AC66" s="2"/>
      <c r="AD66" s="2"/>
      <c r="AE66" s="2"/>
      <c r="AF66" s="2"/>
      <c r="AG66" s="2"/>
      <c r="AH66" s="2"/>
      <c r="AI66" s="2"/>
      <c r="AJ66" s="2"/>
      <c r="AK66" s="2"/>
      <c r="AL66" s="2"/>
      <c r="AM66" s="2"/>
      <c r="AN66" s="2"/>
      <c r="AO66" s="2"/>
      <c r="AP66" s="2"/>
      <c r="AQ66" s="2"/>
      <c r="AR66" s="2"/>
      <c r="AS66" s="2"/>
      <c r="AT66" s="2"/>
      <c r="AU66" s="775"/>
    </row>
    <row r="67" spans="1:47" s="607" customFormat="1">
      <c r="A67" s="737">
        <v>44</v>
      </c>
      <c r="B67" s="734">
        <v>998736</v>
      </c>
      <c r="C67" s="738"/>
      <c r="D67" s="734">
        <v>18</v>
      </c>
      <c r="E67" s="739"/>
      <c r="F67" s="745" t="s">
        <v>559</v>
      </c>
      <c r="G67" s="748" t="s">
        <v>529</v>
      </c>
      <c r="H67" s="749">
        <v>1</v>
      </c>
      <c r="I67" s="735"/>
      <c r="J67" s="780" t="str">
        <f t="shared" si="53"/>
        <v>INCLUDED</v>
      </c>
      <c r="K67" s="604">
        <f t="shared" si="54"/>
        <v>0</v>
      </c>
      <c r="L67" s="404">
        <f t="shared" si="55"/>
        <v>0</v>
      </c>
      <c r="M67" s="507">
        <f>Discount!$J$36</f>
        <v>0</v>
      </c>
      <c r="N67" s="404">
        <f t="shared" si="56"/>
        <v>0</v>
      </c>
      <c r="O67" s="405">
        <f t="shared" si="57"/>
        <v>0</v>
      </c>
      <c r="P67" s="605">
        <f t="shared" si="58"/>
        <v>0</v>
      </c>
      <c r="Q67" s="720">
        <f t="shared" si="59"/>
        <v>0</v>
      </c>
      <c r="R67" s="605">
        <f t="shared" si="60"/>
        <v>0</v>
      </c>
      <c r="S67" s="606">
        <f t="shared" si="61"/>
        <v>0.18</v>
      </c>
      <c r="T67" s="773">
        <f t="shared" si="62"/>
        <v>0</v>
      </c>
      <c r="U67" s="238"/>
      <c r="V67" s="5"/>
      <c r="W67" s="5"/>
      <c r="X67" s="5"/>
      <c r="Y67" s="5"/>
      <c r="Z67" s="2"/>
      <c r="AA67" s="2"/>
      <c r="AB67" s="2"/>
      <c r="AC67" s="2"/>
      <c r="AD67" s="2"/>
      <c r="AE67" s="2"/>
      <c r="AF67" s="2"/>
      <c r="AG67" s="2"/>
      <c r="AH67" s="2"/>
      <c r="AI67" s="2"/>
      <c r="AJ67" s="2"/>
      <c r="AK67" s="2"/>
      <c r="AL67" s="2"/>
      <c r="AM67" s="2"/>
      <c r="AN67" s="2"/>
      <c r="AO67" s="2"/>
      <c r="AP67" s="2"/>
      <c r="AQ67" s="2"/>
      <c r="AR67" s="2"/>
      <c r="AS67" s="2"/>
      <c r="AT67" s="2"/>
      <c r="AU67" s="775"/>
    </row>
    <row r="68" spans="1:47" s="607" customFormat="1" ht="28.5">
      <c r="A68" s="737">
        <v>45</v>
      </c>
      <c r="B68" s="734">
        <v>998736</v>
      </c>
      <c r="C68" s="738"/>
      <c r="D68" s="734">
        <v>18</v>
      </c>
      <c r="E68" s="739"/>
      <c r="F68" s="745" t="s">
        <v>560</v>
      </c>
      <c r="G68" s="748" t="s">
        <v>529</v>
      </c>
      <c r="H68" s="749">
        <v>1</v>
      </c>
      <c r="I68" s="735"/>
      <c r="J68" s="780" t="str">
        <f t="shared" si="53"/>
        <v>INCLUDED</v>
      </c>
      <c r="K68" s="604">
        <f t="shared" si="54"/>
        <v>0</v>
      </c>
      <c r="L68" s="404">
        <f t="shared" si="55"/>
        <v>0</v>
      </c>
      <c r="M68" s="507">
        <f>Discount!$J$36</f>
        <v>0</v>
      </c>
      <c r="N68" s="404">
        <f t="shared" si="56"/>
        <v>0</v>
      </c>
      <c r="O68" s="405">
        <f t="shared" si="57"/>
        <v>0</v>
      </c>
      <c r="P68" s="605">
        <f t="shared" si="58"/>
        <v>0</v>
      </c>
      <c r="Q68" s="720">
        <f t="shared" si="59"/>
        <v>0</v>
      </c>
      <c r="R68" s="605">
        <f t="shared" si="60"/>
        <v>0</v>
      </c>
      <c r="S68" s="606">
        <f t="shared" si="61"/>
        <v>0.18</v>
      </c>
      <c r="T68" s="773">
        <f t="shared" si="62"/>
        <v>0</v>
      </c>
      <c r="U68" s="238"/>
      <c r="V68" s="5"/>
      <c r="W68" s="5"/>
      <c r="X68" s="5"/>
      <c r="Y68" s="5"/>
      <c r="Z68" s="2"/>
      <c r="AA68" s="2"/>
      <c r="AB68" s="2"/>
      <c r="AC68" s="2"/>
      <c r="AD68" s="2"/>
      <c r="AE68" s="2"/>
      <c r="AF68" s="2"/>
      <c r="AG68" s="2"/>
      <c r="AH68" s="2"/>
      <c r="AI68" s="2"/>
      <c r="AJ68" s="2"/>
      <c r="AK68" s="2"/>
      <c r="AL68" s="2"/>
      <c r="AM68" s="2"/>
      <c r="AN68" s="2"/>
      <c r="AO68" s="2"/>
      <c r="AP68" s="2"/>
      <c r="AQ68" s="2"/>
      <c r="AR68" s="2"/>
      <c r="AS68" s="2"/>
      <c r="AT68" s="2"/>
      <c r="AU68" s="775"/>
    </row>
    <row r="69" spans="1:47" s="607" customFormat="1" ht="28.5">
      <c r="A69" s="737">
        <v>46</v>
      </c>
      <c r="B69" s="734">
        <v>998736</v>
      </c>
      <c r="C69" s="738"/>
      <c r="D69" s="734">
        <v>18</v>
      </c>
      <c r="E69" s="739"/>
      <c r="F69" s="745" t="s">
        <v>561</v>
      </c>
      <c r="G69" s="748" t="s">
        <v>503</v>
      </c>
      <c r="H69" s="749">
        <v>100</v>
      </c>
      <c r="I69" s="735"/>
      <c r="J69" s="780" t="str">
        <f t="shared" si="53"/>
        <v>INCLUDED</v>
      </c>
      <c r="K69" s="604">
        <f t="shared" si="54"/>
        <v>0</v>
      </c>
      <c r="L69" s="404">
        <f t="shared" si="55"/>
        <v>0</v>
      </c>
      <c r="M69" s="507">
        <f>Discount!$J$36</f>
        <v>0</v>
      </c>
      <c r="N69" s="404">
        <f t="shared" si="56"/>
        <v>0</v>
      </c>
      <c r="O69" s="405">
        <f t="shared" si="57"/>
        <v>0</v>
      </c>
      <c r="P69" s="605">
        <f t="shared" si="58"/>
        <v>0</v>
      </c>
      <c r="Q69" s="720">
        <f t="shared" si="59"/>
        <v>0</v>
      </c>
      <c r="R69" s="605">
        <f t="shared" si="60"/>
        <v>0</v>
      </c>
      <c r="S69" s="606">
        <f t="shared" si="61"/>
        <v>0.18</v>
      </c>
      <c r="T69" s="773">
        <f t="shared" si="62"/>
        <v>0</v>
      </c>
      <c r="U69" s="238"/>
      <c r="V69" s="5"/>
      <c r="W69" s="5"/>
      <c r="X69" s="5"/>
      <c r="Y69" s="5"/>
      <c r="Z69" s="2"/>
      <c r="AA69" s="2"/>
      <c r="AB69" s="2"/>
      <c r="AC69" s="2"/>
      <c r="AD69" s="2"/>
      <c r="AE69" s="2"/>
      <c r="AF69" s="2"/>
      <c r="AG69" s="2"/>
      <c r="AH69" s="2"/>
      <c r="AI69" s="2"/>
      <c r="AJ69" s="2"/>
      <c r="AK69" s="2"/>
      <c r="AL69" s="2"/>
      <c r="AM69" s="2"/>
      <c r="AN69" s="2"/>
      <c r="AO69" s="2"/>
      <c r="AP69" s="2"/>
      <c r="AQ69" s="2"/>
      <c r="AR69" s="2"/>
      <c r="AS69" s="2"/>
      <c r="AT69" s="2"/>
      <c r="AU69" s="775"/>
    </row>
    <row r="70" spans="1:47" s="607" customFormat="1" ht="28.5">
      <c r="A70" s="737">
        <v>47</v>
      </c>
      <c r="B70" s="734">
        <v>998736</v>
      </c>
      <c r="C70" s="738"/>
      <c r="D70" s="734">
        <v>18</v>
      </c>
      <c r="E70" s="739"/>
      <c r="F70" s="745" t="s">
        <v>562</v>
      </c>
      <c r="G70" s="748" t="s">
        <v>503</v>
      </c>
      <c r="H70" s="749">
        <v>75</v>
      </c>
      <c r="I70" s="735"/>
      <c r="J70" s="780" t="str">
        <f t="shared" si="53"/>
        <v>INCLUDED</v>
      </c>
      <c r="K70" s="604">
        <f t="shared" si="54"/>
        <v>0</v>
      </c>
      <c r="L70" s="404">
        <f t="shared" si="55"/>
        <v>0</v>
      </c>
      <c r="M70" s="507">
        <f>Discount!$J$36</f>
        <v>0</v>
      </c>
      <c r="N70" s="404">
        <f t="shared" si="56"/>
        <v>0</v>
      </c>
      <c r="O70" s="405">
        <f t="shared" si="57"/>
        <v>0</v>
      </c>
      <c r="P70" s="605">
        <f t="shared" si="58"/>
        <v>0</v>
      </c>
      <c r="Q70" s="720">
        <f t="shared" si="59"/>
        <v>0</v>
      </c>
      <c r="R70" s="605">
        <f t="shared" si="60"/>
        <v>0</v>
      </c>
      <c r="S70" s="606">
        <f t="shared" si="61"/>
        <v>0.18</v>
      </c>
      <c r="T70" s="773">
        <f t="shared" si="62"/>
        <v>0</v>
      </c>
      <c r="U70" s="238"/>
      <c r="V70" s="5"/>
      <c r="W70" s="5"/>
      <c r="X70" s="5"/>
      <c r="Y70" s="5"/>
      <c r="Z70" s="2"/>
      <c r="AA70" s="2"/>
      <c r="AB70" s="2"/>
      <c r="AC70" s="2"/>
      <c r="AD70" s="2"/>
      <c r="AE70" s="2"/>
      <c r="AF70" s="2"/>
      <c r="AG70" s="2"/>
      <c r="AH70" s="2"/>
      <c r="AI70" s="2"/>
      <c r="AJ70" s="2"/>
      <c r="AK70" s="2"/>
      <c r="AL70" s="2"/>
      <c r="AM70" s="2"/>
      <c r="AN70" s="2"/>
      <c r="AO70" s="2"/>
      <c r="AP70" s="2"/>
      <c r="AQ70" s="2"/>
      <c r="AR70" s="2"/>
      <c r="AS70" s="2"/>
      <c r="AT70" s="2"/>
      <c r="AU70" s="775"/>
    </row>
    <row r="71" spans="1:47" s="607" customFormat="1">
      <c r="A71" s="737"/>
      <c r="B71" s="734">
        <v>998736</v>
      </c>
      <c r="C71" s="738"/>
      <c r="D71" s="734">
        <v>18</v>
      </c>
      <c r="E71" s="739"/>
      <c r="F71" s="747" t="s">
        <v>574</v>
      </c>
      <c r="G71" s="750"/>
      <c r="H71" s="749"/>
      <c r="I71" s="735"/>
      <c r="J71" s="780"/>
      <c r="K71" s="604">
        <f t="shared" si="54"/>
        <v>0</v>
      </c>
      <c r="L71" s="404">
        <f t="shared" si="55"/>
        <v>0</v>
      </c>
      <c r="M71" s="507">
        <f>Discount!$J$36</f>
        <v>0</v>
      </c>
      <c r="N71" s="404">
        <f t="shared" si="56"/>
        <v>0</v>
      </c>
      <c r="O71" s="405">
        <f t="shared" si="57"/>
        <v>0</v>
      </c>
      <c r="P71" s="605">
        <f t="shared" si="58"/>
        <v>0</v>
      </c>
      <c r="Q71" s="720">
        <f t="shared" si="59"/>
        <v>0</v>
      </c>
      <c r="R71" s="605">
        <f t="shared" si="60"/>
        <v>0</v>
      </c>
      <c r="S71" s="606">
        <f t="shared" si="61"/>
        <v>0.18</v>
      </c>
      <c r="T71" s="773">
        <f t="shared" si="62"/>
        <v>0</v>
      </c>
      <c r="U71" s="238"/>
      <c r="V71" s="5"/>
      <c r="W71" s="5"/>
      <c r="X71" s="5"/>
      <c r="Y71" s="5"/>
      <c r="Z71" s="2"/>
      <c r="AA71" s="2"/>
      <c r="AB71" s="2"/>
      <c r="AC71" s="2"/>
      <c r="AD71" s="2"/>
      <c r="AE71" s="2"/>
      <c r="AF71" s="2"/>
      <c r="AG71" s="2"/>
      <c r="AH71" s="2"/>
      <c r="AI71" s="2"/>
      <c r="AJ71" s="2"/>
      <c r="AK71" s="2"/>
      <c r="AL71" s="2"/>
      <c r="AM71" s="2"/>
      <c r="AN71" s="2"/>
      <c r="AO71" s="2"/>
      <c r="AP71" s="2"/>
      <c r="AQ71" s="2"/>
      <c r="AR71" s="2"/>
      <c r="AS71" s="2"/>
      <c r="AT71" s="2"/>
      <c r="AU71" s="775"/>
    </row>
    <row r="72" spans="1:47" s="607" customFormat="1" ht="28.5">
      <c r="A72" s="737">
        <v>48</v>
      </c>
      <c r="B72" s="734">
        <v>998736</v>
      </c>
      <c r="C72" s="738"/>
      <c r="D72" s="734">
        <v>18</v>
      </c>
      <c r="E72" s="739"/>
      <c r="F72" s="751" t="s">
        <v>575</v>
      </c>
      <c r="G72" s="750" t="s">
        <v>528</v>
      </c>
      <c r="H72" s="749">
        <v>1</v>
      </c>
      <c r="I72" s="735"/>
      <c r="J72" s="780" t="str">
        <f t="shared" si="53"/>
        <v>INCLUDED</v>
      </c>
      <c r="K72" s="604">
        <f t="shared" si="54"/>
        <v>0</v>
      </c>
      <c r="L72" s="404">
        <f t="shared" si="55"/>
        <v>0</v>
      </c>
      <c r="M72" s="507">
        <f>Discount!$J$36</f>
        <v>0</v>
      </c>
      <c r="N72" s="404">
        <f t="shared" si="56"/>
        <v>0</v>
      </c>
      <c r="O72" s="405">
        <f t="shared" si="57"/>
        <v>0</v>
      </c>
      <c r="P72" s="605">
        <f t="shared" si="58"/>
        <v>0</v>
      </c>
      <c r="Q72" s="720">
        <f t="shared" si="59"/>
        <v>0</v>
      </c>
      <c r="R72" s="605">
        <f t="shared" si="60"/>
        <v>0</v>
      </c>
      <c r="S72" s="606">
        <f t="shared" si="61"/>
        <v>0.18</v>
      </c>
      <c r="T72" s="773">
        <f t="shared" si="62"/>
        <v>0</v>
      </c>
      <c r="U72" s="238"/>
      <c r="V72" s="5"/>
      <c r="W72" s="5"/>
      <c r="X72" s="5"/>
      <c r="Y72" s="5"/>
      <c r="Z72" s="2"/>
      <c r="AA72" s="2"/>
      <c r="AB72" s="2"/>
      <c r="AC72" s="2"/>
      <c r="AD72" s="2"/>
      <c r="AE72" s="2"/>
      <c r="AF72" s="2"/>
      <c r="AG72" s="2"/>
      <c r="AH72" s="2"/>
      <c r="AI72" s="2"/>
      <c r="AJ72" s="2"/>
      <c r="AK72" s="2"/>
      <c r="AL72" s="2"/>
      <c r="AM72" s="2"/>
      <c r="AN72" s="2"/>
      <c r="AO72" s="2"/>
      <c r="AP72" s="2"/>
      <c r="AQ72" s="2"/>
      <c r="AR72" s="2"/>
      <c r="AS72" s="2"/>
      <c r="AT72" s="2"/>
      <c r="AU72" s="775"/>
    </row>
    <row r="73" spans="1:47" ht="18.75">
      <c r="A73" s="492"/>
      <c r="B73" s="493"/>
      <c r="C73" s="493"/>
      <c r="D73" s="493"/>
      <c r="E73" s="493"/>
      <c r="F73" s="493"/>
      <c r="G73" s="493"/>
      <c r="H73" s="494"/>
      <c r="I73" s="493"/>
      <c r="J73" s="781">
        <f>ROUND(SUM(J18:J72),0)</f>
        <v>0</v>
      </c>
      <c r="K73" s="446"/>
      <c r="L73" s="509">
        <f>SUM(L17:L52)</f>
        <v>0</v>
      </c>
      <c r="M73" s="237"/>
      <c r="N73" s="406"/>
      <c r="O73" s="509">
        <f>SUM(O17:O52)</f>
        <v>0</v>
      </c>
      <c r="P73" s="598">
        <f>SUM(P17:P52)</f>
        <v>0</v>
      </c>
      <c r="Q73" s="238"/>
      <c r="R73" s="721">
        <f>SUM(R52:R52)</f>
        <v>0</v>
      </c>
      <c r="S73" s="238"/>
      <c r="T73" s="721">
        <f>SUM(T52:T52)</f>
        <v>0</v>
      </c>
      <c r="U73" s="238"/>
    </row>
    <row r="74" spans="1:47" ht="49.5">
      <c r="B74" s="595"/>
      <c r="C74" s="595"/>
      <c r="D74" s="595"/>
      <c r="E74" s="595"/>
      <c r="F74" s="595"/>
      <c r="G74" s="425"/>
      <c r="H74" s="419"/>
      <c r="I74" s="425"/>
      <c r="J74" s="782"/>
      <c r="K74" s="425"/>
      <c r="L74" s="237"/>
      <c r="M74" s="237"/>
      <c r="N74" s="406"/>
      <c r="O74" s="237"/>
      <c r="P74" s="238"/>
      <c r="Q74" s="238"/>
      <c r="R74" s="722" t="s">
        <v>491</v>
      </c>
      <c r="S74" s="723"/>
      <c r="T74" s="772" t="s">
        <v>492</v>
      </c>
      <c r="U74" s="238"/>
    </row>
    <row r="75" spans="1:47" ht="16.5">
      <c r="A75" s="491" t="s">
        <v>334</v>
      </c>
      <c r="B75" s="856"/>
      <c r="C75" s="856"/>
      <c r="D75" s="856"/>
      <c r="E75" s="856"/>
      <c r="F75" s="856"/>
      <c r="G75" s="856"/>
      <c r="H75" s="856"/>
      <c r="I75" s="856"/>
      <c r="J75" s="856"/>
      <c r="K75" s="425"/>
      <c r="L75" s="237"/>
      <c r="M75" s="237"/>
      <c r="N75" s="406"/>
      <c r="O75" s="237"/>
      <c r="P75" s="238"/>
      <c r="Q75" s="238"/>
      <c r="R75" s="238"/>
      <c r="S75" s="238"/>
      <c r="T75" s="238"/>
      <c r="U75" s="238"/>
    </row>
    <row r="76" spans="1:47" ht="16.5">
      <c r="A76" s="596"/>
      <c r="B76" s="388"/>
      <c r="C76" s="388"/>
      <c r="D76" s="388"/>
      <c r="E76" s="388"/>
      <c r="F76" s="380"/>
      <c r="G76" s="425"/>
      <c r="H76" s="419"/>
      <c r="I76" s="425"/>
      <c r="J76" s="782"/>
      <c r="K76" s="425"/>
      <c r="L76" s="237"/>
      <c r="M76" s="237"/>
      <c r="N76" s="406"/>
      <c r="O76" s="237"/>
      <c r="P76" s="238"/>
      <c r="Q76" s="238"/>
      <c r="R76" s="238"/>
      <c r="S76" s="238"/>
      <c r="T76" s="238"/>
      <c r="U76" s="238"/>
    </row>
    <row r="77" spans="1:47" ht="16.5">
      <c r="A77" s="596"/>
      <c r="B77" s="388"/>
      <c r="C77" s="388"/>
      <c r="D77" s="388"/>
      <c r="E77" s="388"/>
      <c r="F77" s="380"/>
      <c r="G77" s="425"/>
      <c r="H77" s="419"/>
      <c r="I77" s="425"/>
      <c r="J77" s="782"/>
      <c r="K77" s="425"/>
      <c r="L77" s="237"/>
      <c r="M77" s="237"/>
      <c r="N77" s="406"/>
      <c r="O77" s="237"/>
      <c r="P77" s="238"/>
      <c r="Q77" s="238"/>
      <c r="R77" s="238"/>
      <c r="S77" s="238"/>
      <c r="T77" s="238"/>
      <c r="U77" s="238"/>
    </row>
    <row r="78" spans="1:47" s="419" customFormat="1" ht="16.5">
      <c r="A78" s="491"/>
      <c r="B78" s="491"/>
      <c r="C78" s="491"/>
      <c r="D78" s="491"/>
      <c r="E78" s="491"/>
      <c r="F78" s="491"/>
      <c r="G78" s="857" t="s">
        <v>299</v>
      </c>
      <c r="H78" s="857"/>
      <c r="I78" s="858" t="str">
        <f>'Sch-1'!G90</f>
        <v/>
      </c>
      <c r="J78" s="858"/>
      <c r="L78" s="277"/>
      <c r="M78" s="277"/>
      <c r="N78" s="277"/>
      <c r="O78" s="277"/>
    </row>
    <row r="79" spans="1:47" s="419" customFormat="1" ht="16.5">
      <c r="A79" s="491"/>
      <c r="B79" s="491"/>
      <c r="C79" s="491"/>
      <c r="D79" s="491"/>
      <c r="E79" s="491"/>
      <c r="F79" s="491"/>
      <c r="G79" s="857" t="s">
        <v>114</v>
      </c>
      <c r="H79" s="857"/>
      <c r="I79" s="858" t="str">
        <f>'Sch-1'!G91</f>
        <v/>
      </c>
      <c r="J79" s="858"/>
      <c r="L79" s="277"/>
      <c r="M79" s="277"/>
      <c r="N79" s="277"/>
      <c r="O79" s="277"/>
    </row>
    <row r="80" spans="1:47" ht="16.5">
      <c r="B80" s="388"/>
      <c r="C80" s="388"/>
      <c r="D80" s="388"/>
      <c r="E80" s="388"/>
      <c r="F80" s="380"/>
      <c r="G80" s="425"/>
      <c r="H80" s="419"/>
      <c r="I80" s="425"/>
      <c r="J80" s="782"/>
      <c r="K80" s="425"/>
    </row>
    <row r="81" spans="2:11" ht="16.5">
      <c r="B81" s="380"/>
      <c r="C81" s="380"/>
      <c r="D81" s="380"/>
      <c r="E81" s="380"/>
      <c r="F81" s="380"/>
      <c r="G81" s="425"/>
      <c r="H81" s="419"/>
      <c r="I81" s="425"/>
      <c r="J81" s="782"/>
      <c r="K81" s="425"/>
    </row>
    <row r="83" spans="2:11">
      <c r="J83" s="783">
        <f>J73*0.18</f>
        <v>0</v>
      </c>
    </row>
  </sheetData>
  <sheetProtection formatColumns="0" formatRows="0" selectLockedCells="1"/>
  <customSheetViews>
    <customSheetView guid="{267FF044-3C5D-4FEC-AC00-A7E30583F8BB}" scale="80" showPageBreaks="1" printArea="1" hiddenRows="1" hiddenColumns="1" view="pageBreakPreview" topLeftCell="A151">
      <selection activeCell="O163" sqref="O163"/>
      <pageMargins left="0.2" right="0.2" top="0.75" bottom="0.5" header="0.3" footer="0.3"/>
      <printOptions horizontalCentered="1"/>
      <pageSetup paperSize="9" scale="52" orientation="landscape" r:id="rId1"/>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2"/>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3"/>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4"/>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5"/>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6"/>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7"/>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9"/>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11"/>
      <headerFooter>
        <oddHeader>&amp;RSchedule-3
Page &amp;P of &amp;N</oddHeader>
      </headerFooter>
    </customSheetView>
    <customSheetView guid="{2F397464-D97A-404F-89D2-184C6FBAA4EB}" scale="80" showPageBreaks="1" printArea="1" hiddenRows="1" hiddenColumns="1" view="pageBreakPreview" topLeftCell="A151">
      <selection activeCell="O163" sqref="O163"/>
      <pageMargins left="0.2" right="0.2" top="0.75" bottom="0.5" header="0.3" footer="0.3"/>
      <printOptions horizontalCentered="1"/>
      <pageSetup paperSize="9" scale="52" orientation="landscape" r:id="rId12"/>
      <headerFooter>
        <oddHeader>&amp;RSchedule-3
Page &amp;P of &amp;N</oddHeader>
      </headerFooter>
    </customSheetView>
  </customSheetViews>
  <mergeCells count="9">
    <mergeCell ref="A3:J3"/>
    <mergeCell ref="A4:J4"/>
    <mergeCell ref="A7:C7"/>
    <mergeCell ref="B75:J75"/>
    <mergeCell ref="G79:H79"/>
    <mergeCell ref="G78:H78"/>
    <mergeCell ref="I79:J79"/>
    <mergeCell ref="I78:J78"/>
    <mergeCell ref="A14:J14"/>
  </mergeCells>
  <conditionalFormatting sqref="E17:E72">
    <cfRule type="expression" dxfId="13" priority="54" stopIfTrue="1">
      <formula>D17&gt;0</formula>
    </cfRule>
  </conditionalFormatting>
  <conditionalFormatting sqref="F65">
    <cfRule type="duplicateValues" dxfId="12" priority="5"/>
    <cfRule type="duplicateValues" dxfId="11" priority="6"/>
    <cfRule type="duplicateValues" dxfId="10" priority="7"/>
    <cfRule type="duplicateValues" dxfId="9" priority="8"/>
  </conditionalFormatting>
  <conditionalFormatting sqref="H62">
    <cfRule type="duplicateValues" dxfId="8" priority="1"/>
    <cfRule type="duplicateValues" dxfId="7" priority="2"/>
    <cfRule type="duplicateValues" dxfId="6" priority="3"/>
    <cfRule type="duplicateValues" dxfId="5" priority="4"/>
  </conditionalFormatting>
  <dataValidations count="5">
    <dataValidation type="list" allowBlank="1" showInputMessage="1" showErrorMessage="1" sqref="ID64508 A64508:E64508" xr:uid="{00000000-0002-0000-0600-000000000000}">
      <formula1>#REF!</formula1>
    </dataValidation>
    <dataValidation type="decimal" operator="greaterThan" allowBlank="1" showInputMessage="1" showErrorMessage="1" error="Enter only Numeric Value greater than zero or leave the cell blank !" sqref="I64478:I64524" xr:uid="{00000000-0002-0000-0600-000001000000}">
      <formula1>0</formula1>
    </dataValidation>
    <dataValidation type="list" operator="greaterThan" allowBlank="1" showInputMessage="1" showErrorMessage="1" sqref="E17:E72" xr:uid="{00000000-0002-0000-0600-000002000000}">
      <formula1>"0%,5%,12%,18%,28%"</formula1>
    </dataValidation>
    <dataValidation type="whole" operator="greaterThan" allowBlank="1" showInputMessage="1" showErrorMessage="1" sqref="C17:C72" xr:uid="{00000000-0002-0000-0600-000003000000}">
      <formula1>0</formula1>
    </dataValidation>
    <dataValidation type="decimal" operator="greaterThanOrEqual" allowBlank="1" showInputMessage="1" showErrorMessage="1" sqref="I17:I72" xr:uid="{00000000-0002-0000-0600-000004000000}">
      <formula1>0</formula1>
    </dataValidation>
  </dataValidations>
  <hyperlinks>
    <hyperlink ref="S17" r:id="rId13" display="GST@18%" xr:uid="{00000000-0004-0000-0600-000000000000}"/>
  </hyperlinks>
  <printOptions horizontalCentered="1"/>
  <pageMargins left="0.2" right="0.2" top="0.75" bottom="0.5" header="0.3" footer="0.3"/>
  <pageSetup paperSize="9" scale="52" orientation="landscape" r:id="rId14"/>
  <headerFooter>
    <oddHeader>&amp;RSchedule-3
Page &amp;P of &amp;N</oddHeader>
  </headerFooter>
  <rowBreaks count="1" manualBreakCount="1">
    <brk id="5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8" zoomScaleNormal="100" zoomScaleSheetLayoutView="100" workbookViewId="0">
      <selection activeCell="Y18" sqref="Y18"/>
    </sheetView>
  </sheetViews>
  <sheetFormatPr defaultColWidth="11.42578125" defaultRowHeight="16.5"/>
  <cols>
    <col min="1" max="1" width="11.85546875" style="24" customWidth="1"/>
    <col min="2" max="2" width="46.7109375" style="24" customWidth="1"/>
    <col min="3" max="3" width="20" style="24" customWidth="1"/>
    <col min="4" max="4" width="23.42578125" style="24" customWidth="1"/>
    <col min="5" max="5" width="22.85546875" style="24" customWidth="1"/>
    <col min="6" max="6" width="11.42578125" style="77" hidden="1" customWidth="1"/>
    <col min="7" max="7" width="34.140625" style="77" hidden="1" customWidth="1"/>
    <col min="8" max="8" width="11.42578125" style="77" hidden="1" customWidth="1"/>
    <col min="9" max="9" width="14" style="356" hidden="1" customWidth="1"/>
    <col min="10" max="10" width="14.42578125" style="356" hidden="1" customWidth="1"/>
    <col min="11" max="11" width="17.140625" style="356" hidden="1" customWidth="1"/>
    <col min="12" max="13" width="11.42578125" style="356" hidden="1" customWidth="1"/>
    <col min="14" max="14" width="21.28515625" style="356" hidden="1" customWidth="1"/>
    <col min="15" max="15" width="18.28515625" style="77" hidden="1" customWidth="1"/>
    <col min="16" max="17" width="11.42578125" style="77" hidden="1" customWidth="1"/>
    <col min="18" max="18" width="11.42578125" style="103" hidden="1" customWidth="1"/>
    <col min="19" max="20" width="11.42578125" style="77" hidden="1" customWidth="1"/>
    <col min="21" max="24" width="11.42578125" style="77" customWidth="1"/>
    <col min="25" max="16384" width="11.42578125" style="103"/>
  </cols>
  <sheetData>
    <row r="1" spans="1:15" ht="18" customHeight="1">
      <c r="A1" s="73" t="str">
        <f>Cover!B3</f>
        <v>SRTS-II/C&amp;M/WC-4373/2025</v>
      </c>
      <c r="B1" s="74"/>
      <c r="C1" s="75"/>
      <c r="D1" s="75"/>
      <c r="E1" s="76" t="s">
        <v>24</v>
      </c>
    </row>
    <row r="2" spans="1:15" ht="8.1" customHeight="1">
      <c r="A2" s="78"/>
      <c r="B2" s="79"/>
      <c r="C2" s="80"/>
      <c r="D2" s="80"/>
      <c r="E2" s="81"/>
      <c r="F2" s="82"/>
    </row>
    <row r="3" spans="1:15" ht="45" customHeight="1">
      <c r="A3" s="868" t="str">
        <f>Cover!$B$2</f>
        <v>Substation related works at Kudankulam Nuclear Power Plant (KKNPP) 1,2 end with respect to new 400kV interconnection line between (KKNPP) 1,2 &amp; KKNPP 3,4 under consultancy</v>
      </c>
      <c r="B3" s="868"/>
      <c r="C3" s="868"/>
      <c r="D3" s="868"/>
      <c r="E3" s="868"/>
    </row>
    <row r="4" spans="1:15" ht="21.95" customHeight="1">
      <c r="A4" s="869" t="s">
        <v>118</v>
      </c>
      <c r="B4" s="869"/>
      <c r="C4" s="869"/>
      <c r="D4" s="869"/>
      <c r="E4" s="869"/>
    </row>
    <row r="5" spans="1:15" ht="12" customHeight="1">
      <c r="A5" s="83"/>
      <c r="B5" s="84"/>
      <c r="C5" s="84"/>
      <c r="D5" s="84"/>
      <c r="E5" s="84"/>
    </row>
    <row r="6" spans="1:15" ht="24" customHeight="1">
      <c r="A6" s="862" t="s">
        <v>327</v>
      </c>
      <c r="B6" s="862"/>
      <c r="C6" s="3"/>
      <c r="D6" s="322"/>
      <c r="E6" s="3"/>
      <c r="F6" s="3"/>
      <c r="G6" s="3"/>
      <c r="H6" s="3"/>
      <c r="I6" s="3"/>
    </row>
    <row r="7" spans="1:15" ht="18" customHeight="1">
      <c r="A7" s="847">
        <f>'Sch-1'!A7</f>
        <v>0</v>
      </c>
      <c r="B7" s="847"/>
      <c r="C7" s="847"/>
      <c r="D7" s="431" t="s">
        <v>1</v>
      </c>
      <c r="E7" s="481"/>
      <c r="F7" s="481"/>
      <c r="G7" s="481"/>
      <c r="H7" s="481"/>
      <c r="I7" s="481"/>
    </row>
    <row r="8" spans="1:15" ht="18" customHeight="1">
      <c r="A8" s="844" t="str">
        <f>"Bidder’s Name and Address  (" &amp; MID('Names of Bidder'!B9,9, 20) &amp; ") :"</f>
        <v>Bidder’s Name and Address  (Sole Bidder) :</v>
      </c>
      <c r="B8" s="844"/>
      <c r="C8" s="844"/>
      <c r="D8" s="9" t="str">
        <f>'Sch-1'!G8</f>
        <v>Sr.GM, Contracts &amp; Materials Department,</v>
      </c>
      <c r="E8" s="483"/>
      <c r="F8" s="483"/>
      <c r="G8" s="483"/>
      <c r="H8" s="421"/>
      <c r="I8" s="421"/>
    </row>
    <row r="9" spans="1:15" ht="18" customHeight="1">
      <c r="A9" s="412" t="s">
        <v>12</v>
      </c>
      <c r="B9" s="412" t="str">
        <f>IF('Names of Bidder'!D9=0, "", 'Names of Bidder'!D9)</f>
        <v/>
      </c>
      <c r="C9" s="103"/>
      <c r="D9" s="9" t="str">
        <f>'Sch-1'!G9</f>
        <v>Power Grid Corporation of India Ltd.,</v>
      </c>
      <c r="E9" s="482"/>
      <c r="F9" s="482"/>
      <c r="G9" s="482"/>
      <c r="H9" s="374"/>
      <c r="I9" s="374"/>
    </row>
    <row r="10" spans="1:15" ht="18" customHeight="1">
      <c r="A10" s="412" t="s">
        <v>11</v>
      </c>
      <c r="B10" s="236" t="str">
        <f>IF('Names of Bidder'!D10=0, "", 'Names of Bidder'!D10)</f>
        <v/>
      </c>
      <c r="C10" s="103"/>
      <c r="D10" s="9" t="str">
        <f>'Sch-1'!G10</f>
        <v>SRTS-II RHQ, Singanayakanahalli,</v>
      </c>
      <c r="E10" s="482"/>
      <c r="F10" s="482"/>
      <c r="G10" s="482"/>
      <c r="H10" s="374"/>
      <c r="I10" s="374"/>
    </row>
    <row r="11" spans="1:15" ht="18" customHeight="1">
      <c r="A11" s="374"/>
      <c r="B11" s="236" t="str">
        <f>IF('Names of Bidder'!D11=0, "", 'Names of Bidder'!D11)</f>
        <v/>
      </c>
      <c r="C11" s="103"/>
      <c r="D11" s="9" t="str">
        <f>'Sch-1'!G11</f>
        <v>Yelahanka,</v>
      </c>
      <c r="E11" s="482"/>
      <c r="F11" s="482"/>
      <c r="G11" s="482"/>
      <c r="H11" s="374"/>
      <c r="I11" s="374"/>
    </row>
    <row r="12" spans="1:15" ht="18" customHeight="1">
      <c r="A12" s="374"/>
      <c r="B12" s="236" t="str">
        <f>IF('Names of Bidder'!D12=0, "", 'Names of Bidder'!D12)</f>
        <v/>
      </c>
      <c r="C12" s="103"/>
      <c r="D12" s="9" t="str">
        <f>'Sch-1'!G12</f>
        <v>Bengaluru -560064</v>
      </c>
      <c r="E12" s="482"/>
      <c r="F12" s="482"/>
      <c r="G12" s="482"/>
      <c r="H12" s="374"/>
      <c r="I12" s="374"/>
    </row>
    <row r="13" spans="1:15" ht="8.1" customHeight="1" thickBot="1">
      <c r="B13" s="130"/>
    </row>
    <row r="14" spans="1:15" ht="21.95" customHeight="1">
      <c r="A14" s="528" t="s">
        <v>119</v>
      </c>
      <c r="B14" s="870" t="s">
        <v>120</v>
      </c>
      <c r="C14" s="870"/>
      <c r="D14" s="871" t="s">
        <v>121</v>
      </c>
      <c r="E14" s="872"/>
      <c r="I14" s="879" t="s">
        <v>122</v>
      </c>
      <c r="J14" s="879"/>
      <c r="K14" s="879"/>
      <c r="M14" s="876" t="s">
        <v>123</v>
      </c>
      <c r="N14" s="876"/>
      <c r="O14" s="876"/>
    </row>
    <row r="15" spans="1:15" ht="29.25" customHeight="1">
      <c r="A15" s="529" t="s">
        <v>124</v>
      </c>
      <c r="B15" s="873" t="s">
        <v>303</v>
      </c>
      <c r="C15" s="873"/>
      <c r="D15" s="874">
        <f>'Sch-1'!L87</f>
        <v>0</v>
      </c>
      <c r="E15" s="875"/>
      <c r="I15" s="357" t="s">
        <v>125</v>
      </c>
      <c r="K15" s="357" t="e">
        <f>ROUND('[9]Sch-1'!U3*#REF!,0)</f>
        <v>#REF!</v>
      </c>
      <c r="M15" s="357" t="s">
        <v>125</v>
      </c>
      <c r="O15" s="88" t="e">
        <f>ROUND('[9]Sch-1'!U5*#REF!,0)</f>
        <v>#REF!</v>
      </c>
    </row>
    <row r="16" spans="1:15" ht="87.75" customHeight="1">
      <c r="A16" s="530"/>
      <c r="B16" s="865" t="s">
        <v>304</v>
      </c>
      <c r="C16" s="865"/>
      <c r="D16" s="877"/>
      <c r="E16" s="878"/>
      <c r="G16" s="89"/>
    </row>
    <row r="17" spans="1:15" ht="25.5" customHeight="1">
      <c r="A17" s="529" t="s">
        <v>126</v>
      </c>
      <c r="B17" s="873" t="s">
        <v>305</v>
      </c>
      <c r="C17" s="873"/>
      <c r="D17" s="874">
        <f>'Sch-3'!T73</f>
        <v>0</v>
      </c>
      <c r="E17" s="875"/>
      <c r="I17" s="357" t="s">
        <v>127</v>
      </c>
      <c r="K17" s="358">
        <f>IF(ISERROR(ROUND((#REF!+#REF!)*#REF!,0)),0, ROUND((#REF!+#REF!)*#REF!,0))</f>
        <v>0</v>
      </c>
      <c r="M17" s="357" t="s">
        <v>127</v>
      </c>
      <c r="O17" s="91">
        <f>IF(ISERROR(ROUND((#REF!+#REF!)*#REF!,0)),0, ROUND((#REF!+#REF!)*#REF!,0))</f>
        <v>0</v>
      </c>
    </row>
    <row r="18" spans="1:15" ht="84" customHeight="1">
      <c r="A18" s="530"/>
      <c r="B18" s="865" t="s">
        <v>505</v>
      </c>
      <c r="C18" s="865"/>
      <c r="D18" s="866"/>
      <c r="E18" s="867"/>
      <c r="G18" s="92"/>
      <c r="I18" s="359" t="e">
        <f>#REF!/'Sch-1'!U1</f>
        <v>#REF!</v>
      </c>
      <c r="K18" s="356">
        <f>'[9]Sch-1'!U3</f>
        <v>0</v>
      </c>
      <c r="M18" s="359" t="e">
        <f>I18</f>
        <v>#REF!</v>
      </c>
      <c r="O18" s="77">
        <f>'[9]Sch-1'!U5</f>
        <v>0</v>
      </c>
    </row>
    <row r="19" spans="1:15" ht="33" customHeight="1" thickBot="1">
      <c r="A19" s="531"/>
      <c r="B19" s="532" t="s">
        <v>309</v>
      </c>
      <c r="C19" s="533"/>
      <c r="D19" s="863">
        <f>D15+D17</f>
        <v>0</v>
      </c>
      <c r="E19" s="864"/>
    </row>
    <row r="20" spans="1:15" ht="30" customHeight="1">
      <c r="A20" s="93"/>
      <c r="B20" s="93"/>
      <c r="C20" s="94"/>
      <c r="D20" s="93"/>
      <c r="E20" s="93"/>
    </row>
    <row r="21" spans="1:15" ht="30" customHeight="1">
      <c r="A21" s="95" t="s">
        <v>132</v>
      </c>
      <c r="B21" s="536" t="str">
        <f>'Names of Bidder'!D27&amp;" "&amp;'Names of Bidder'!E27&amp;" "&amp;'Names of Bidder'!F27</f>
        <v xml:space="preserve">  </v>
      </c>
      <c r="C21" s="94" t="s">
        <v>133</v>
      </c>
      <c r="D21" s="860" t="str">
        <f>IF('Names of Bidder'!D24="","",'Names of Bidder'!D24)</f>
        <v/>
      </c>
      <c r="E21" s="861"/>
      <c r="F21" s="96"/>
    </row>
    <row r="22" spans="1:15" ht="30" customHeight="1">
      <c r="A22" s="95" t="s">
        <v>134</v>
      </c>
      <c r="B22" s="597" t="str">
        <f>IF('Names of Bidder'!D28="","",'Names of Bidder'!D28)</f>
        <v/>
      </c>
      <c r="C22" s="94" t="s">
        <v>135</v>
      </c>
      <c r="D22" s="860" t="str">
        <f>IF('Names of Bidder'!D25="","",'Names of Bidder'!D25)</f>
        <v/>
      </c>
      <c r="E22" s="861"/>
      <c r="F22" s="96"/>
    </row>
    <row r="23" spans="1:15" ht="30" customHeight="1">
      <c r="A23" s="97"/>
      <c r="B23" s="98"/>
      <c r="C23" s="94"/>
      <c r="D23" s="77"/>
      <c r="E23" s="77"/>
      <c r="F23" s="96"/>
    </row>
    <row r="24" spans="1:15" ht="33" customHeight="1">
      <c r="A24" s="97"/>
      <c r="B24" s="98"/>
      <c r="C24" s="82"/>
      <c r="D24" s="99"/>
      <c r="E24" s="100"/>
      <c r="F24" s="96"/>
    </row>
    <row r="25" spans="1:15" ht="21.95" customHeight="1">
      <c r="A25" s="101"/>
      <c r="B25" s="101"/>
      <c r="C25" s="101"/>
      <c r="D25" s="101"/>
      <c r="E25" s="102"/>
    </row>
    <row r="26" spans="1:15" ht="21.95" customHeight="1">
      <c r="A26" s="101"/>
      <c r="B26" s="101"/>
      <c r="C26" s="101"/>
      <c r="D26" s="101"/>
      <c r="E26" s="102"/>
    </row>
    <row r="27" spans="1:15" ht="21.95" customHeight="1">
      <c r="A27" s="101"/>
      <c r="B27" s="101"/>
      <c r="C27" s="101"/>
      <c r="D27" s="101"/>
      <c r="E27" s="102"/>
    </row>
    <row r="28" spans="1:15" ht="21.95" customHeight="1">
      <c r="A28" s="101"/>
      <c r="B28" s="101"/>
      <c r="C28" s="101"/>
      <c r="D28" s="101"/>
      <c r="E28" s="102"/>
    </row>
    <row r="29" spans="1:15" ht="21.95" customHeight="1">
      <c r="A29" s="101"/>
      <c r="B29" s="101"/>
      <c r="C29" s="101"/>
      <c r="D29" s="101"/>
      <c r="E29" s="102"/>
    </row>
    <row r="30" spans="1:15" ht="21.95" customHeight="1">
      <c r="A30" s="101"/>
      <c r="B30" s="101"/>
      <c r="C30" s="101"/>
      <c r="D30" s="101"/>
      <c r="E30" s="102"/>
    </row>
    <row r="31" spans="1:15" ht="24.95" customHeight="1">
      <c r="A31" s="100"/>
      <c r="B31" s="100"/>
      <c r="C31" s="100"/>
      <c r="D31" s="100"/>
      <c r="E31" s="100"/>
    </row>
    <row r="32" spans="1:15" ht="24.95" customHeight="1">
      <c r="A32" s="100"/>
      <c r="B32" s="100"/>
      <c r="C32" s="100"/>
      <c r="D32" s="100"/>
      <c r="E32" s="100"/>
    </row>
    <row r="33" spans="1:5" ht="24.95" customHeight="1">
      <c r="A33" s="100"/>
      <c r="B33" s="100"/>
      <c r="C33" s="100"/>
      <c r="D33" s="100"/>
      <c r="E33" s="100"/>
    </row>
    <row r="34" spans="1:5" ht="24.95" customHeight="1">
      <c r="A34" s="100"/>
      <c r="B34" s="100"/>
      <c r="C34" s="100"/>
      <c r="D34" s="100"/>
      <c r="E34" s="100"/>
    </row>
    <row r="35" spans="1:5" ht="24.95" customHeight="1">
      <c r="A35" s="100"/>
      <c r="B35" s="100"/>
      <c r="C35" s="100"/>
      <c r="D35" s="100"/>
      <c r="E35" s="100"/>
    </row>
    <row r="36" spans="1:5" ht="24.95" customHeight="1">
      <c r="A36" s="100"/>
      <c r="B36" s="100"/>
      <c r="C36" s="100"/>
      <c r="D36" s="100"/>
      <c r="E36" s="100"/>
    </row>
    <row r="37" spans="1:5" ht="24.95" customHeight="1">
      <c r="A37" s="100"/>
      <c r="B37" s="100"/>
      <c r="C37" s="100"/>
      <c r="D37" s="100"/>
      <c r="E37" s="100"/>
    </row>
    <row r="38" spans="1:5" ht="24.95" customHeight="1">
      <c r="A38" s="100"/>
      <c r="B38" s="100"/>
      <c r="C38" s="100"/>
      <c r="D38" s="100"/>
      <c r="E38" s="100"/>
    </row>
    <row r="39" spans="1:5" ht="24.95" customHeight="1">
      <c r="A39" s="100"/>
      <c r="B39" s="100"/>
      <c r="C39" s="100"/>
      <c r="D39" s="100"/>
      <c r="E39" s="100"/>
    </row>
    <row r="40" spans="1:5" ht="24.95" customHeight="1">
      <c r="A40" s="100"/>
      <c r="B40" s="100"/>
      <c r="C40" s="100"/>
      <c r="D40" s="100"/>
      <c r="E40" s="100"/>
    </row>
    <row r="41" spans="1:5" ht="24.95" customHeight="1">
      <c r="A41" s="100"/>
      <c r="B41" s="100"/>
      <c r="C41" s="100"/>
      <c r="D41" s="100"/>
      <c r="E41" s="100"/>
    </row>
    <row r="42" spans="1:5" ht="24.95" customHeight="1">
      <c r="A42" s="100"/>
      <c r="B42" s="100"/>
      <c r="C42" s="100"/>
      <c r="D42" s="100"/>
      <c r="E42" s="100"/>
    </row>
    <row r="43" spans="1:5" ht="24.95" customHeight="1">
      <c r="A43" s="100"/>
      <c r="B43" s="100"/>
      <c r="C43" s="100"/>
      <c r="D43" s="100"/>
      <c r="E43" s="100"/>
    </row>
    <row r="44" spans="1:5" ht="24.95" customHeight="1">
      <c r="A44" s="100"/>
      <c r="B44" s="100"/>
      <c r="C44" s="100"/>
      <c r="D44" s="100"/>
      <c r="E44" s="100"/>
    </row>
    <row r="45" spans="1:5" ht="24.95" customHeight="1">
      <c r="A45" s="100"/>
      <c r="B45" s="100"/>
      <c r="C45" s="100"/>
      <c r="D45" s="100"/>
      <c r="E45" s="100"/>
    </row>
    <row r="46" spans="1:5" ht="24.95" customHeight="1">
      <c r="A46" s="100"/>
      <c r="B46" s="100"/>
      <c r="C46" s="100"/>
      <c r="D46" s="100"/>
      <c r="E46" s="100"/>
    </row>
    <row r="47" spans="1:5" ht="24.95" customHeight="1">
      <c r="A47" s="100"/>
      <c r="B47" s="100"/>
      <c r="C47" s="100"/>
      <c r="D47" s="100"/>
      <c r="E47" s="100"/>
    </row>
    <row r="48" spans="1:5" ht="24.95" customHeight="1">
      <c r="A48" s="100"/>
      <c r="B48" s="100"/>
      <c r="C48" s="100"/>
      <c r="D48" s="100"/>
      <c r="E48" s="100"/>
    </row>
    <row r="49" spans="1:5" ht="24.95" customHeight="1">
      <c r="A49" s="100"/>
      <c r="B49" s="100"/>
      <c r="C49" s="100"/>
      <c r="D49" s="100"/>
      <c r="E49" s="100"/>
    </row>
    <row r="50" spans="1:5" ht="24.95" customHeight="1">
      <c r="A50" s="100"/>
      <c r="B50" s="100"/>
      <c r="C50" s="100"/>
      <c r="D50" s="100"/>
      <c r="E50" s="100"/>
    </row>
    <row r="51" spans="1:5" ht="24.95" customHeight="1">
      <c r="A51" s="100"/>
      <c r="B51" s="100"/>
      <c r="C51" s="100"/>
      <c r="D51" s="100"/>
      <c r="E51" s="100"/>
    </row>
    <row r="52" spans="1:5" ht="24.95" customHeight="1">
      <c r="A52" s="100"/>
      <c r="B52" s="100"/>
      <c r="C52" s="100"/>
      <c r="D52" s="100"/>
      <c r="E52" s="100"/>
    </row>
    <row r="53" spans="1:5" ht="24.95" customHeight="1">
      <c r="A53" s="100"/>
      <c r="B53" s="100"/>
      <c r="C53" s="100"/>
      <c r="D53" s="100"/>
      <c r="E53" s="100"/>
    </row>
    <row r="54" spans="1:5">
      <c r="A54" s="100"/>
      <c r="B54" s="100"/>
      <c r="C54" s="100"/>
      <c r="D54" s="100"/>
      <c r="E54" s="100"/>
    </row>
    <row r="55" spans="1:5">
      <c r="A55" s="100"/>
      <c r="B55" s="100"/>
      <c r="C55" s="100"/>
      <c r="D55" s="100"/>
      <c r="E55" s="100"/>
    </row>
    <row r="56" spans="1:5">
      <c r="A56" s="100"/>
      <c r="B56" s="100"/>
      <c r="C56" s="100"/>
      <c r="D56" s="100"/>
      <c r="E56" s="100"/>
    </row>
    <row r="57" spans="1:5">
      <c r="A57" s="100"/>
      <c r="B57" s="100"/>
      <c r="C57" s="100"/>
      <c r="D57" s="100"/>
      <c r="E57" s="100"/>
    </row>
    <row r="58" spans="1:5">
      <c r="A58" s="100"/>
      <c r="B58" s="100"/>
      <c r="C58" s="100"/>
      <c r="D58" s="100"/>
      <c r="E58" s="100"/>
    </row>
    <row r="59" spans="1:5">
      <c r="A59" s="100"/>
      <c r="B59" s="100"/>
      <c r="C59" s="100"/>
      <c r="D59" s="100"/>
      <c r="E59" s="100"/>
    </row>
    <row r="60" spans="1:5">
      <c r="A60" s="100"/>
      <c r="B60" s="100"/>
      <c r="C60" s="100"/>
      <c r="D60" s="100"/>
      <c r="E60" s="100"/>
    </row>
    <row r="61" spans="1:5">
      <c r="A61" s="100"/>
      <c r="B61" s="100"/>
      <c r="C61" s="100"/>
      <c r="D61" s="100"/>
      <c r="E61" s="100"/>
    </row>
    <row r="62" spans="1:5">
      <c r="A62" s="100"/>
      <c r="B62" s="100"/>
      <c r="C62" s="100"/>
      <c r="D62" s="100"/>
      <c r="E62" s="100"/>
    </row>
    <row r="63" spans="1:5">
      <c r="A63" s="100"/>
      <c r="B63" s="100"/>
      <c r="C63" s="100"/>
      <c r="D63" s="100"/>
      <c r="E63" s="100"/>
    </row>
    <row r="64" spans="1:5">
      <c r="A64" s="100"/>
      <c r="B64" s="100"/>
      <c r="C64" s="100"/>
      <c r="D64" s="100"/>
      <c r="E64" s="100"/>
    </row>
    <row r="65" spans="1:5">
      <c r="A65" s="100"/>
      <c r="B65" s="100"/>
      <c r="C65" s="100"/>
      <c r="D65" s="100"/>
      <c r="E65" s="100"/>
    </row>
    <row r="66" spans="1:5">
      <c r="A66" s="100"/>
      <c r="B66" s="100"/>
      <c r="C66" s="100"/>
      <c r="D66" s="100"/>
      <c r="E66" s="100"/>
    </row>
    <row r="67" spans="1:5">
      <c r="A67" s="100"/>
      <c r="B67" s="100"/>
      <c r="C67" s="100"/>
      <c r="D67" s="100"/>
      <c r="E67" s="100"/>
    </row>
    <row r="68" spans="1:5">
      <c r="A68" s="100"/>
      <c r="B68" s="100"/>
      <c r="C68" s="100"/>
      <c r="D68" s="100"/>
      <c r="E68" s="100"/>
    </row>
    <row r="69" spans="1:5">
      <c r="A69" s="100"/>
      <c r="B69" s="100"/>
      <c r="C69" s="100"/>
      <c r="D69" s="100"/>
      <c r="E69" s="100"/>
    </row>
    <row r="70" spans="1:5">
      <c r="A70" s="100"/>
      <c r="B70" s="100"/>
      <c r="C70" s="100"/>
      <c r="D70" s="100"/>
      <c r="E70" s="100"/>
    </row>
    <row r="71" spans="1:5">
      <c r="A71" s="100"/>
      <c r="B71" s="100"/>
      <c r="C71" s="100"/>
      <c r="D71" s="100"/>
      <c r="E71" s="100"/>
    </row>
  </sheetData>
  <sheetProtection formatColumns="0" formatRows="0" selectLockedCells="1"/>
  <dataConsolidate/>
  <customSheetViews>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F397464-D97A-404F-89D2-184C6FBAA4EB}" showPageBreaks="1" printArea="1" hiddenColumns="1" view="pageBreakPreview" topLeftCell="A19">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Normal="100" zoomScaleSheetLayoutView="100" workbookViewId="0">
      <selection activeCell="D18" sqref="D18:E18"/>
    </sheetView>
  </sheetViews>
  <sheetFormatPr defaultColWidth="11.42578125" defaultRowHeight="16.5"/>
  <cols>
    <col min="1" max="1" width="11.85546875" style="24" customWidth="1"/>
    <col min="2" max="2" width="46.7109375" style="24" customWidth="1"/>
    <col min="3" max="3" width="20" style="24" customWidth="1"/>
    <col min="4" max="4" width="23.42578125" style="24" customWidth="1"/>
    <col min="5" max="5" width="22.85546875" style="24" customWidth="1"/>
    <col min="6" max="6" width="11.42578125" style="77" customWidth="1"/>
    <col min="7" max="7" width="34.140625" style="77" customWidth="1"/>
    <col min="8" max="8" width="11.42578125" style="77" customWidth="1"/>
    <col min="9" max="9" width="14" style="356" customWidth="1"/>
    <col min="10" max="10" width="14.42578125" style="356" customWidth="1"/>
    <col min="11" max="11" width="17.140625" style="356" customWidth="1"/>
    <col min="12" max="13" width="11.42578125" style="356" customWidth="1"/>
    <col min="14" max="14" width="21.28515625" style="356" customWidth="1"/>
    <col min="15" max="15" width="18.28515625" style="77" customWidth="1"/>
    <col min="16" max="17" width="11.42578125" style="77" customWidth="1"/>
    <col min="18" max="18" width="11.42578125" style="103" customWidth="1"/>
    <col min="19" max="24" width="11.42578125" style="77" customWidth="1"/>
    <col min="25" max="16384" width="11.42578125" style="103"/>
  </cols>
  <sheetData>
    <row r="1" spans="1:15" ht="18" customHeight="1">
      <c r="A1" s="73" t="str">
        <f>Cover!B3</f>
        <v>SRTS-II/C&amp;M/WC-4373/2025</v>
      </c>
      <c r="B1" s="74"/>
      <c r="C1" s="75"/>
      <c r="D1" s="75"/>
      <c r="E1" s="76" t="s">
        <v>117</v>
      </c>
    </row>
    <row r="2" spans="1:15" ht="8.1" customHeight="1">
      <c r="A2" s="78"/>
      <c r="B2" s="79"/>
      <c r="C2" s="80"/>
      <c r="D2" s="80"/>
      <c r="E2" s="81"/>
      <c r="F2" s="82"/>
    </row>
    <row r="3" spans="1:15" ht="83.25" customHeight="1">
      <c r="A3" s="868" t="str">
        <f>Cover!$B$2</f>
        <v>Substation related works at Kudankulam Nuclear Power Plant (KKNPP) 1,2 end with respect to new 400kV interconnection line between (KKNPP) 1,2 &amp; KKNPP 3,4 under consultancy</v>
      </c>
      <c r="B3" s="868"/>
      <c r="C3" s="868"/>
      <c r="D3" s="868"/>
      <c r="E3" s="868"/>
    </row>
    <row r="4" spans="1:15" ht="21.95" customHeight="1">
      <c r="A4" s="869" t="s">
        <v>118</v>
      </c>
      <c r="B4" s="869"/>
      <c r="C4" s="869"/>
      <c r="D4" s="869"/>
      <c r="E4" s="869"/>
    </row>
    <row r="5" spans="1:15" ht="12" customHeight="1">
      <c r="A5" s="83"/>
      <c r="B5" s="84"/>
      <c r="C5" s="84"/>
      <c r="D5" s="84"/>
      <c r="E5" s="84"/>
    </row>
    <row r="6" spans="1:15" ht="20.25" customHeight="1">
      <c r="A6" s="862" t="s">
        <v>327</v>
      </c>
      <c r="B6" s="862"/>
      <c r="C6" s="3"/>
      <c r="D6" s="84"/>
      <c r="E6" s="84"/>
    </row>
    <row r="7" spans="1:15" ht="18" customHeight="1">
      <c r="A7" s="847">
        <f>'Sch-1'!A7</f>
        <v>0</v>
      </c>
      <c r="B7" s="847"/>
      <c r="C7" s="847"/>
      <c r="D7" s="85" t="s">
        <v>1</v>
      </c>
    </row>
    <row r="8" spans="1:15" ht="18" customHeight="1">
      <c r="A8" s="844" t="str">
        <f>"Bidder’s Name and Address  (" &amp; MID('Names of Bidder'!B9,9, 20) &amp; ") :"</f>
        <v>Bidder’s Name and Address  (Sole Bidder) :</v>
      </c>
      <c r="B8" s="844"/>
      <c r="C8" s="844"/>
      <c r="D8" s="86" t="str">
        <f>'Sch-1'!G8</f>
        <v>Sr.GM, Contracts &amp; Materials Department,</v>
      </c>
    </row>
    <row r="9" spans="1:15" ht="18" customHeight="1">
      <c r="A9" s="412" t="s">
        <v>12</v>
      </c>
      <c r="B9" s="412" t="str">
        <f>IF('Names of Bidder'!D9=0, "", 'Names of Bidder'!D9)</f>
        <v/>
      </c>
      <c r="C9" s="103"/>
      <c r="D9" s="86" t="str">
        <f>'Sch-1'!G9</f>
        <v>Power Grid Corporation of India Ltd.,</v>
      </c>
    </row>
    <row r="10" spans="1:15" ht="18" customHeight="1">
      <c r="A10" s="412" t="s">
        <v>11</v>
      </c>
      <c r="B10" s="236" t="str">
        <f>IF('Names of Bidder'!D10=0, "", 'Names of Bidder'!D10)</f>
        <v/>
      </c>
      <c r="C10" s="103"/>
      <c r="D10" s="86" t="str">
        <f>'Sch-1'!G10</f>
        <v>SRTS-II RHQ, Singanayakanahalli,</v>
      </c>
    </row>
    <row r="11" spans="1:15" ht="18" customHeight="1">
      <c r="A11" s="374"/>
      <c r="B11" s="236" t="str">
        <f>IF('Names of Bidder'!D11=0, "", 'Names of Bidder'!D11)</f>
        <v/>
      </c>
      <c r="C11" s="103"/>
      <c r="D11" s="86" t="str">
        <f>'Sch-1'!G11</f>
        <v>Yelahanka,</v>
      </c>
    </row>
    <row r="12" spans="1:15" ht="18" customHeight="1">
      <c r="A12" s="374"/>
      <c r="B12" s="236" t="str">
        <f>IF('Names of Bidder'!D12=0, "", 'Names of Bidder'!D12)</f>
        <v/>
      </c>
      <c r="C12" s="103"/>
      <c r="D12" s="86" t="str">
        <f>'Sch-1'!G12</f>
        <v>Bengaluru -560064</v>
      </c>
    </row>
    <row r="13" spans="1:15" ht="8.1" customHeight="1" thickBot="1"/>
    <row r="14" spans="1:15" ht="21.95" customHeight="1">
      <c r="A14" s="528" t="s">
        <v>119</v>
      </c>
      <c r="B14" s="870" t="s">
        <v>120</v>
      </c>
      <c r="C14" s="870"/>
      <c r="D14" s="871" t="s">
        <v>121</v>
      </c>
      <c r="E14" s="872"/>
      <c r="I14" s="879"/>
      <c r="J14" s="879"/>
      <c r="K14" s="879"/>
      <c r="M14" s="876"/>
      <c r="N14" s="876"/>
      <c r="O14" s="876"/>
    </row>
    <row r="15" spans="1:15" ht="24.75" customHeight="1">
      <c r="A15" s="529" t="s">
        <v>124</v>
      </c>
      <c r="B15" s="873" t="s">
        <v>303</v>
      </c>
      <c r="C15" s="873"/>
      <c r="D15" s="883">
        <f>'Sch-1'!O87</f>
        <v>0</v>
      </c>
      <c r="E15" s="884"/>
      <c r="I15" s="357"/>
      <c r="K15" s="357"/>
      <c r="M15" s="357"/>
      <c r="O15" s="88"/>
    </row>
    <row r="16" spans="1:15" ht="81" customHeight="1">
      <c r="A16" s="530"/>
      <c r="B16" s="865" t="s">
        <v>304</v>
      </c>
      <c r="C16" s="865"/>
      <c r="D16" s="885"/>
      <c r="E16" s="886"/>
      <c r="G16" s="89"/>
    </row>
    <row r="17" spans="1:15" ht="24.75" customHeight="1">
      <c r="A17" s="529" t="s">
        <v>126</v>
      </c>
      <c r="B17" s="873" t="s">
        <v>305</v>
      </c>
      <c r="C17" s="873"/>
      <c r="D17" s="874">
        <f>'Sch-3'!O73</f>
        <v>0</v>
      </c>
      <c r="E17" s="875"/>
      <c r="I17" s="357"/>
      <c r="K17" s="358"/>
      <c r="M17" s="357"/>
      <c r="O17" s="91"/>
    </row>
    <row r="18" spans="1:15" ht="81.75" customHeight="1">
      <c r="A18" s="530"/>
      <c r="B18" s="865" t="s">
        <v>306</v>
      </c>
      <c r="C18" s="865"/>
      <c r="D18" s="881"/>
      <c r="E18" s="882"/>
      <c r="G18" s="92"/>
      <c r="I18" s="359"/>
      <c r="M18" s="359"/>
    </row>
    <row r="19" spans="1:15" ht="33" customHeight="1" thickBot="1">
      <c r="A19" s="531"/>
      <c r="B19" s="532" t="s">
        <v>309</v>
      </c>
      <c r="C19" s="533"/>
      <c r="D19" s="863">
        <f>D15+D17</f>
        <v>0</v>
      </c>
      <c r="E19" s="864"/>
    </row>
    <row r="20" spans="1:15" ht="30" customHeight="1">
      <c r="A20" s="93"/>
      <c r="B20" s="93"/>
      <c r="C20" s="94"/>
      <c r="D20" s="93"/>
      <c r="E20" s="93"/>
    </row>
    <row r="21" spans="1:15" ht="30" customHeight="1">
      <c r="A21" s="95" t="s">
        <v>132</v>
      </c>
      <c r="B21" s="536" t="str">
        <f>'Sch-4'!B21</f>
        <v xml:space="preserve">  </v>
      </c>
      <c r="C21" s="94" t="s">
        <v>133</v>
      </c>
      <c r="D21" s="880" t="str">
        <f>'Sch-4'!D21</f>
        <v/>
      </c>
      <c r="E21" s="880"/>
      <c r="F21" s="96"/>
    </row>
    <row r="22" spans="1:15" ht="30" customHeight="1">
      <c r="A22" s="95" t="s">
        <v>134</v>
      </c>
      <c r="B22" s="537" t="str">
        <f>'Sch-4'!B22</f>
        <v/>
      </c>
      <c r="C22" s="94" t="s">
        <v>135</v>
      </c>
      <c r="D22" s="880" t="str">
        <f>'Sch-4'!D22</f>
        <v/>
      </c>
      <c r="E22" s="880"/>
      <c r="F22" s="96"/>
    </row>
    <row r="23" spans="1:15" ht="30" customHeight="1">
      <c r="A23" s="97"/>
      <c r="B23" s="98"/>
      <c r="C23" s="94"/>
      <c r="D23" s="77"/>
      <c r="E23" s="77"/>
      <c r="F23" s="96"/>
    </row>
    <row r="24" spans="1:15" ht="33" customHeight="1">
      <c r="A24" s="97"/>
      <c r="B24" s="98"/>
      <c r="C24" s="82"/>
      <c r="D24" s="99"/>
      <c r="E24" s="100"/>
      <c r="F24" s="96"/>
    </row>
    <row r="25" spans="1:15" ht="21.95" customHeight="1">
      <c r="A25" s="101"/>
      <c r="B25" s="101"/>
      <c r="C25" s="101"/>
      <c r="D25" s="101"/>
      <c r="E25" s="102"/>
    </row>
    <row r="26" spans="1:15" ht="21.95" customHeight="1">
      <c r="A26" s="101"/>
      <c r="B26" s="101"/>
      <c r="C26" s="101"/>
      <c r="D26" s="101"/>
      <c r="E26" s="102"/>
    </row>
    <row r="27" spans="1:15" ht="21.95" customHeight="1">
      <c r="A27" s="101"/>
      <c r="B27" s="101"/>
      <c r="C27" s="101"/>
      <c r="D27" s="101"/>
      <c r="E27" s="102"/>
    </row>
    <row r="28" spans="1:15" ht="21.95" customHeight="1">
      <c r="A28" s="101"/>
      <c r="B28" s="101"/>
      <c r="C28" s="101"/>
      <c r="D28" s="101"/>
      <c r="E28" s="102"/>
    </row>
    <row r="29" spans="1:15" ht="21.95" customHeight="1">
      <c r="A29" s="101"/>
      <c r="B29" s="101"/>
      <c r="C29" s="101"/>
      <c r="D29" s="101"/>
      <c r="E29" s="102"/>
    </row>
    <row r="30" spans="1:15" ht="21.95" customHeight="1">
      <c r="A30" s="101"/>
      <c r="B30" s="101"/>
      <c r="C30" s="101"/>
      <c r="D30" s="101"/>
      <c r="E30" s="102"/>
    </row>
    <row r="31" spans="1:15" ht="24.95" customHeight="1">
      <c r="A31" s="100"/>
      <c r="B31" s="100"/>
      <c r="C31" s="100"/>
      <c r="D31" s="100"/>
      <c r="E31" s="100"/>
    </row>
    <row r="32" spans="1:15" ht="24.95" customHeight="1">
      <c r="A32" s="100"/>
      <c r="B32" s="100"/>
      <c r="C32" s="100"/>
      <c r="D32" s="100"/>
      <c r="E32" s="100"/>
    </row>
    <row r="33" spans="1:5" ht="24.95" customHeight="1">
      <c r="A33" s="100"/>
      <c r="B33" s="100"/>
      <c r="C33" s="100"/>
      <c r="D33" s="100"/>
      <c r="E33" s="100"/>
    </row>
    <row r="34" spans="1:5" ht="24.95" customHeight="1">
      <c r="A34" s="100"/>
      <c r="B34" s="100"/>
      <c r="C34" s="100"/>
      <c r="D34" s="100"/>
      <c r="E34" s="100"/>
    </row>
    <row r="35" spans="1:5" ht="24.95" customHeight="1">
      <c r="A35" s="100"/>
      <c r="B35" s="100"/>
      <c r="C35" s="100"/>
      <c r="D35" s="100"/>
      <c r="E35" s="100"/>
    </row>
    <row r="36" spans="1:5" ht="24.95" customHeight="1">
      <c r="A36" s="100"/>
      <c r="B36" s="100"/>
      <c r="C36" s="100"/>
      <c r="D36" s="100"/>
      <c r="E36" s="100"/>
    </row>
    <row r="37" spans="1:5" ht="24.95" customHeight="1">
      <c r="A37" s="100"/>
      <c r="B37" s="100"/>
      <c r="C37" s="100"/>
      <c r="D37" s="100"/>
      <c r="E37" s="100"/>
    </row>
    <row r="38" spans="1:5" ht="24.95" customHeight="1">
      <c r="A38" s="100"/>
      <c r="B38" s="100"/>
      <c r="C38" s="100"/>
      <c r="D38" s="100"/>
      <c r="E38" s="100"/>
    </row>
    <row r="39" spans="1:5" ht="24.95" customHeight="1">
      <c r="A39" s="100"/>
      <c r="B39" s="100"/>
      <c r="C39" s="100"/>
      <c r="D39" s="100"/>
      <c r="E39" s="100"/>
    </row>
    <row r="40" spans="1:5" ht="24.95" customHeight="1">
      <c r="A40" s="100"/>
      <c r="B40" s="100"/>
      <c r="C40" s="100"/>
      <c r="D40" s="100"/>
      <c r="E40" s="100"/>
    </row>
    <row r="41" spans="1:5" ht="24.95" customHeight="1">
      <c r="A41" s="100"/>
      <c r="B41" s="100"/>
      <c r="C41" s="100"/>
      <c r="D41" s="100"/>
      <c r="E41" s="100"/>
    </row>
    <row r="42" spans="1:5" ht="24.95" customHeight="1">
      <c r="A42" s="100"/>
      <c r="B42" s="100"/>
      <c r="C42" s="100"/>
      <c r="D42" s="100"/>
      <c r="E42" s="100"/>
    </row>
    <row r="43" spans="1:5" ht="24.95" customHeight="1">
      <c r="A43" s="100"/>
      <c r="B43" s="100"/>
      <c r="C43" s="100"/>
      <c r="D43" s="100"/>
      <c r="E43" s="100"/>
    </row>
    <row r="44" spans="1:5" ht="24.95" customHeight="1">
      <c r="A44" s="100"/>
      <c r="B44" s="100"/>
      <c r="C44" s="100"/>
      <c r="D44" s="100"/>
      <c r="E44" s="100"/>
    </row>
    <row r="45" spans="1:5" ht="24.95" customHeight="1">
      <c r="A45" s="100"/>
      <c r="B45" s="100"/>
      <c r="C45" s="100"/>
      <c r="D45" s="100"/>
      <c r="E45" s="100"/>
    </row>
    <row r="46" spans="1:5" ht="24.95" customHeight="1">
      <c r="A46" s="100"/>
      <c r="B46" s="100"/>
      <c r="C46" s="100"/>
      <c r="D46" s="100"/>
      <c r="E46" s="100"/>
    </row>
    <row r="47" spans="1:5" ht="24.95" customHeight="1">
      <c r="A47" s="100"/>
      <c r="B47" s="100"/>
      <c r="C47" s="100"/>
      <c r="D47" s="100"/>
      <c r="E47" s="100"/>
    </row>
    <row r="48" spans="1:5" ht="24.95" customHeight="1">
      <c r="A48" s="100"/>
      <c r="B48" s="100"/>
      <c r="C48" s="100"/>
      <c r="D48" s="100"/>
      <c r="E48" s="100"/>
    </row>
    <row r="49" spans="1:5" ht="24.95" customHeight="1">
      <c r="A49" s="100"/>
      <c r="B49" s="100"/>
      <c r="C49" s="100"/>
      <c r="D49" s="100"/>
      <c r="E49" s="100"/>
    </row>
    <row r="50" spans="1:5" ht="24.95" customHeight="1">
      <c r="A50" s="100"/>
      <c r="B50" s="100"/>
      <c r="C50" s="100"/>
      <c r="D50" s="100"/>
      <c r="E50" s="100"/>
    </row>
    <row r="51" spans="1:5" ht="24.95" customHeight="1">
      <c r="A51" s="100"/>
      <c r="B51" s="100"/>
      <c r="C51" s="100"/>
      <c r="D51" s="100"/>
      <c r="E51" s="100"/>
    </row>
    <row r="52" spans="1:5" ht="24.95" customHeight="1">
      <c r="A52" s="100"/>
      <c r="B52" s="100"/>
      <c r="C52" s="100"/>
      <c r="D52" s="100"/>
      <c r="E52" s="100"/>
    </row>
    <row r="53" spans="1:5" ht="24.95" customHeight="1">
      <c r="A53" s="100"/>
      <c r="B53" s="100"/>
      <c r="C53" s="100"/>
      <c r="D53" s="100"/>
      <c r="E53" s="100"/>
    </row>
    <row r="54" spans="1:5">
      <c r="A54" s="100"/>
      <c r="B54" s="100"/>
      <c r="C54" s="100"/>
      <c r="D54" s="100"/>
      <c r="E54" s="100"/>
    </row>
    <row r="55" spans="1:5">
      <c r="A55" s="100"/>
      <c r="B55" s="100"/>
      <c r="C55" s="100"/>
      <c r="D55" s="100"/>
      <c r="E55" s="100"/>
    </row>
    <row r="56" spans="1:5">
      <c r="A56" s="100"/>
      <c r="B56" s="100"/>
      <c r="C56" s="100"/>
      <c r="D56" s="100"/>
      <c r="E56" s="100"/>
    </row>
    <row r="57" spans="1:5">
      <c r="A57" s="100"/>
      <c r="B57" s="100"/>
      <c r="C57" s="100"/>
      <c r="D57" s="100"/>
      <c r="E57" s="100"/>
    </row>
    <row r="58" spans="1:5">
      <c r="A58" s="100"/>
      <c r="B58" s="100"/>
      <c r="C58" s="100"/>
      <c r="D58" s="100"/>
      <c r="E58" s="100"/>
    </row>
    <row r="59" spans="1:5">
      <c r="A59" s="100"/>
      <c r="B59" s="100"/>
      <c r="C59" s="100"/>
      <c r="D59" s="100"/>
      <c r="E59" s="100"/>
    </row>
    <row r="60" spans="1:5">
      <c r="A60" s="100"/>
      <c r="B60" s="100"/>
      <c r="C60" s="100"/>
      <c r="D60" s="100"/>
      <c r="E60" s="100"/>
    </row>
    <row r="61" spans="1:5">
      <c r="A61" s="100"/>
      <c r="B61" s="100"/>
      <c r="C61" s="100"/>
      <c r="D61" s="100"/>
      <c r="E61" s="100"/>
    </row>
    <row r="62" spans="1:5">
      <c r="A62" s="100"/>
      <c r="B62" s="100"/>
      <c r="C62" s="100"/>
      <c r="D62" s="100"/>
      <c r="E62" s="100"/>
    </row>
    <row r="63" spans="1:5">
      <c r="A63" s="100"/>
      <c r="B63" s="100"/>
      <c r="C63" s="100"/>
      <c r="D63" s="100"/>
      <c r="E63" s="100"/>
    </row>
    <row r="64" spans="1:5">
      <c r="A64" s="100"/>
      <c r="B64" s="100"/>
      <c r="C64" s="100"/>
      <c r="D64" s="100"/>
      <c r="E64" s="100"/>
    </row>
    <row r="65" spans="1:5">
      <c r="A65" s="100"/>
      <c r="B65" s="100"/>
      <c r="C65" s="100"/>
      <c r="D65" s="100"/>
      <c r="E65" s="100"/>
    </row>
    <row r="66" spans="1:5">
      <c r="A66" s="100"/>
      <c r="B66" s="100"/>
      <c r="C66" s="100"/>
      <c r="D66" s="100"/>
      <c r="E66" s="100"/>
    </row>
    <row r="67" spans="1:5">
      <c r="A67" s="100"/>
      <c r="B67" s="100"/>
      <c r="C67" s="100"/>
      <c r="D67" s="100"/>
      <c r="E67" s="100"/>
    </row>
    <row r="68" spans="1:5">
      <c r="A68" s="100"/>
      <c r="B68" s="100"/>
      <c r="C68" s="100"/>
      <c r="D68" s="100"/>
      <c r="E68" s="100"/>
    </row>
    <row r="69" spans="1:5">
      <c r="A69" s="100"/>
      <c r="B69" s="100"/>
      <c r="C69" s="100"/>
      <c r="D69" s="100"/>
      <c r="E69" s="100"/>
    </row>
    <row r="70" spans="1:5">
      <c r="A70" s="100"/>
      <c r="B70" s="100"/>
      <c r="C70" s="100"/>
      <c r="D70" s="100"/>
      <c r="E70" s="100"/>
    </row>
    <row r="71" spans="1:5">
      <c r="A71" s="100"/>
      <c r="B71" s="100"/>
      <c r="C71" s="100"/>
      <c r="D71" s="100"/>
      <c r="E71" s="100"/>
    </row>
  </sheetData>
  <sheetProtection password="CCC7" sheet="1" objects="1" scenarios="1" formatColumns="0" formatRows="0" selectLockedCells="1"/>
  <dataConsolidate/>
  <customSheetViews>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2F397464-D97A-404F-89D2-184C6FBAA4E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ignoredErrors>
    <ignoredError sqref="D15" evalError="1"/>
  </ignoredErrors>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1"/>
  <sheetViews>
    <sheetView view="pageBreakPreview" topLeftCell="A7" zoomScaleNormal="100" zoomScaleSheetLayoutView="100" workbookViewId="0">
      <selection activeCell="I21" sqref="I21"/>
    </sheetView>
  </sheetViews>
  <sheetFormatPr defaultColWidth="11.42578125" defaultRowHeight="16.5"/>
  <cols>
    <col min="1" max="1" width="12.140625" style="24" customWidth="1"/>
    <col min="2" max="2" width="31.42578125" style="24" customWidth="1"/>
    <col min="3" max="3" width="24" style="24" customWidth="1"/>
    <col min="4" max="4" width="43.7109375" style="24" customWidth="1"/>
    <col min="5" max="16384" width="11.42578125" style="103"/>
  </cols>
  <sheetData>
    <row r="1" spans="1:6" ht="18" customHeight="1">
      <c r="A1" s="104" t="str">
        <f>Cover!B3</f>
        <v>SRTS-II/C&amp;M/WC-4373/2025</v>
      </c>
      <c r="B1" s="105"/>
      <c r="C1" s="106"/>
      <c r="D1" s="107" t="s">
        <v>136</v>
      </c>
    </row>
    <row r="2" spans="1:6" ht="18" customHeight="1">
      <c r="A2" s="108"/>
      <c r="B2" s="109"/>
      <c r="C2" s="110"/>
      <c r="D2" s="110"/>
    </row>
    <row r="3" spans="1:6" ht="45.75" customHeight="1">
      <c r="A3" s="868" t="str">
        <f>Cover!$B$2</f>
        <v>Substation related works at Kudankulam Nuclear Power Plant (KKNPP) 1,2 end with respect to new 400kV interconnection line between (KKNPP) 1,2 &amp; KKNPP 3,4 under consultancy</v>
      </c>
      <c r="B3" s="868"/>
      <c r="C3" s="868"/>
      <c r="D3" s="868"/>
      <c r="E3" s="111"/>
      <c r="F3" s="111"/>
    </row>
    <row r="4" spans="1:6" ht="21.95" customHeight="1">
      <c r="A4" s="869" t="s">
        <v>137</v>
      </c>
      <c r="B4" s="869"/>
      <c r="C4" s="869"/>
      <c r="D4" s="869"/>
    </row>
    <row r="5" spans="1:6" ht="18" customHeight="1">
      <c r="A5" s="112"/>
    </row>
    <row r="6" spans="1:6" ht="18" customHeight="1">
      <c r="A6" s="862" t="s">
        <v>327</v>
      </c>
      <c r="B6" s="862"/>
      <c r="C6" s="3"/>
    </row>
    <row r="7" spans="1:6" ht="18" customHeight="1">
      <c r="A7" s="847">
        <f>'Sch-1'!A7</f>
        <v>0</v>
      </c>
      <c r="B7" s="847"/>
      <c r="C7" s="847"/>
      <c r="D7" s="85" t="s">
        <v>1</v>
      </c>
    </row>
    <row r="8" spans="1:6" ht="21.75" customHeight="1">
      <c r="A8" s="844" t="str">
        <f>"Bidder’s Name and Address  (" &amp; MID('Names of Bidder'!B9,9, 20) &amp; ") :"</f>
        <v>Bidder’s Name and Address  (Sole Bidder) :</v>
      </c>
      <c r="B8" s="844"/>
      <c r="C8" s="844"/>
      <c r="D8" s="86" t="str">
        <f>'Sch-1'!G8</f>
        <v>Sr.GM, Contracts &amp; Materials Department,</v>
      </c>
    </row>
    <row r="9" spans="1:6" ht="18" customHeight="1">
      <c r="A9" s="412" t="s">
        <v>12</v>
      </c>
      <c r="B9" s="412" t="str">
        <f>IF('Names of Bidder'!D9=0, "", 'Names of Bidder'!D9)</f>
        <v/>
      </c>
      <c r="C9" s="103"/>
      <c r="D9" s="86" t="str">
        <f>'Sch-1'!G9</f>
        <v>Power Grid Corporation of India Ltd.,</v>
      </c>
    </row>
    <row r="10" spans="1:6" ht="18" customHeight="1">
      <c r="A10" s="412" t="s">
        <v>11</v>
      </c>
      <c r="B10" s="236" t="str">
        <f>IF('Names of Bidder'!D10=0, "", 'Names of Bidder'!D10)</f>
        <v/>
      </c>
      <c r="C10" s="103"/>
      <c r="D10" s="86" t="str">
        <f>'Sch-1'!G10</f>
        <v>SRTS-II RHQ, Singanayakanahalli,</v>
      </c>
    </row>
    <row r="11" spans="1:6" ht="18" customHeight="1">
      <c r="A11" s="374"/>
      <c r="B11" s="236" t="str">
        <f>IF('Names of Bidder'!D11=0, "", 'Names of Bidder'!D11)</f>
        <v/>
      </c>
      <c r="C11" s="103"/>
      <c r="D11" s="86" t="str">
        <f>'Sch-1'!G11</f>
        <v>Yelahanka,</v>
      </c>
    </row>
    <row r="12" spans="1:6" ht="18" customHeight="1">
      <c r="A12" s="374"/>
      <c r="B12" s="236" t="str">
        <f>IF('Names of Bidder'!D12=0, "", 'Names of Bidder'!D12)</f>
        <v/>
      </c>
      <c r="C12" s="103"/>
      <c r="D12" s="86" t="str">
        <f>'Sch-1'!G12</f>
        <v>Bengaluru -560064</v>
      </c>
    </row>
    <row r="13" spans="1:6" ht="18" customHeight="1" thickBot="1">
      <c r="A13" s="516"/>
      <c r="B13" s="516"/>
      <c r="C13" s="516"/>
      <c r="D13" s="85"/>
    </row>
    <row r="14" spans="1:6" ht="21.95" customHeight="1">
      <c r="A14" s="517" t="s">
        <v>119</v>
      </c>
      <c r="B14" s="894" t="s">
        <v>14</v>
      </c>
      <c r="C14" s="895"/>
      <c r="D14" s="518" t="s">
        <v>121</v>
      </c>
    </row>
    <row r="15" spans="1:6" ht="21.95" customHeight="1">
      <c r="A15" s="519" t="s">
        <v>124</v>
      </c>
      <c r="B15" s="891" t="s">
        <v>138</v>
      </c>
      <c r="C15" s="891"/>
      <c r="D15" s="520">
        <f>'Sch-1'!J87</f>
        <v>0</v>
      </c>
    </row>
    <row r="16" spans="1:6" ht="35.1" customHeight="1">
      <c r="A16" s="521"/>
      <c r="B16" s="892" t="s">
        <v>139</v>
      </c>
      <c r="C16" s="893"/>
      <c r="D16" s="522"/>
    </row>
    <row r="17" spans="1:6" ht="21.95" customHeight="1">
      <c r="A17" s="519" t="s">
        <v>126</v>
      </c>
      <c r="B17" s="891" t="s">
        <v>140</v>
      </c>
      <c r="C17" s="891"/>
      <c r="D17" s="520">
        <f>'Sch-2'!F87</f>
        <v>0</v>
      </c>
    </row>
    <row r="18" spans="1:6" ht="35.1" customHeight="1">
      <c r="A18" s="521"/>
      <c r="B18" s="892" t="s">
        <v>295</v>
      </c>
      <c r="C18" s="893"/>
      <c r="D18" s="522"/>
    </row>
    <row r="19" spans="1:6" ht="21.95" customHeight="1">
      <c r="A19" s="519" t="s">
        <v>128</v>
      </c>
      <c r="B19" s="891" t="s">
        <v>142</v>
      </c>
      <c r="C19" s="891"/>
      <c r="D19" s="520">
        <f>'Sch-3'!J73</f>
        <v>0</v>
      </c>
    </row>
    <row r="20" spans="1:6" ht="30" customHeight="1">
      <c r="A20" s="521"/>
      <c r="B20" s="892" t="s">
        <v>143</v>
      </c>
      <c r="C20" s="893"/>
      <c r="D20" s="522"/>
    </row>
    <row r="21" spans="1:6" ht="30" customHeight="1">
      <c r="A21" s="519">
        <v>5</v>
      </c>
      <c r="B21" s="891" t="s">
        <v>144</v>
      </c>
      <c r="C21" s="891"/>
      <c r="D21" s="520" cm="1">
        <f t="array" ref="D21:E21">'Sch-4'!D19:E19</f>
        <v>0</v>
      </c>
      <c r="E21" s="103">
        <v>0</v>
      </c>
    </row>
    <row r="22" spans="1:6" ht="23.25" customHeight="1">
      <c r="A22" s="521"/>
      <c r="B22" s="892" t="s">
        <v>147</v>
      </c>
      <c r="C22" s="893"/>
      <c r="D22" s="524"/>
    </row>
    <row r="23" spans="1:6" ht="18.75" customHeight="1">
      <c r="A23" s="887"/>
      <c r="B23" s="889" t="s">
        <v>532</v>
      </c>
      <c r="C23" s="889"/>
      <c r="D23" s="525"/>
    </row>
    <row r="24" spans="1:6" ht="18.75" customHeight="1" thickBot="1">
      <c r="A24" s="888"/>
      <c r="B24" s="890"/>
      <c r="C24" s="890"/>
      <c r="D24" s="526">
        <f>D15+D17+D19+D21</f>
        <v>0</v>
      </c>
    </row>
    <row r="25" spans="1:6" ht="18.75" customHeight="1">
      <c r="A25" s="122"/>
      <c r="B25" s="123"/>
      <c r="C25" s="123"/>
      <c r="D25" s="124"/>
    </row>
    <row r="26" spans="1:6" ht="27.95" customHeight="1">
      <c r="A26" s="122"/>
      <c r="B26" s="125"/>
      <c r="C26" s="125"/>
      <c r="D26" s="124"/>
    </row>
    <row r="27" spans="1:6" ht="27.95" customHeight="1">
      <c r="A27" s="126" t="s">
        <v>151</v>
      </c>
      <c r="B27" s="536" t="str">
        <f>'Sch-5 after discount'!B21</f>
        <v xml:space="preserve">  </v>
      </c>
      <c r="C27" s="125" t="s">
        <v>133</v>
      </c>
      <c r="D27" s="588" t="str">
        <f>'Sch-5 after discount'!D21</f>
        <v/>
      </c>
      <c r="F27" s="127"/>
    </row>
    <row r="28" spans="1:6" ht="27.95" customHeight="1">
      <c r="A28" s="126" t="s">
        <v>152</v>
      </c>
      <c r="B28" s="537" t="str">
        <f>'Sch-5 after discount'!B22</f>
        <v/>
      </c>
      <c r="C28" s="125" t="s">
        <v>135</v>
      </c>
      <c r="D28" s="588" t="str">
        <f>'Sch-5 after discount'!D22</f>
        <v/>
      </c>
      <c r="F28" s="108"/>
    </row>
    <row r="29" spans="1:6" ht="27.95" customHeight="1">
      <c r="A29" s="128"/>
      <c r="B29" s="109"/>
      <c r="C29" s="125"/>
      <c r="F29" s="108"/>
    </row>
    <row r="30" spans="1:6" ht="30" customHeight="1">
      <c r="A30" s="128"/>
      <c r="B30" s="109"/>
      <c r="C30" s="125"/>
      <c r="D30" s="128"/>
      <c r="F30" s="127"/>
    </row>
    <row r="31" spans="1:6" ht="30" customHeight="1">
      <c r="A31" s="129"/>
      <c r="B31" s="129"/>
      <c r="C31" s="130"/>
      <c r="E31" s="131"/>
    </row>
  </sheetData>
  <sheetProtection formatColumns="0" formatRows="0" selectLockedCells="1"/>
  <customSheetViews>
    <customSheetView guid="{267FF044-3C5D-4FEC-AC00-A7E30583F8BB}" showPageBreaks="1" printArea="1" view="pageBreakPreview" topLeftCell="A7">
      <selection activeCell="D28" sqref="D2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F397464-D97A-404F-89D2-184C6FBAA4EB}" showPageBreaks="1" printArea="1" view="pageBreakPreview" topLeftCell="A19">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16">
    <mergeCell ref="A3:D3"/>
    <mergeCell ref="A4:D4"/>
    <mergeCell ref="A7:C7"/>
    <mergeCell ref="A6:B6"/>
    <mergeCell ref="A8:C8"/>
    <mergeCell ref="A23:A24"/>
    <mergeCell ref="B23:C24"/>
    <mergeCell ref="B19:C19"/>
    <mergeCell ref="B20:C20"/>
    <mergeCell ref="B14:C14"/>
    <mergeCell ref="B15:C15"/>
    <mergeCell ref="B21:C21"/>
    <mergeCell ref="B22:C22"/>
    <mergeCell ref="B16:C16"/>
    <mergeCell ref="B17:C17"/>
    <mergeCell ref="B18:C18"/>
  </mergeCells>
  <printOptions horizontalCentered="1"/>
  <pageMargins left="0.5" right="0.38" top="0.56999999999999995" bottom="0.48" header="0.38" footer="0.24"/>
  <pageSetup paperSize="9" scale="84" fitToHeight="0" orientation="portrait" r:id="rId13"/>
  <headerFooter alignWithMargins="0">
    <oddFooter>&amp;R&amp;"Book Antiqua,Bold"&amp;10Schedule-6/ Page &amp;P of &amp;N</oddFooter>
  </headerFooter>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4" customWidth="1"/>
    <col min="2" max="2" width="31.42578125" style="24" customWidth="1"/>
    <col min="3" max="3" width="24" style="24" customWidth="1"/>
    <col min="4" max="4" width="39.28515625" style="24" customWidth="1"/>
    <col min="5" max="16384" width="11.42578125" style="103"/>
  </cols>
  <sheetData>
    <row r="1" spans="1:6" ht="18" customHeight="1">
      <c r="A1" s="104" t="str">
        <f>Cover!B3</f>
        <v>SRTS-II/C&amp;M/WC-4373/2025</v>
      </c>
      <c r="B1" s="105"/>
      <c r="C1" s="106"/>
      <c r="D1" s="107" t="s">
        <v>153</v>
      </c>
    </row>
    <row r="2" spans="1:6" ht="18" customHeight="1">
      <c r="A2" s="108"/>
      <c r="B2" s="109"/>
      <c r="C2" s="110"/>
      <c r="D2" s="110"/>
    </row>
    <row r="3" spans="1:6" ht="73.5" customHeight="1">
      <c r="A3" s="897" t="str">
        <f>Cover!$B$2</f>
        <v>Substation related works at Kudankulam Nuclear Power Plant (KKNPP) 1,2 end with respect to new 400kV interconnection line between (KKNPP) 1,2 &amp; KKNPP 3,4 under consultancy</v>
      </c>
      <c r="B3" s="897"/>
      <c r="C3" s="897"/>
      <c r="D3" s="897"/>
      <c r="E3" s="111"/>
      <c r="F3" s="111"/>
    </row>
    <row r="4" spans="1:6" ht="21.95" customHeight="1">
      <c r="A4" s="869" t="s">
        <v>137</v>
      </c>
      <c r="B4" s="869"/>
      <c r="C4" s="869"/>
      <c r="D4" s="869"/>
    </row>
    <row r="5" spans="1:6" ht="18" customHeight="1">
      <c r="A5" s="112"/>
    </row>
    <row r="6" spans="1:6" ht="18" customHeight="1">
      <c r="A6" s="21" t="e">
        <f>'Sch-1'!#REF!</f>
        <v>#REF!</v>
      </c>
      <c r="D6" s="85" t="s">
        <v>1</v>
      </c>
    </row>
    <row r="7" spans="1:6" ht="36" customHeight="1">
      <c r="A7" s="898" t="str">
        <f>'Sch-1'!A8</f>
        <v>Bidder’s Name and Address  (Sole Bidder) :</v>
      </c>
      <c r="B7" s="898"/>
      <c r="C7" s="898"/>
      <c r="D7" s="86" t="str">
        <f>'Sch-1'!G8</f>
        <v>Sr.GM, Contracts &amp; Materials Department,</v>
      </c>
    </row>
    <row r="8" spans="1:6" ht="18" customHeight="1">
      <c r="A8" s="25" t="s">
        <v>26</v>
      </c>
      <c r="B8" s="896" t="e">
        <f>IF('Sch-1'!#REF!=0, "", 'Sch-1'!#REF!)</f>
        <v>#REF!</v>
      </c>
      <c r="C8" s="896"/>
      <c r="D8" s="86" t="str">
        <f>'Sch-1'!G9</f>
        <v>Power Grid Corporation of India Ltd.,</v>
      </c>
    </row>
    <row r="9" spans="1:6" ht="18" customHeight="1">
      <c r="A9" s="25" t="s">
        <v>27</v>
      </c>
      <c r="B9" s="896" t="e">
        <f>IF('Sch-1'!#REF!=0, "", 'Sch-1'!#REF!)</f>
        <v>#REF!</v>
      </c>
      <c r="C9" s="896"/>
      <c r="D9" s="86" t="str">
        <f>'Sch-1'!G10</f>
        <v>SRTS-II RHQ, Singanayakanahalli,</v>
      </c>
    </row>
    <row r="10" spans="1:6" ht="18" customHeight="1">
      <c r="A10" s="26"/>
      <c r="B10" s="896" t="e">
        <f>IF('Sch-1'!#REF!=0, "", 'Sch-1'!#REF!)</f>
        <v>#REF!</v>
      </c>
      <c r="C10" s="896"/>
      <c r="D10" s="86" t="str">
        <f>'Sch-1'!G11</f>
        <v>Yelahanka,</v>
      </c>
    </row>
    <row r="11" spans="1:6" ht="18" customHeight="1">
      <c r="A11" s="26"/>
      <c r="B11" s="896" t="e">
        <f>IF('Sch-1'!#REF!=0, "", 'Sch-1'!#REF!)</f>
        <v>#REF!</v>
      </c>
      <c r="C11" s="896"/>
      <c r="D11" s="86" t="str">
        <f>'Sch-1'!G12</f>
        <v>Bengaluru -560064</v>
      </c>
    </row>
    <row r="12" spans="1:6" ht="18" customHeight="1">
      <c r="A12" s="113"/>
      <c r="B12" s="113"/>
      <c r="C12" s="113"/>
      <c r="D12" s="85"/>
    </row>
    <row r="13" spans="1:6" ht="21.95" customHeight="1">
      <c r="A13" s="114" t="s">
        <v>119</v>
      </c>
      <c r="B13" s="901" t="s">
        <v>14</v>
      </c>
      <c r="C13" s="902"/>
      <c r="D13" s="115" t="s">
        <v>121</v>
      </c>
    </row>
    <row r="14" spans="1:6" ht="21.95" customHeight="1">
      <c r="A14" s="87" t="s">
        <v>124</v>
      </c>
      <c r="B14" s="891" t="s">
        <v>138</v>
      </c>
      <c r="C14" s="891"/>
      <c r="D14" s="116"/>
    </row>
    <row r="15" spans="1:6" ht="35.1" customHeight="1">
      <c r="A15" s="117"/>
      <c r="B15" s="892" t="s">
        <v>139</v>
      </c>
      <c r="C15" s="893"/>
      <c r="D15" s="118"/>
    </row>
    <row r="16" spans="1:6" ht="21.95" customHeight="1">
      <c r="A16" s="87" t="s">
        <v>126</v>
      </c>
      <c r="B16" s="891" t="s">
        <v>140</v>
      </c>
      <c r="C16" s="891"/>
      <c r="D16" s="116"/>
    </row>
    <row r="17" spans="1:6" ht="35.1" customHeight="1">
      <c r="A17" s="117"/>
      <c r="B17" s="892" t="s">
        <v>141</v>
      </c>
      <c r="C17" s="893"/>
      <c r="D17" s="118"/>
    </row>
    <row r="18" spans="1:6" ht="21.95" customHeight="1">
      <c r="A18" s="87" t="s">
        <v>128</v>
      </c>
      <c r="B18" s="891" t="s">
        <v>142</v>
      </c>
      <c r="C18" s="891"/>
      <c r="D18" s="116"/>
    </row>
    <row r="19" spans="1:6" ht="30" customHeight="1">
      <c r="A19" s="117"/>
      <c r="B19" s="892" t="s">
        <v>143</v>
      </c>
      <c r="C19" s="893"/>
      <c r="D19" s="118"/>
    </row>
    <row r="20" spans="1:6" ht="21.95" customHeight="1">
      <c r="A20" s="87" t="s">
        <v>129</v>
      </c>
      <c r="B20" s="891" t="s">
        <v>144</v>
      </c>
      <c r="C20" s="891"/>
      <c r="D20" s="119"/>
    </row>
    <row r="21" spans="1:6" ht="30" customHeight="1">
      <c r="A21" s="117"/>
      <c r="B21" s="892" t="s">
        <v>145</v>
      </c>
      <c r="C21" s="893"/>
      <c r="D21" s="118"/>
    </row>
    <row r="22" spans="1:6" ht="30" customHeight="1">
      <c r="A22" s="87">
        <v>5</v>
      </c>
      <c r="B22" s="891" t="s">
        <v>146</v>
      </c>
      <c r="C22" s="891"/>
      <c r="D22" s="116"/>
    </row>
    <row r="23" spans="1:6" ht="33" customHeight="1">
      <c r="A23" s="117"/>
      <c r="B23" s="892" t="s">
        <v>147</v>
      </c>
      <c r="C23" s="893"/>
      <c r="D23" s="132"/>
    </row>
    <row r="24" spans="1:6" ht="21.95" customHeight="1">
      <c r="A24" s="87" t="s">
        <v>131</v>
      </c>
      <c r="B24" s="891" t="s">
        <v>148</v>
      </c>
      <c r="C24" s="891"/>
      <c r="D24" s="119"/>
    </row>
    <row r="25" spans="1:6" ht="35.1" customHeight="1">
      <c r="A25" s="117"/>
      <c r="B25" s="892" t="s">
        <v>149</v>
      </c>
      <c r="C25" s="893"/>
      <c r="D25" s="118"/>
    </row>
    <row r="26" spans="1:6" ht="24" customHeight="1">
      <c r="A26" s="899"/>
      <c r="B26" s="900" t="s">
        <v>150</v>
      </c>
      <c r="C26" s="900"/>
      <c r="D26" s="120"/>
    </row>
    <row r="27" spans="1:6" ht="25.5" customHeight="1">
      <c r="A27" s="899"/>
      <c r="B27" s="900"/>
      <c r="C27" s="900"/>
      <c r="D27" s="121"/>
    </row>
    <row r="28" spans="1:6" ht="18.75" customHeight="1">
      <c r="A28" s="122"/>
      <c r="B28" s="123"/>
      <c r="C28" s="123"/>
      <c r="D28" s="124"/>
    </row>
    <row r="29" spans="1:6" ht="27.95" customHeight="1">
      <c r="A29" s="122"/>
      <c r="B29" s="123"/>
      <c r="C29" s="125"/>
      <c r="D29" s="124"/>
    </row>
    <row r="30" spans="1:6" ht="27.95" customHeight="1">
      <c r="A30" s="126" t="s">
        <v>151</v>
      </c>
      <c r="B30" s="90"/>
      <c r="C30" s="125" t="s">
        <v>133</v>
      </c>
      <c r="D30" s="90"/>
      <c r="F30" s="127"/>
    </row>
    <row r="31" spans="1:6" ht="27.95" customHeight="1">
      <c r="A31" s="126" t="s">
        <v>152</v>
      </c>
      <c r="B31" s="90"/>
      <c r="C31" s="125" t="s">
        <v>135</v>
      </c>
      <c r="D31" s="90"/>
      <c r="F31" s="108"/>
    </row>
    <row r="32" spans="1:6" ht="27.95" customHeight="1">
      <c r="A32" s="128"/>
      <c r="B32" s="109"/>
      <c r="C32" s="125"/>
      <c r="F32" s="108"/>
    </row>
    <row r="33" spans="1:6" ht="30" customHeight="1">
      <c r="A33" s="128"/>
      <c r="B33" s="109"/>
      <c r="C33" s="125"/>
      <c r="D33" s="128"/>
      <c r="F33" s="127"/>
    </row>
    <row r="34" spans="1:6" ht="30" customHeight="1">
      <c r="A34" s="129"/>
      <c r="B34" s="129"/>
      <c r="C34" s="130"/>
      <c r="E34" s="131"/>
    </row>
  </sheetData>
  <sheetProtection selectLockedCells="1"/>
  <customSheetViews>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F397464-D97A-404F-89D2-184C6FBAA4E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3" zoomScaleNormal="100" zoomScaleSheetLayoutView="100" workbookViewId="0">
      <selection activeCell="C5" sqref="C5:F5"/>
    </sheetView>
  </sheetViews>
  <sheetFormatPr defaultColWidth="11.42578125" defaultRowHeight="16.5"/>
  <cols>
    <col min="1" max="1" width="12.140625" style="24" customWidth="1"/>
    <col min="2" max="2" width="31.42578125" style="24" customWidth="1"/>
    <col min="3" max="3" width="24" style="24" customWidth="1"/>
    <col min="4" max="4" width="46.7109375" style="24" customWidth="1"/>
    <col min="5" max="5" width="18.42578125" style="103" hidden="1" customWidth="1"/>
    <col min="6" max="6" width="3.85546875" style="103" hidden="1" customWidth="1"/>
    <col min="7" max="16384" width="11.42578125" style="103"/>
  </cols>
  <sheetData>
    <row r="1" spans="1:6" ht="18" customHeight="1">
      <c r="A1" s="104" t="str">
        <f>Cover!B3</f>
        <v>SRTS-II/C&amp;M/WC-4373/2025</v>
      </c>
      <c r="B1" s="105"/>
      <c r="C1" s="106"/>
      <c r="D1" s="107" t="s">
        <v>136</v>
      </c>
    </row>
    <row r="2" spans="1:6" ht="18" customHeight="1">
      <c r="A2" s="108"/>
      <c r="B2" s="109"/>
      <c r="C2" s="110"/>
      <c r="D2" s="110"/>
    </row>
    <row r="3" spans="1:6" ht="132" customHeight="1">
      <c r="A3" s="868" t="str">
        <f>Cover!$B$2</f>
        <v>Substation related works at Kudankulam Nuclear Power Plant (KKNPP) 1,2 end with respect to new 400kV interconnection line between (KKNPP) 1,2 &amp; KKNPP 3,4 under consultancy</v>
      </c>
      <c r="B3" s="868"/>
      <c r="C3" s="868"/>
      <c r="D3" s="868"/>
      <c r="E3" s="111"/>
      <c r="F3" s="111"/>
    </row>
    <row r="4" spans="1:6" ht="21.95" customHeight="1">
      <c r="A4" s="869" t="s">
        <v>137</v>
      </c>
      <c r="B4" s="869"/>
      <c r="C4" s="869"/>
      <c r="D4" s="869"/>
    </row>
    <row r="5" spans="1:6" ht="18" customHeight="1">
      <c r="A5" s="112"/>
    </row>
    <row r="6" spans="1:6" ht="18" customHeight="1">
      <c r="A6" s="862" t="s">
        <v>327</v>
      </c>
      <c r="B6" s="862"/>
      <c r="C6" s="3"/>
    </row>
    <row r="7" spans="1:6" ht="18" customHeight="1">
      <c r="A7" s="847">
        <f>'Sch-1'!A7</f>
        <v>0</v>
      </c>
      <c r="B7" s="847"/>
      <c r="C7" s="847"/>
      <c r="D7" s="85" t="s">
        <v>1</v>
      </c>
    </row>
    <row r="8" spans="1:6" ht="22.5" customHeight="1">
      <c r="A8" s="844" t="str">
        <f>"Bidder’s Name and Address  (" &amp; MID('Names of Bidder'!B9,9, 20) &amp; ") :"</f>
        <v>Bidder’s Name and Address  (Sole Bidder) :</v>
      </c>
      <c r="B8" s="844"/>
      <c r="C8" s="844"/>
      <c r="D8" s="86" t="str">
        <f>'Sch-1'!G8</f>
        <v>Sr.GM, Contracts &amp; Materials Department,</v>
      </c>
    </row>
    <row r="9" spans="1:6" ht="18" customHeight="1">
      <c r="A9" s="412" t="s">
        <v>12</v>
      </c>
      <c r="B9" s="412" t="str">
        <f>IF('Names of Bidder'!D9=0, "", 'Names of Bidder'!D9)</f>
        <v/>
      </c>
      <c r="C9" s="103"/>
      <c r="D9" s="86" t="str">
        <f>'Sch-1'!G9</f>
        <v>Power Grid Corporation of India Ltd.,</v>
      </c>
    </row>
    <row r="10" spans="1:6" ht="18" customHeight="1">
      <c r="A10" s="412" t="s">
        <v>11</v>
      </c>
      <c r="B10" s="236" t="str">
        <f>IF('Names of Bidder'!D10=0, "", 'Names of Bidder'!D10)</f>
        <v/>
      </c>
      <c r="C10" s="103"/>
      <c r="D10" s="86" t="str">
        <f>'Sch-1'!G10</f>
        <v>SRTS-II RHQ, Singanayakanahalli,</v>
      </c>
    </row>
    <row r="11" spans="1:6" ht="18" customHeight="1">
      <c r="A11" s="374"/>
      <c r="B11" s="236" t="str">
        <f>IF('Names of Bidder'!D11=0, "", 'Names of Bidder'!D11)</f>
        <v/>
      </c>
      <c r="C11" s="103"/>
      <c r="D11" s="86" t="str">
        <f>'Sch-1'!G11</f>
        <v>Yelahanka,</v>
      </c>
    </row>
    <row r="12" spans="1:6" ht="18" customHeight="1">
      <c r="A12" s="374"/>
      <c r="B12" s="236" t="str">
        <f>IF('Names of Bidder'!D12=0, "", 'Names of Bidder'!D12)</f>
        <v/>
      </c>
      <c r="C12" s="103"/>
      <c r="D12" s="86" t="str">
        <f>'Sch-1'!G12</f>
        <v>Bengaluru -560064</v>
      </c>
    </row>
    <row r="13" spans="1:6" ht="18" customHeight="1" thickBot="1">
      <c r="A13" s="516"/>
      <c r="B13" s="516"/>
      <c r="C13" s="516"/>
      <c r="D13" s="85"/>
    </row>
    <row r="14" spans="1:6" ht="21.95" customHeight="1">
      <c r="A14" s="517" t="s">
        <v>119</v>
      </c>
      <c r="B14" s="894" t="s">
        <v>14</v>
      </c>
      <c r="C14" s="895"/>
      <c r="D14" s="518" t="s">
        <v>121</v>
      </c>
      <c r="E14" s="496" t="s">
        <v>337</v>
      </c>
      <c r="F14" s="497" t="s">
        <v>336</v>
      </c>
    </row>
    <row r="15" spans="1:6" ht="21.95" customHeight="1">
      <c r="A15" s="519" t="s">
        <v>124</v>
      </c>
      <c r="B15" s="891" t="s">
        <v>138</v>
      </c>
      <c r="C15" s="891"/>
      <c r="D15" s="520">
        <f>E15*F15</f>
        <v>0</v>
      </c>
      <c r="E15" s="498">
        <f>'Sch-5'!D15</f>
        <v>0</v>
      </c>
      <c r="F15" s="513">
        <f>IF(Discount!H36&lt;0,0,Discount!H36)</f>
        <v>0</v>
      </c>
    </row>
    <row r="16" spans="1:6" ht="35.1" customHeight="1">
      <c r="A16" s="521"/>
      <c r="B16" s="892" t="s">
        <v>139</v>
      </c>
      <c r="C16" s="893"/>
      <c r="D16" s="522"/>
      <c r="E16" s="500"/>
      <c r="F16" s="513"/>
    </row>
    <row r="17" spans="1:6" ht="21.95" customHeight="1">
      <c r="A17" s="519" t="s">
        <v>126</v>
      </c>
      <c r="B17" s="891" t="s">
        <v>140</v>
      </c>
      <c r="C17" s="891"/>
      <c r="D17" s="520">
        <f>E17*F17</f>
        <v>0</v>
      </c>
      <c r="E17" s="498">
        <f>'Sch-5'!D17</f>
        <v>0</v>
      </c>
      <c r="F17" s="513">
        <f>IF(Discount!I36&lt;0,0,Discount!I36)</f>
        <v>0</v>
      </c>
    </row>
    <row r="18" spans="1:6" ht="35.1" customHeight="1">
      <c r="A18" s="521"/>
      <c r="B18" s="892" t="s">
        <v>295</v>
      </c>
      <c r="C18" s="893"/>
      <c r="D18" s="522"/>
      <c r="E18" s="500"/>
      <c r="F18" s="513"/>
    </row>
    <row r="19" spans="1:6" ht="21.95" customHeight="1">
      <c r="A19" s="519" t="s">
        <v>128</v>
      </c>
      <c r="B19" s="891" t="s">
        <v>142</v>
      </c>
      <c r="C19" s="891"/>
      <c r="D19" s="520">
        <f>E19*F19</f>
        <v>0</v>
      </c>
      <c r="E19" s="498">
        <f>'Sch-5'!D19</f>
        <v>0</v>
      </c>
      <c r="F19" s="513">
        <f>IF(Discount!J36&lt;0,0,Discount!J36)</f>
        <v>0</v>
      </c>
    </row>
    <row r="20" spans="1:6" ht="30" customHeight="1">
      <c r="A20" s="521"/>
      <c r="B20" s="892" t="s">
        <v>143</v>
      </c>
      <c r="C20" s="893"/>
      <c r="D20" s="522"/>
      <c r="E20" s="500"/>
      <c r="F20" s="499"/>
    </row>
    <row r="21" spans="1:6" ht="21.95" customHeight="1">
      <c r="A21" s="519" t="s">
        <v>129</v>
      </c>
      <c r="B21" s="891" t="s">
        <v>144</v>
      </c>
      <c r="C21" s="891"/>
      <c r="D21" s="520" t="e">
        <f>E21*F21</f>
        <v>#REF!</v>
      </c>
      <c r="E21" s="498" t="e">
        <f>'Sch-5'!#REF!</f>
        <v>#REF!</v>
      </c>
      <c r="F21" s="513">
        <v>1</v>
      </c>
    </row>
    <row r="22" spans="1:6" ht="30" customHeight="1">
      <c r="A22" s="521"/>
      <c r="B22" s="892" t="s">
        <v>504</v>
      </c>
      <c r="C22" s="893"/>
      <c r="D22" s="522"/>
      <c r="E22" s="500"/>
      <c r="F22" s="499"/>
    </row>
    <row r="23" spans="1:6" ht="30" customHeight="1">
      <c r="A23" s="519">
        <v>5</v>
      </c>
      <c r="B23" s="891" t="s">
        <v>146</v>
      </c>
      <c r="C23" s="891"/>
      <c r="D23" s="520">
        <f>IF('Sch-5 after discount'!D19&lt;0,0,'Sch-5 after discount'!D19)</f>
        <v>0</v>
      </c>
      <c r="E23" s="500"/>
      <c r="F23" s="499"/>
    </row>
    <row r="24" spans="1:6" ht="25.5" customHeight="1">
      <c r="A24" s="521"/>
      <c r="B24" s="892" t="s">
        <v>147</v>
      </c>
      <c r="C24" s="893"/>
      <c r="D24" s="524"/>
      <c r="E24" s="500"/>
      <c r="F24" s="499"/>
    </row>
    <row r="25" spans="1:6" ht="21.95" customHeight="1">
      <c r="A25" s="519" t="s">
        <v>131</v>
      </c>
      <c r="B25" s="891" t="s">
        <v>148</v>
      </c>
      <c r="C25" s="891"/>
      <c r="D25" s="523" t="s">
        <v>317</v>
      </c>
      <c r="E25" s="500"/>
      <c r="F25" s="499"/>
    </row>
    <row r="26" spans="1:6" ht="35.1" customHeight="1">
      <c r="A26" s="521"/>
      <c r="B26" s="892" t="s">
        <v>149</v>
      </c>
      <c r="C26" s="893"/>
      <c r="D26" s="522"/>
      <c r="E26" s="500"/>
      <c r="F26" s="499"/>
    </row>
    <row r="27" spans="1:6" ht="18.75" customHeight="1">
      <c r="A27" s="887"/>
      <c r="B27" s="889" t="s">
        <v>325</v>
      </c>
      <c r="C27" s="889"/>
      <c r="D27" s="527"/>
      <c r="E27" s="500"/>
      <c r="F27" s="499"/>
    </row>
    <row r="28" spans="1:6" ht="18.75" customHeight="1" thickBot="1">
      <c r="A28" s="888"/>
      <c r="B28" s="890"/>
      <c r="C28" s="890"/>
      <c r="D28" s="526" t="e">
        <f>SUM(D15:D26)</f>
        <v>#REF!</v>
      </c>
      <c r="E28" s="501"/>
      <c r="F28" s="502"/>
    </row>
    <row r="29" spans="1:6" ht="18.75" customHeight="1">
      <c r="A29" s="122"/>
      <c r="B29" s="123"/>
      <c r="C29" s="123"/>
      <c r="D29" s="124"/>
    </row>
    <row r="30" spans="1:6" ht="27.95" customHeight="1">
      <c r="A30" s="122"/>
      <c r="B30" s="125"/>
      <c r="C30" s="125"/>
      <c r="D30" s="124"/>
    </row>
    <row r="31" spans="1:6" ht="27.95" customHeight="1">
      <c r="A31" s="126" t="s">
        <v>151</v>
      </c>
      <c r="B31" s="536" t="str">
        <f>'Sch-5'!B27</f>
        <v xml:space="preserve">  </v>
      </c>
      <c r="C31" s="125" t="s">
        <v>133</v>
      </c>
      <c r="D31" s="589" t="str">
        <f>'Sch-5'!D27</f>
        <v/>
      </c>
      <c r="F31" s="127"/>
    </row>
    <row r="32" spans="1:6" ht="27.95" customHeight="1">
      <c r="A32" s="126" t="s">
        <v>152</v>
      </c>
      <c r="B32" s="537" t="str">
        <f>'Sch-5'!B28</f>
        <v/>
      </c>
      <c r="C32" s="125" t="s">
        <v>135</v>
      </c>
      <c r="D32" s="589" t="str">
        <f>'Sch-5'!D28</f>
        <v/>
      </c>
      <c r="F32" s="108"/>
    </row>
    <row r="33" spans="1:6" ht="27.95" customHeight="1">
      <c r="A33" s="128"/>
      <c r="B33" s="109"/>
      <c r="C33" s="125"/>
      <c r="F33" s="108"/>
    </row>
    <row r="34" spans="1:6" ht="30" customHeight="1">
      <c r="A34" s="128"/>
      <c r="B34" s="109"/>
      <c r="C34" s="125"/>
      <c r="D34" s="128"/>
      <c r="F34" s="127"/>
    </row>
    <row r="35" spans="1:6" ht="30" customHeight="1">
      <c r="A35" s="129"/>
      <c r="B35" s="129"/>
      <c r="C35" s="130"/>
      <c r="E35" s="131"/>
    </row>
  </sheetData>
  <sheetProtection formatColumns="0" formatRows="0" selectLockedCells="1"/>
  <customSheetViews>
    <customSheetView guid="{267FF044-3C5D-4FEC-AC00-A7E30583F8BB}" showPageBreaks="1" printArea="1" hiddenColumns="1" view="pageBreakPreview">
      <selection activeCell="G14" sqref="G14"/>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2F397464-D97A-404F-89D2-184C6FBAA4EB}" showPageBreaks="1" printArea="1" hiddenColumns="1" view="pageBreakPreview" topLeftCell="A7">
      <selection activeCell="G14" sqref="G14"/>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2" fitToHeight="0" orientation="portrait" r:id="rId12"/>
  <headerFooter alignWithMargins="0">
    <oddFooter>&amp;R&amp;"Book Antiqua,Bold"&amp;10Schedule-6/ Page &amp;P of &amp;N</oddFooter>
  </headerFooter>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3" zoomScaleNormal="100" zoomScaleSheetLayoutView="100" workbookViewId="0">
      <selection activeCell="A18" sqref="A18:I18"/>
    </sheetView>
  </sheetViews>
  <sheetFormatPr defaultColWidth="8.7109375" defaultRowHeight="16.5"/>
  <cols>
    <col min="1" max="1" width="6.5703125" style="253" customWidth="1"/>
    <col min="2" max="2" width="11.42578125" style="253" customWidth="1"/>
    <col min="3" max="3" width="15" style="253" customWidth="1"/>
    <col min="4" max="4" width="10.28515625" style="253" customWidth="1"/>
    <col min="5" max="8" width="15.140625" style="253" customWidth="1"/>
    <col min="9" max="9" width="22.85546875" style="372" customWidth="1"/>
    <col min="10" max="10" width="8.7109375" style="243" customWidth="1"/>
    <col min="11" max="11" width="10.28515625" style="243" customWidth="1"/>
    <col min="12" max="12" width="13.5703125" style="243" customWidth="1"/>
    <col min="13" max="13" width="14.28515625" style="243" customWidth="1"/>
    <col min="14" max="26" width="9.140625" style="275" customWidth="1"/>
    <col min="27" max="27" width="0" style="275" hidden="1" customWidth="1"/>
    <col min="28" max="28" width="15.85546875" style="275" hidden="1" customWidth="1"/>
    <col min="29" max="29" width="15.5703125" style="275" hidden="1" customWidth="1"/>
    <col min="30" max="30" width="24.42578125" style="275" hidden="1" customWidth="1"/>
    <col min="31" max="31" width="13.7109375" style="275" hidden="1" customWidth="1"/>
    <col min="32" max="33" width="0" style="275" hidden="1" customWidth="1"/>
    <col min="34" max="100" width="9.140625" style="275" customWidth="1"/>
    <col min="101" max="253" width="9.140625" style="240" customWidth="1"/>
    <col min="254" max="254" width="13" style="240" customWidth="1"/>
    <col min="255" max="255" width="35.85546875" style="240" customWidth="1"/>
    <col min="256" max="16384" width="8.7109375" style="240"/>
  </cols>
  <sheetData>
    <row r="1" spans="1:100" s="275" customFormat="1" ht="18" customHeight="1">
      <c r="A1" s="271" t="str">
        <f>Cover!B3</f>
        <v>SRTS-II/C&amp;M/WC-4373/2025</v>
      </c>
      <c r="B1" s="271"/>
      <c r="C1" s="271"/>
      <c r="D1" s="271"/>
      <c r="E1" s="271"/>
      <c r="F1" s="271"/>
      <c r="G1" s="271"/>
      <c r="H1" s="271"/>
      <c r="I1" s="364"/>
      <c r="J1" s="272"/>
      <c r="K1" s="272"/>
      <c r="L1" s="272"/>
      <c r="M1" s="273" t="s">
        <v>25</v>
      </c>
    </row>
    <row r="2" spans="1:100" s="275" customFormat="1" ht="12.75" customHeight="1">
      <c r="A2" s="276"/>
      <c r="B2" s="276"/>
      <c r="C2" s="276"/>
      <c r="D2" s="276"/>
      <c r="E2" s="276"/>
      <c r="F2" s="276"/>
      <c r="G2" s="276"/>
      <c r="H2" s="276"/>
      <c r="I2" s="365"/>
      <c r="J2" s="277"/>
      <c r="K2" s="277"/>
      <c r="L2" s="277"/>
      <c r="M2" s="277"/>
    </row>
    <row r="3" spans="1:100" s="275" customFormat="1" ht="101.25" customHeight="1">
      <c r="A3" s="903" t="str">
        <f>Cover!$B$2</f>
        <v>Substation related works at Kudankulam Nuclear Power Plant (KKNPP) 1,2 end with respect to new 400kV interconnection line between (KKNPP) 1,2 &amp; KKNPP 3,4 under consultancy</v>
      </c>
      <c r="B3" s="903"/>
      <c r="C3" s="903"/>
      <c r="D3" s="903"/>
      <c r="E3" s="903"/>
      <c r="F3" s="903"/>
      <c r="G3" s="903"/>
      <c r="H3" s="903"/>
      <c r="I3" s="903"/>
      <c r="J3" s="903"/>
      <c r="K3" s="903"/>
      <c r="L3" s="903"/>
      <c r="M3" s="903"/>
      <c r="AA3" s="275" t="s">
        <v>17</v>
      </c>
      <c r="AC3" s="275">
        <f>IF(ISERROR(#REF!/('[9]Sch-6'!D14+'[9]Sch-6'!D16+'[9]Sch-6'!D18)),0,#REF!/( '[9]Sch-6'!D14+'[9]Sch-6'!D16+'[9]Sch-6'!D18))</f>
        <v>0</v>
      </c>
    </row>
    <row r="4" spans="1:100" s="275" customFormat="1" ht="21.95" customHeight="1">
      <c r="A4" s="904" t="s">
        <v>18</v>
      </c>
      <c r="B4" s="904"/>
      <c r="C4" s="904"/>
      <c r="D4" s="904"/>
      <c r="E4" s="904"/>
      <c r="F4" s="904"/>
      <c r="G4" s="904"/>
      <c r="H4" s="904"/>
      <c r="I4" s="904"/>
      <c r="J4" s="904"/>
      <c r="K4" s="904"/>
      <c r="L4" s="904"/>
      <c r="M4" s="904"/>
      <c r="AA4" s="275" t="s">
        <v>19</v>
      </c>
      <c r="AC4" s="275" t="e">
        <f>#REF!</f>
        <v>#REF!</v>
      </c>
    </row>
    <row r="5" spans="1:100" s="275" customFormat="1" ht="27.95" customHeight="1">
      <c r="A5" s="280"/>
      <c r="B5" s="280"/>
      <c r="C5" s="280"/>
      <c r="D5" s="280"/>
      <c r="E5" s="416"/>
      <c r="F5" s="416"/>
      <c r="G5" s="416"/>
      <c r="H5" s="416"/>
      <c r="I5" s="366"/>
      <c r="K5" s="279"/>
      <c r="L5" s="278"/>
      <c r="M5" s="416"/>
    </row>
    <row r="6" spans="1:100" s="275" customFormat="1" ht="27.95" customHeight="1">
      <c r="A6" s="484"/>
      <c r="B6" s="862" t="s">
        <v>327</v>
      </c>
      <c r="C6" s="862"/>
      <c r="D6" s="3"/>
      <c r="E6" s="416"/>
      <c r="F6" s="416"/>
      <c r="G6" s="416"/>
      <c r="H6" s="416"/>
      <c r="I6" s="366"/>
      <c r="K6" s="279"/>
      <c r="L6" s="278"/>
      <c r="M6" s="416"/>
    </row>
    <row r="7" spans="1:100" s="275" customFormat="1" ht="27.95" customHeight="1">
      <c r="A7" s="481"/>
      <c r="B7" s="847">
        <f>'Sch-1'!A7</f>
        <v>0</v>
      </c>
      <c r="C7" s="847"/>
      <c r="D7" s="847"/>
      <c r="E7" s="847"/>
      <c r="F7" s="847"/>
      <c r="G7" s="847"/>
      <c r="H7" s="847"/>
      <c r="I7" s="366"/>
      <c r="K7" s="279"/>
      <c r="L7" s="278"/>
      <c r="M7" s="416"/>
    </row>
    <row r="8" spans="1:100" s="436" customFormat="1" ht="16.5" customHeight="1">
      <c r="A8" s="483"/>
      <c r="B8" s="844" t="str">
        <f>'Sch-1'!A8</f>
        <v>Bidder’s Name and Address  (Sole Bidder) :</v>
      </c>
      <c r="C8" s="844"/>
      <c r="D8" s="844"/>
      <c r="E8" s="844"/>
      <c r="F8" s="844"/>
      <c r="G8" s="844"/>
      <c r="H8" s="844"/>
      <c r="I8" s="22"/>
      <c r="J8" s="22"/>
      <c r="K8" s="85" t="s">
        <v>1</v>
      </c>
      <c r="L8" s="20"/>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row>
    <row r="9" spans="1:100" s="436" customFormat="1">
      <c r="A9" s="412"/>
      <c r="B9" s="412" t="s">
        <v>12</v>
      </c>
      <c r="C9" s="847" t="e">
        <f>'Sch-1'!#REF!</f>
        <v>#REF!</v>
      </c>
      <c r="D9" s="847"/>
      <c r="E9" s="847"/>
      <c r="F9" s="847"/>
      <c r="G9" s="236"/>
      <c r="H9" s="236"/>
      <c r="I9" s="236"/>
      <c r="J9" s="236"/>
      <c r="K9" s="86" t="s">
        <v>2</v>
      </c>
      <c r="L9" s="20"/>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5"/>
      <c r="CD9" s="275"/>
      <c r="CE9" s="275"/>
      <c r="CF9" s="275"/>
      <c r="CG9" s="275"/>
      <c r="CH9" s="275"/>
      <c r="CI9" s="275"/>
      <c r="CJ9" s="275"/>
      <c r="CK9" s="275"/>
      <c r="CL9" s="275"/>
      <c r="CM9" s="275"/>
      <c r="CN9" s="275"/>
      <c r="CO9" s="275"/>
      <c r="CP9" s="275"/>
      <c r="CQ9" s="275"/>
      <c r="CR9" s="275"/>
      <c r="CS9" s="275"/>
      <c r="CT9" s="275"/>
      <c r="CU9" s="275"/>
      <c r="CV9" s="275"/>
    </row>
    <row r="10" spans="1:100" s="436" customFormat="1">
      <c r="A10" s="412"/>
      <c r="B10" s="412" t="s">
        <v>11</v>
      </c>
      <c r="C10" s="846" t="e">
        <f>'Sch-1'!#REF!</f>
        <v>#REF!</v>
      </c>
      <c r="D10" s="846"/>
      <c r="E10" s="846"/>
      <c r="F10" s="846"/>
      <c r="G10" s="236"/>
      <c r="H10" s="236"/>
      <c r="I10" s="236"/>
      <c r="J10" s="236"/>
      <c r="K10" s="86" t="s">
        <v>3</v>
      </c>
      <c r="L10" s="20"/>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row>
    <row r="11" spans="1:100" s="436" customFormat="1">
      <c r="A11" s="374"/>
      <c r="B11" s="374"/>
      <c r="C11" s="846" t="e">
        <f>'Sch-1'!#REF!</f>
        <v>#REF!</v>
      </c>
      <c r="D11" s="846"/>
      <c r="E11" s="846"/>
      <c r="F11" s="846"/>
      <c r="G11" s="236"/>
      <c r="H11" s="236"/>
      <c r="I11" s="236"/>
      <c r="J11" s="236"/>
      <c r="K11" s="86" t="s">
        <v>4</v>
      </c>
      <c r="L11" s="20"/>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row>
    <row r="12" spans="1:100" s="436" customFormat="1">
      <c r="A12" s="374"/>
      <c r="B12" s="374"/>
      <c r="C12" s="846" t="e">
        <f>'Sch-1'!#REF!</f>
        <v>#REF!</v>
      </c>
      <c r="D12" s="846"/>
      <c r="E12" s="846"/>
      <c r="F12" s="846"/>
      <c r="G12" s="236"/>
      <c r="H12" s="236"/>
      <c r="I12" s="236"/>
      <c r="J12" s="236"/>
      <c r="K12" s="86" t="s">
        <v>5</v>
      </c>
      <c r="L12" s="20"/>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row>
    <row r="13" spans="1:100" s="275" customFormat="1" ht="21" customHeight="1">
      <c r="A13" s="280"/>
      <c r="B13" s="280"/>
      <c r="C13" s="280"/>
      <c r="D13" s="280"/>
      <c r="E13" s="280"/>
      <c r="F13" s="280"/>
      <c r="G13" s="280"/>
      <c r="H13" s="280"/>
      <c r="I13" s="367"/>
      <c r="J13" s="416"/>
      <c r="K13" s="86" t="s">
        <v>6</v>
      </c>
      <c r="L13" s="274"/>
      <c r="M13" s="274"/>
    </row>
    <row r="14" spans="1:100" s="275" customFormat="1" ht="27.95" customHeight="1">
      <c r="A14" s="910" t="s">
        <v>28</v>
      </c>
      <c r="B14" s="910"/>
      <c r="C14" s="910"/>
      <c r="D14" s="910"/>
      <c r="E14" s="910"/>
      <c r="F14" s="910"/>
      <c r="G14" s="910"/>
      <c r="H14" s="910"/>
      <c r="I14" s="910"/>
      <c r="J14" s="910"/>
      <c r="K14" s="910"/>
      <c r="L14" s="910"/>
      <c r="M14" s="910"/>
    </row>
    <row r="15" spans="1:100" s="275" customFormat="1" ht="115.5" customHeight="1">
      <c r="A15" s="433" t="s">
        <v>29</v>
      </c>
      <c r="B15" s="360" t="s">
        <v>255</v>
      </c>
      <c r="C15" s="360" t="s">
        <v>256</v>
      </c>
      <c r="D15" s="433" t="s">
        <v>35</v>
      </c>
      <c r="E15" s="437" t="s">
        <v>307</v>
      </c>
      <c r="F15" s="438" t="s">
        <v>308</v>
      </c>
      <c r="G15" s="438" t="s">
        <v>292</v>
      </c>
      <c r="H15" s="438" t="s">
        <v>300</v>
      </c>
      <c r="I15" s="434" t="s">
        <v>30</v>
      </c>
      <c r="J15" s="434" t="s">
        <v>9</v>
      </c>
      <c r="K15" s="434" t="s">
        <v>15</v>
      </c>
      <c r="L15" s="434" t="s">
        <v>31</v>
      </c>
      <c r="M15" s="435" t="s">
        <v>32</v>
      </c>
      <c r="AB15" s="275" t="s">
        <v>33</v>
      </c>
      <c r="AD15" s="275" t="s">
        <v>21</v>
      </c>
      <c r="AE15" s="275" t="s">
        <v>34</v>
      </c>
    </row>
    <row r="16" spans="1:100">
      <c r="A16" s="440"/>
      <c r="B16" s="440"/>
      <c r="C16" s="440"/>
      <c r="D16" s="440"/>
      <c r="E16" s="440"/>
      <c r="F16" s="440"/>
      <c r="G16" s="440"/>
      <c r="H16" s="440"/>
      <c r="I16" s="441"/>
      <c r="J16" s="442"/>
      <c r="K16" s="442"/>
      <c r="L16" s="442"/>
      <c r="M16" s="442"/>
    </row>
    <row r="17" spans="1:100" s="381" customFormat="1" ht="23.25" customHeight="1">
      <c r="A17" s="418"/>
      <c r="B17" s="418"/>
      <c r="C17" s="418"/>
      <c r="D17" s="418"/>
      <c r="F17" s="418"/>
      <c r="G17" s="443" t="s">
        <v>316</v>
      </c>
      <c r="H17" s="418"/>
      <c r="I17" s="418"/>
      <c r="J17" s="418"/>
      <c r="K17" s="418"/>
      <c r="L17" s="418"/>
      <c r="M17" s="418"/>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row>
    <row r="18" spans="1:100" ht="22.5" customHeight="1">
      <c r="A18" s="911"/>
      <c r="B18" s="911"/>
      <c r="C18" s="911"/>
      <c r="D18" s="911"/>
      <c r="E18" s="911"/>
      <c r="F18" s="911"/>
      <c r="G18" s="911"/>
      <c r="H18" s="911"/>
      <c r="I18" s="911"/>
      <c r="J18" s="444"/>
      <c r="K18" s="444"/>
      <c r="L18" s="444"/>
      <c r="M18" s="444"/>
    </row>
    <row r="19" spans="1:100" ht="26.25" customHeight="1">
      <c r="B19" s="343"/>
      <c r="C19" s="344"/>
      <c r="D19" s="344"/>
      <c r="E19" s="344"/>
      <c r="F19" s="344"/>
      <c r="G19" s="344"/>
      <c r="H19" s="344"/>
      <c r="I19" s="344"/>
      <c r="J19" s="344"/>
      <c r="K19" s="344"/>
      <c r="L19" s="345"/>
      <c r="M19" s="439"/>
    </row>
    <row r="20" spans="1:100">
      <c r="B20" s="344"/>
      <c r="C20" s="344"/>
      <c r="D20" s="344"/>
      <c r="E20" s="344"/>
      <c r="F20" s="344"/>
      <c r="G20" s="344"/>
      <c r="H20" s="344"/>
      <c r="I20" s="344"/>
      <c r="J20" s="344"/>
      <c r="K20" s="344"/>
      <c r="L20" s="346"/>
      <c r="M20" s="439"/>
    </row>
    <row r="21" spans="1:100" s="424" customFormat="1">
      <c r="B21" s="424" t="s">
        <v>297</v>
      </c>
      <c r="C21" s="912" t="str">
        <f>'Sch-6 (After Discount)'!B31</f>
        <v xml:space="preserve">  </v>
      </c>
      <c r="D21" s="907"/>
      <c r="H21" s="908" t="s">
        <v>299</v>
      </c>
      <c r="I21" s="908"/>
      <c r="J21" s="905" t="str">
        <f>'Sch-6 (After Discount)'!D31</f>
        <v/>
      </c>
      <c r="K21" s="905"/>
      <c r="L21" s="905"/>
      <c r="M21" s="90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row>
    <row r="22" spans="1:100" s="424" customFormat="1" ht="16.5" customHeight="1">
      <c r="B22" s="424" t="s">
        <v>298</v>
      </c>
      <c r="C22" s="906" t="str">
        <f>'Sch-5'!B28</f>
        <v/>
      </c>
      <c r="D22" s="907"/>
      <c r="H22" s="908" t="s">
        <v>114</v>
      </c>
      <c r="I22" s="908"/>
      <c r="J22" s="905" t="str">
        <f>'Sch-6 (After Discount)'!D32</f>
        <v/>
      </c>
      <c r="K22" s="905"/>
      <c r="L22" s="905"/>
      <c r="M22" s="90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row>
    <row r="23" spans="1:100">
      <c r="B23" s="913"/>
      <c r="C23" s="913"/>
      <c r="D23" s="913"/>
      <c r="E23" s="913"/>
      <c r="F23" s="913"/>
      <c r="G23" s="913"/>
      <c r="H23" s="913"/>
      <c r="I23" s="913"/>
      <c r="J23" s="913"/>
      <c r="K23" s="913"/>
      <c r="L23" s="913"/>
      <c r="M23" s="439"/>
    </row>
    <row r="24" spans="1:100">
      <c r="B24" s="347"/>
      <c r="C24" s="347"/>
      <c r="D24" s="914"/>
      <c r="E24" s="914"/>
      <c r="F24" s="914"/>
      <c r="G24" s="914"/>
      <c r="H24" s="914"/>
      <c r="I24" s="914"/>
      <c r="J24" s="914"/>
      <c r="K24" s="914"/>
      <c r="L24" s="914"/>
      <c r="M24" s="439"/>
    </row>
    <row r="25" spans="1:100">
      <c r="B25" s="348"/>
      <c r="C25" s="349"/>
      <c r="D25" s="914"/>
      <c r="E25" s="914"/>
      <c r="F25" s="914"/>
      <c r="G25" s="914"/>
      <c r="H25" s="914"/>
      <c r="I25" s="914"/>
      <c r="J25" s="914"/>
      <c r="K25" s="914"/>
      <c r="L25" s="914"/>
      <c r="M25" s="439"/>
    </row>
    <row r="26" spans="1:100">
      <c r="B26" s="348"/>
      <c r="C26" s="350"/>
      <c r="D26" s="914"/>
      <c r="E26" s="914"/>
      <c r="F26" s="914"/>
      <c r="G26" s="914"/>
      <c r="H26" s="914"/>
      <c r="I26" s="914"/>
      <c r="J26" s="914"/>
      <c r="K26" s="914"/>
      <c r="L26" s="914"/>
      <c r="M26" s="439"/>
    </row>
    <row r="27" spans="1:100">
      <c r="B27" s="19"/>
      <c r="C27" s="18"/>
      <c r="D27" s="914"/>
      <c r="E27" s="914"/>
      <c r="F27" s="914"/>
      <c r="G27" s="914"/>
      <c r="H27" s="914"/>
      <c r="I27" s="914"/>
      <c r="J27" s="914"/>
      <c r="K27" s="914"/>
      <c r="L27" s="914"/>
      <c r="M27" s="439"/>
    </row>
    <row r="28" spans="1:100">
      <c r="B28" s="19"/>
      <c r="C28" s="18"/>
      <c r="D28" s="344"/>
      <c r="E28" s="344"/>
      <c r="F28" s="344"/>
      <c r="G28" s="344"/>
      <c r="H28" s="344"/>
      <c r="I28" s="344"/>
      <c r="J28" s="344"/>
      <c r="K28" s="344"/>
      <c r="L28" s="344"/>
      <c r="M28" s="439"/>
    </row>
    <row r="29" spans="1:100">
      <c r="B29" s="351"/>
      <c r="C29" s="915"/>
      <c r="D29" s="915"/>
      <c r="E29" s="915"/>
      <c r="F29" s="915"/>
      <c r="G29" s="915"/>
      <c r="H29" s="915"/>
      <c r="I29" s="915"/>
      <c r="J29" s="915"/>
      <c r="K29" s="915"/>
      <c r="L29" s="352"/>
      <c r="M29" s="439"/>
    </row>
    <row r="59" spans="1:100" s="239" customFormat="1">
      <c r="A59" s="244"/>
      <c r="B59" s="244"/>
      <c r="C59" s="244"/>
      <c r="D59" s="244"/>
      <c r="E59" s="244"/>
      <c r="F59" s="244"/>
      <c r="G59" s="244"/>
      <c r="H59" s="244"/>
      <c r="I59" s="368"/>
      <c r="J59" s="245"/>
      <c r="K59" s="245"/>
      <c r="L59" s="245"/>
      <c r="M59" s="24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5"/>
      <c r="BR59" s="275"/>
      <c r="BS59" s="275"/>
      <c r="BT59" s="275"/>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row>
    <row r="60" spans="1:100" s="239" customFormat="1">
      <c r="A60" s="244"/>
      <c r="B60" s="244"/>
      <c r="C60" s="244"/>
      <c r="D60" s="244"/>
      <c r="E60" s="244"/>
      <c r="F60" s="244"/>
      <c r="G60" s="244"/>
      <c r="H60" s="244"/>
      <c r="I60" s="368"/>
      <c r="J60" s="245"/>
      <c r="K60" s="245"/>
      <c r="L60" s="245"/>
      <c r="M60" s="24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row>
    <row r="61" spans="1:100" s="239" customFormat="1">
      <c r="A61" s="244"/>
      <c r="B61" s="244"/>
      <c r="C61" s="244"/>
      <c r="D61" s="244"/>
      <c r="E61" s="244"/>
      <c r="F61" s="244"/>
      <c r="G61" s="244"/>
      <c r="H61" s="244"/>
      <c r="I61" s="368"/>
      <c r="J61" s="245"/>
      <c r="K61" s="245"/>
      <c r="L61" s="245"/>
      <c r="M61" s="24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5"/>
      <c r="CS61" s="275"/>
      <c r="CT61" s="275"/>
      <c r="CU61" s="275"/>
      <c r="CV61" s="275"/>
    </row>
    <row r="62" spans="1:100" ht="16.5" hidden="1" customHeight="1">
      <c r="A62" s="246" t="str">
        <f>A1</f>
        <v>SRTS-II/C&amp;M/WC-4373/2025</v>
      </c>
      <c r="B62" s="246"/>
      <c r="C62" s="246"/>
      <c r="D62" s="246"/>
      <c r="E62" s="246"/>
      <c r="F62" s="246"/>
      <c r="G62" s="246"/>
      <c r="H62" s="246"/>
      <c r="I62" s="369"/>
      <c r="J62" s="247"/>
      <c r="K62" s="247"/>
      <c r="L62" s="247"/>
      <c r="M62" s="247"/>
    </row>
    <row r="63" spans="1:100" ht="16.5" hidden="1" customHeight="1">
      <c r="A63" s="241"/>
      <c r="B63" s="241"/>
      <c r="C63" s="241"/>
      <c r="D63" s="241"/>
      <c r="E63" s="241"/>
      <c r="F63" s="241"/>
      <c r="G63" s="241"/>
      <c r="H63" s="241"/>
      <c r="I63" s="370"/>
      <c r="J63" s="242"/>
      <c r="K63" s="242"/>
      <c r="L63" s="242"/>
      <c r="M63" s="242"/>
    </row>
    <row r="64" spans="1:100" ht="35.25" hidden="1" customHeight="1">
      <c r="A64" s="916" t="str">
        <f>A3</f>
        <v>Substation related works at Kudankulam Nuclear Power Plant (KKNPP) 1,2 end with respect to new 400kV interconnection line between (KKNPP) 1,2 &amp; KKNPP 3,4 under consultancy</v>
      </c>
      <c r="B64" s="916"/>
      <c r="C64" s="916"/>
      <c r="D64" s="916"/>
      <c r="E64" s="916"/>
      <c r="F64" s="916"/>
      <c r="G64" s="916"/>
      <c r="H64" s="916"/>
      <c r="I64" s="916">
        <f>I3</f>
        <v>0</v>
      </c>
      <c r="J64" s="916">
        <f>J3</f>
        <v>0</v>
      </c>
      <c r="K64" s="916"/>
      <c r="L64" s="916"/>
      <c r="M64" s="916"/>
    </row>
    <row r="65" spans="1:13" ht="16.5" hidden="1" customHeight="1">
      <c r="A65" s="909" t="str">
        <f>A4</f>
        <v>(SCHEDULE OF RATES AND PRICES )</v>
      </c>
      <c r="B65" s="909"/>
      <c r="C65" s="909"/>
      <c r="D65" s="909"/>
      <c r="E65" s="909"/>
      <c r="F65" s="909"/>
      <c r="G65" s="909"/>
      <c r="H65" s="909"/>
      <c r="I65" s="909">
        <f>I4</f>
        <v>0</v>
      </c>
      <c r="J65" s="909">
        <f>J4</f>
        <v>0</v>
      </c>
      <c r="K65" s="909"/>
      <c r="L65" s="909"/>
      <c r="M65" s="909"/>
    </row>
    <row r="66" spans="1:13" ht="16.5" hidden="1" customHeight="1">
      <c r="A66" s="248"/>
      <c r="B66" s="248"/>
      <c r="C66" s="248"/>
      <c r="D66" s="248"/>
      <c r="E66" s="248"/>
      <c r="F66" s="248"/>
      <c r="G66" s="248"/>
      <c r="H66" s="248"/>
      <c r="I66" s="415"/>
      <c r="J66" s="417"/>
      <c r="K66" s="417"/>
      <c r="L66" s="417"/>
      <c r="M66" s="417"/>
    </row>
    <row r="67" spans="1:13" ht="16.5" hidden="1" customHeight="1">
      <c r="A67" s="249" t="e">
        <f>#REF!</f>
        <v>#REF!</v>
      </c>
      <c r="B67" s="249"/>
      <c r="C67" s="249"/>
      <c r="D67" s="249"/>
      <c r="E67" s="249"/>
      <c r="F67" s="249"/>
      <c r="G67" s="249"/>
      <c r="H67" s="249"/>
      <c r="I67" s="371"/>
      <c r="J67" s="250"/>
      <c r="K67" s="250"/>
      <c r="L67" s="250"/>
      <c r="M67" s="250"/>
    </row>
    <row r="68" spans="1:13" ht="16.5" hidden="1" customHeight="1">
      <c r="A68" s="918" t="e">
        <f>#REF!</f>
        <v>#REF!</v>
      </c>
      <c r="B68" s="918"/>
      <c r="C68" s="918"/>
      <c r="D68" s="918"/>
      <c r="E68" s="918"/>
      <c r="F68" s="918"/>
      <c r="G68" s="918"/>
      <c r="H68" s="918"/>
      <c r="I68" s="918" t="e">
        <f>#REF!</f>
        <v>#REF!</v>
      </c>
      <c r="J68" s="918" t="e">
        <f>#REF!</f>
        <v>#REF!</v>
      </c>
      <c r="K68" s="413"/>
      <c r="L68" s="413"/>
      <c r="M68" s="413"/>
    </row>
    <row r="69" spans="1:13" ht="16.5" hidden="1" customHeight="1">
      <c r="A69" s="251" t="e">
        <f>#REF!</f>
        <v>#REF!</v>
      </c>
      <c r="B69" s="251"/>
      <c r="C69" s="251"/>
      <c r="D69" s="251"/>
      <c r="E69" s="251"/>
      <c r="F69" s="251"/>
      <c r="G69" s="251"/>
      <c r="H69" s="251"/>
      <c r="I69" s="917" t="e">
        <f>#REF!</f>
        <v>#REF!</v>
      </c>
      <c r="J69" s="917" t="e">
        <f>#REF!</f>
        <v>#REF!</v>
      </c>
      <c r="K69" s="414"/>
      <c r="L69" s="414"/>
      <c r="M69" s="414"/>
    </row>
    <row r="70" spans="1:13" ht="16.5" hidden="1" customHeight="1">
      <c r="A70" s="251" t="e">
        <f>#REF!</f>
        <v>#REF!</v>
      </c>
      <c r="B70" s="251"/>
      <c r="C70" s="251"/>
      <c r="D70" s="251"/>
      <c r="E70" s="251"/>
      <c r="F70" s="251"/>
      <c r="G70" s="251"/>
      <c r="H70" s="251"/>
      <c r="I70" s="917" t="e">
        <f>#REF!</f>
        <v>#REF!</v>
      </c>
      <c r="J70" s="917" t="e">
        <f>#REF!</f>
        <v>#REF!</v>
      </c>
      <c r="K70" s="414"/>
      <c r="L70" s="414"/>
      <c r="M70" s="414"/>
    </row>
    <row r="71" spans="1:13" ht="16.5" hidden="1" customHeight="1">
      <c r="A71" s="252"/>
      <c r="B71" s="252"/>
      <c r="C71" s="252"/>
      <c r="D71" s="252"/>
      <c r="E71" s="252"/>
      <c r="F71" s="252"/>
      <c r="G71" s="252"/>
      <c r="H71" s="252"/>
      <c r="I71" s="917" t="e">
        <f>#REF!</f>
        <v>#REF!</v>
      </c>
      <c r="J71" s="917" t="e">
        <f>#REF!</f>
        <v>#REF!</v>
      </c>
      <c r="K71" s="414"/>
      <c r="L71" s="414"/>
      <c r="M71" s="414"/>
    </row>
    <row r="72" spans="1:13" ht="16.5" hidden="1" customHeight="1">
      <c r="A72" s="252"/>
      <c r="B72" s="252"/>
      <c r="C72" s="252"/>
      <c r="D72" s="252"/>
      <c r="E72" s="252"/>
      <c r="F72" s="252"/>
      <c r="G72" s="252"/>
      <c r="H72" s="252"/>
      <c r="I72" s="917">
        <f>C5</f>
        <v>0</v>
      </c>
      <c r="J72" s="917">
        <f>D5</f>
        <v>0</v>
      </c>
      <c r="K72" s="414"/>
      <c r="L72" s="414"/>
      <c r="M72" s="414"/>
    </row>
    <row r="73" spans="1:13" ht="16.5" hidden="1" customHeight="1"/>
    <row r="74" spans="1:13" ht="33.75" hidden="1" customHeight="1">
      <c r="A74" s="254" t="str">
        <f>A15</f>
        <v>SL. NO.</v>
      </c>
      <c r="B74" s="254"/>
      <c r="C74" s="254"/>
      <c r="D74" s="254"/>
      <c r="E74" s="254"/>
      <c r="F74" s="254"/>
      <c r="G74" s="254"/>
      <c r="H74" s="254"/>
      <c r="I74" s="255" t="str">
        <f>I15</f>
        <v>Description of Test</v>
      </c>
      <c r="J74" s="920" t="e">
        <f>#REF!</f>
        <v>#REF!</v>
      </c>
      <c r="K74" s="920"/>
      <c r="L74" s="920"/>
      <c r="M74" s="920"/>
    </row>
    <row r="75" spans="1:13" ht="16.5" hidden="1" customHeight="1">
      <c r="A75" s="417" t="e">
        <f>#REF!</f>
        <v>#REF!</v>
      </c>
      <c r="B75" s="417"/>
      <c r="C75" s="417"/>
      <c r="D75" s="417"/>
      <c r="E75" s="417"/>
      <c r="F75" s="417"/>
      <c r="G75" s="417"/>
      <c r="H75" s="417"/>
      <c r="I75" s="415" t="e">
        <f>#REF!</f>
        <v>#REF!</v>
      </c>
      <c r="J75" s="921" t="e">
        <f>#REF!</f>
        <v>#REF!</v>
      </c>
      <c r="K75" s="921"/>
      <c r="L75" s="921"/>
      <c r="M75" s="921"/>
    </row>
    <row r="76" spans="1:13" ht="16.5" hidden="1" customHeight="1">
      <c r="A76" s="256" t="e">
        <f>#REF!</f>
        <v>#REF!</v>
      </c>
      <c r="B76" s="256"/>
      <c r="C76" s="256"/>
      <c r="D76" s="256"/>
      <c r="E76" s="256"/>
      <c r="F76" s="256"/>
      <c r="G76" s="256"/>
      <c r="H76" s="256"/>
      <c r="I76" s="257" t="e">
        <f>#REF!</f>
        <v>#REF!</v>
      </c>
      <c r="J76" s="921"/>
      <c r="K76" s="921"/>
      <c r="L76" s="921"/>
      <c r="M76" s="921"/>
    </row>
    <row r="77" spans="1:13" ht="16.5" hidden="1" customHeight="1">
      <c r="A77" s="258" t="e">
        <f>#REF!</f>
        <v>#REF!</v>
      </c>
      <c r="B77" s="258"/>
      <c r="C77" s="258"/>
      <c r="D77" s="258"/>
      <c r="E77" s="258"/>
      <c r="F77" s="258"/>
      <c r="G77" s="258"/>
      <c r="H77" s="258"/>
      <c r="I77" s="259" t="e">
        <f>#REF!</f>
        <v>#REF!</v>
      </c>
      <c r="J77" s="919" t="e">
        <f>#REF!</f>
        <v>#REF!</v>
      </c>
      <c r="K77" s="919"/>
      <c r="L77" s="919"/>
      <c r="M77" s="919"/>
    </row>
    <row r="78" spans="1:13" ht="16.5" hidden="1" customHeight="1">
      <c r="A78" s="258" t="e">
        <f>#REF!</f>
        <v>#REF!</v>
      </c>
      <c r="B78" s="258"/>
      <c r="C78" s="258"/>
      <c r="D78" s="258"/>
      <c r="E78" s="258"/>
      <c r="F78" s="258"/>
      <c r="G78" s="258"/>
      <c r="H78" s="258"/>
      <c r="I78" s="259" t="e">
        <f>#REF!</f>
        <v>#REF!</v>
      </c>
      <c r="J78" s="919" t="e">
        <f>#REF!</f>
        <v>#REF!</v>
      </c>
      <c r="K78" s="919"/>
      <c r="L78" s="919"/>
      <c r="M78" s="919"/>
    </row>
    <row r="79" spans="1:13" ht="20.100000000000001" hidden="1" customHeight="1">
      <c r="A79" s="260"/>
      <c r="B79" s="260"/>
      <c r="C79" s="260"/>
      <c r="D79" s="260"/>
      <c r="E79" s="260"/>
      <c r="F79" s="260"/>
      <c r="G79" s="260"/>
      <c r="H79" s="260"/>
      <c r="I79" s="257" t="e">
        <f>#REF!</f>
        <v>#REF!</v>
      </c>
      <c r="J79" s="919" t="e">
        <f>#REF!</f>
        <v>#REF!</v>
      </c>
      <c r="K79" s="919"/>
      <c r="L79" s="919"/>
      <c r="M79" s="919"/>
    </row>
    <row r="80" spans="1:13" ht="16.5" hidden="1" customHeight="1">
      <c r="A80" s="256" t="e">
        <f>#REF!</f>
        <v>#REF!</v>
      </c>
      <c r="B80" s="256"/>
      <c r="C80" s="256"/>
      <c r="D80" s="256"/>
      <c r="E80" s="256"/>
      <c r="F80" s="256"/>
      <c r="G80" s="256"/>
      <c r="H80" s="256"/>
      <c r="I80" s="257" t="e">
        <f>#REF!</f>
        <v>#REF!</v>
      </c>
      <c r="J80" s="919"/>
      <c r="K80" s="919"/>
      <c r="L80" s="919"/>
      <c r="M80" s="919"/>
    </row>
    <row r="81" spans="1:100" ht="16.5" hidden="1" customHeight="1">
      <c r="A81" s="261" t="e">
        <f>#REF!</f>
        <v>#REF!</v>
      </c>
      <c r="B81" s="261"/>
      <c r="C81" s="261"/>
      <c r="D81" s="261"/>
      <c r="E81" s="261"/>
      <c r="F81" s="261"/>
      <c r="G81" s="261"/>
      <c r="H81" s="261"/>
      <c r="I81" s="257" t="e">
        <f>#REF!</f>
        <v>#REF!</v>
      </c>
      <c r="J81" s="919"/>
      <c r="K81" s="919"/>
      <c r="L81" s="919"/>
      <c r="M81" s="919"/>
    </row>
    <row r="82" spans="1:100" ht="16.5" hidden="1" customHeight="1">
      <c r="A82" s="262" t="e">
        <f>#REF!</f>
        <v>#REF!</v>
      </c>
      <c r="B82" s="262"/>
      <c r="C82" s="262"/>
      <c r="D82" s="262"/>
      <c r="E82" s="262"/>
      <c r="F82" s="262"/>
      <c r="G82" s="262"/>
      <c r="H82" s="262"/>
      <c r="I82" s="257" t="e">
        <f>#REF!</f>
        <v>#REF!</v>
      </c>
      <c r="J82" s="919"/>
      <c r="K82" s="919"/>
      <c r="L82" s="919"/>
      <c r="M82" s="919"/>
    </row>
    <row r="83" spans="1:100" ht="16.5" hidden="1" customHeight="1">
      <c r="A83" s="258" t="e">
        <f>#REF!</f>
        <v>#REF!</v>
      </c>
      <c r="B83" s="258"/>
      <c r="C83" s="258"/>
      <c r="D83" s="258"/>
      <c r="E83" s="258"/>
      <c r="F83" s="258"/>
      <c r="G83" s="258"/>
      <c r="H83" s="258"/>
      <c r="I83" s="259" t="e">
        <f>#REF!</f>
        <v>#REF!</v>
      </c>
      <c r="J83" s="919" t="e">
        <f>#REF!</f>
        <v>#REF!</v>
      </c>
      <c r="K83" s="919"/>
      <c r="L83" s="919"/>
      <c r="M83" s="919"/>
    </row>
    <row r="84" spans="1:100" ht="16.5" hidden="1" customHeight="1">
      <c r="A84" s="258" t="e">
        <f>#REF!</f>
        <v>#REF!</v>
      </c>
      <c r="B84" s="258"/>
      <c r="C84" s="258"/>
      <c r="D84" s="258"/>
      <c r="E84" s="258"/>
      <c r="F84" s="258"/>
      <c r="G84" s="258"/>
      <c r="H84" s="258"/>
      <c r="I84" s="259" t="e">
        <f>#REF!</f>
        <v>#REF!</v>
      </c>
      <c r="J84" s="919" t="e">
        <f>#REF!</f>
        <v>#REF!</v>
      </c>
      <c r="K84" s="919"/>
      <c r="L84" s="919"/>
      <c r="M84" s="919"/>
    </row>
    <row r="85" spans="1:100" ht="16.5" hidden="1" customHeight="1">
      <c r="A85" s="258" t="e">
        <f>#REF!</f>
        <v>#REF!</v>
      </c>
      <c r="B85" s="258"/>
      <c r="C85" s="258"/>
      <c r="D85" s="258"/>
      <c r="E85" s="258"/>
      <c r="F85" s="258"/>
      <c r="G85" s="258"/>
      <c r="H85" s="258"/>
      <c r="I85" s="259" t="e">
        <f>#REF!</f>
        <v>#REF!</v>
      </c>
      <c r="J85" s="919" t="e">
        <f>#REF!</f>
        <v>#REF!</v>
      </c>
      <c r="K85" s="919"/>
      <c r="L85" s="919"/>
      <c r="M85" s="919"/>
    </row>
    <row r="86" spans="1:100" ht="16.5" hidden="1" customHeight="1">
      <c r="A86" s="258" t="e">
        <f>#REF!</f>
        <v>#REF!</v>
      </c>
      <c r="B86" s="258"/>
      <c r="C86" s="258"/>
      <c r="D86" s="258"/>
      <c r="E86" s="258"/>
      <c r="F86" s="258"/>
      <c r="G86" s="258"/>
      <c r="H86" s="258"/>
      <c r="I86" s="259" t="e">
        <f>#REF!</f>
        <v>#REF!</v>
      </c>
      <c r="J86" s="919" t="e">
        <f>#REF!</f>
        <v>#REF!</v>
      </c>
      <c r="K86" s="919"/>
      <c r="L86" s="919"/>
      <c r="M86" s="919"/>
    </row>
    <row r="87" spans="1:100" ht="16.5" hidden="1" customHeight="1">
      <c r="A87" s="258"/>
      <c r="B87" s="258"/>
      <c r="C87" s="258"/>
      <c r="D87" s="258"/>
      <c r="E87" s="258"/>
      <c r="F87" s="258"/>
      <c r="G87" s="258"/>
      <c r="H87" s="258"/>
      <c r="I87" s="257" t="e">
        <f>#REF!</f>
        <v>#REF!</v>
      </c>
      <c r="J87" s="919" t="e">
        <f>#REF!</f>
        <v>#REF!</v>
      </c>
      <c r="K87" s="919"/>
      <c r="L87" s="919"/>
      <c r="M87" s="919"/>
    </row>
    <row r="88" spans="1:100" ht="20.100000000000001" hidden="1" customHeight="1">
      <c r="A88" s="262" t="e">
        <f>#REF!</f>
        <v>#REF!</v>
      </c>
      <c r="B88" s="262"/>
      <c r="C88" s="262"/>
      <c r="D88" s="262"/>
      <c r="E88" s="262"/>
      <c r="F88" s="262"/>
      <c r="G88" s="262"/>
      <c r="H88" s="262"/>
      <c r="I88" s="257" t="e">
        <f>#REF!</f>
        <v>#REF!</v>
      </c>
      <c r="J88" s="919"/>
      <c r="K88" s="919"/>
      <c r="L88" s="919"/>
      <c r="M88" s="919"/>
    </row>
    <row r="89" spans="1:100" ht="16.5" hidden="1" customHeight="1">
      <c r="A89" s="258" t="e">
        <f>#REF!</f>
        <v>#REF!</v>
      </c>
      <c r="B89" s="258"/>
      <c r="C89" s="258"/>
      <c r="D89" s="258"/>
      <c r="E89" s="258"/>
      <c r="F89" s="258"/>
      <c r="G89" s="258"/>
      <c r="H89" s="258"/>
      <c r="I89" s="259" t="e">
        <f>#REF!</f>
        <v>#REF!</v>
      </c>
      <c r="J89" s="919" t="e">
        <f>#REF!</f>
        <v>#REF!</v>
      </c>
      <c r="K89" s="919"/>
      <c r="L89" s="919"/>
      <c r="M89" s="919"/>
    </row>
    <row r="90" spans="1:100" ht="16.5" hidden="1" customHeight="1">
      <c r="A90" s="258" t="e">
        <f>#REF!</f>
        <v>#REF!</v>
      </c>
      <c r="B90" s="258"/>
      <c r="C90" s="258"/>
      <c r="D90" s="258"/>
      <c r="E90" s="258"/>
      <c r="F90" s="258"/>
      <c r="G90" s="258"/>
      <c r="H90" s="258"/>
      <c r="I90" s="259" t="e">
        <f>#REF!</f>
        <v>#REF!</v>
      </c>
      <c r="J90" s="919" t="e">
        <f>#REF!</f>
        <v>#REF!</v>
      </c>
      <c r="K90" s="919"/>
      <c r="L90" s="919"/>
      <c r="M90" s="919"/>
    </row>
    <row r="91" spans="1:100" ht="20.100000000000001" hidden="1" customHeight="1">
      <c r="A91" s="258" t="e">
        <f>#REF!</f>
        <v>#REF!</v>
      </c>
      <c r="B91" s="258"/>
      <c r="C91" s="258"/>
      <c r="D91" s="258"/>
      <c r="E91" s="258"/>
      <c r="F91" s="258"/>
      <c r="G91" s="258"/>
      <c r="H91" s="258"/>
      <c r="I91" s="259" t="e">
        <f>#REF!</f>
        <v>#REF!</v>
      </c>
      <c r="J91" s="919" t="e">
        <f>#REF!</f>
        <v>#REF!</v>
      </c>
      <c r="K91" s="919"/>
      <c r="L91" s="919"/>
      <c r="M91" s="919"/>
    </row>
    <row r="92" spans="1:100" ht="16.5" hidden="1" customHeight="1">
      <c r="A92" s="258" t="e">
        <f>#REF!</f>
        <v>#REF!</v>
      </c>
      <c r="B92" s="258"/>
      <c r="C92" s="258"/>
      <c r="D92" s="258"/>
      <c r="E92" s="258"/>
      <c r="F92" s="258"/>
      <c r="G92" s="258"/>
      <c r="H92" s="258"/>
      <c r="I92" s="259" t="e">
        <f>#REF!</f>
        <v>#REF!</v>
      </c>
      <c r="J92" s="919" t="e">
        <f>#REF!</f>
        <v>#REF!</v>
      </c>
      <c r="K92" s="919"/>
      <c r="L92" s="919"/>
      <c r="M92" s="919"/>
    </row>
    <row r="93" spans="1:100" s="264" customFormat="1" ht="20.100000000000001" hidden="1" customHeight="1">
      <c r="A93" s="263"/>
      <c r="B93" s="263"/>
      <c r="C93" s="263"/>
      <c r="D93" s="263"/>
      <c r="E93" s="263"/>
      <c r="F93" s="263"/>
      <c r="G93" s="263"/>
      <c r="H93" s="263"/>
      <c r="I93" s="257" t="e">
        <f>#REF!</f>
        <v>#REF!</v>
      </c>
      <c r="J93" s="919" t="e">
        <f>#REF!</f>
        <v>#REF!</v>
      </c>
      <c r="K93" s="919"/>
      <c r="L93" s="919"/>
      <c r="M93" s="919"/>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275"/>
      <c r="AU93" s="275"/>
      <c r="AV93" s="275"/>
      <c r="AW93" s="275"/>
      <c r="AX93" s="275"/>
      <c r="AY93" s="275"/>
      <c r="AZ93" s="275"/>
      <c r="BA93" s="275"/>
      <c r="BB93" s="275"/>
      <c r="BC93" s="275"/>
      <c r="BD93" s="275"/>
      <c r="BE93" s="275"/>
      <c r="BF93" s="275"/>
      <c r="BG93" s="275"/>
      <c r="BH93" s="275"/>
      <c r="BI93" s="275"/>
      <c r="BJ93" s="275"/>
      <c r="BK93" s="275"/>
      <c r="BL93" s="275"/>
      <c r="BM93" s="275"/>
      <c r="BN93" s="275"/>
      <c r="BO93" s="275"/>
      <c r="BP93" s="275"/>
      <c r="BQ93" s="275"/>
      <c r="BR93" s="275"/>
      <c r="BS93" s="275"/>
      <c r="BT93" s="275"/>
      <c r="BU93" s="275"/>
      <c r="BV93" s="275"/>
      <c r="BW93" s="275"/>
      <c r="BX93" s="275"/>
      <c r="BY93" s="275"/>
      <c r="BZ93" s="275"/>
      <c r="CA93" s="275"/>
      <c r="CB93" s="275"/>
      <c r="CC93" s="275"/>
      <c r="CD93" s="275"/>
      <c r="CE93" s="275"/>
      <c r="CF93" s="275"/>
      <c r="CG93" s="275"/>
      <c r="CH93" s="275"/>
      <c r="CI93" s="275"/>
      <c r="CJ93" s="275"/>
      <c r="CK93" s="275"/>
      <c r="CL93" s="275"/>
      <c r="CM93" s="275"/>
      <c r="CN93" s="275"/>
      <c r="CO93" s="275"/>
      <c r="CP93" s="275"/>
      <c r="CQ93" s="275"/>
      <c r="CR93" s="275"/>
      <c r="CS93" s="275"/>
      <c r="CT93" s="275"/>
      <c r="CU93" s="275"/>
      <c r="CV93" s="275"/>
    </row>
    <row r="94" spans="1:100" ht="24" hidden="1" customHeight="1">
      <c r="A94" s="262" t="e">
        <f>#REF!</f>
        <v>#REF!</v>
      </c>
      <c r="B94" s="262"/>
      <c r="C94" s="262"/>
      <c r="D94" s="262"/>
      <c r="E94" s="262"/>
      <c r="F94" s="262"/>
      <c r="G94" s="262"/>
      <c r="H94" s="262"/>
      <c r="I94" s="257" t="e">
        <f>#REF!</f>
        <v>#REF!</v>
      </c>
      <c r="J94" s="919"/>
      <c r="K94" s="919"/>
      <c r="L94" s="919"/>
      <c r="M94" s="919"/>
    </row>
    <row r="95" spans="1:100" ht="16.5" hidden="1" customHeight="1">
      <c r="A95" s="258" t="e">
        <f>#REF!</f>
        <v>#REF!</v>
      </c>
      <c r="B95" s="258"/>
      <c r="C95" s="258"/>
      <c r="D95" s="258"/>
      <c r="E95" s="258"/>
      <c r="F95" s="258"/>
      <c r="G95" s="258"/>
      <c r="H95" s="258"/>
      <c r="I95" s="259" t="e">
        <f>#REF!</f>
        <v>#REF!</v>
      </c>
      <c r="J95" s="919" t="e">
        <f>#REF!</f>
        <v>#REF!</v>
      </c>
      <c r="K95" s="919"/>
      <c r="L95" s="919"/>
      <c r="M95" s="919"/>
    </row>
    <row r="96" spans="1:100" ht="16.5" hidden="1" customHeight="1">
      <c r="A96" s="258" t="e">
        <f>#REF!</f>
        <v>#REF!</v>
      </c>
      <c r="B96" s="258"/>
      <c r="C96" s="258"/>
      <c r="D96" s="258"/>
      <c r="E96" s="258"/>
      <c r="F96" s="258"/>
      <c r="G96" s="258"/>
      <c r="H96" s="258"/>
      <c r="I96" s="259" t="e">
        <f>#REF!</f>
        <v>#REF!</v>
      </c>
      <c r="J96" s="919" t="e">
        <f>#REF!</f>
        <v>#REF!</v>
      </c>
      <c r="K96" s="919"/>
      <c r="L96" s="919"/>
      <c r="M96" s="919"/>
    </row>
    <row r="97" spans="1:100" ht="33" hidden="1" customHeight="1">
      <c r="A97" s="258" t="e">
        <f>#REF!</f>
        <v>#REF!</v>
      </c>
      <c r="B97" s="258"/>
      <c r="C97" s="258"/>
      <c r="D97" s="258"/>
      <c r="E97" s="258"/>
      <c r="F97" s="258"/>
      <c r="G97" s="258"/>
      <c r="H97" s="258"/>
      <c r="I97" s="259" t="e">
        <f>#REF!</f>
        <v>#REF!</v>
      </c>
      <c r="J97" s="919" t="e">
        <f>#REF!</f>
        <v>#REF!</v>
      </c>
      <c r="K97" s="919"/>
      <c r="L97" s="919"/>
      <c r="M97" s="919"/>
    </row>
    <row r="98" spans="1:100" s="264" customFormat="1" ht="20.100000000000001" hidden="1" customHeight="1">
      <c r="A98" s="258"/>
      <c r="B98" s="258"/>
      <c r="C98" s="258"/>
      <c r="D98" s="258"/>
      <c r="E98" s="258"/>
      <c r="F98" s="258"/>
      <c r="G98" s="258"/>
      <c r="H98" s="258"/>
      <c r="I98" s="257" t="e">
        <f>#REF!</f>
        <v>#REF!</v>
      </c>
      <c r="J98" s="919" t="e">
        <f>#REF!</f>
        <v>#REF!</v>
      </c>
      <c r="K98" s="919"/>
      <c r="L98" s="919"/>
      <c r="M98" s="919"/>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c r="BW98" s="275"/>
      <c r="BX98" s="275"/>
      <c r="BY98" s="275"/>
      <c r="BZ98" s="275"/>
      <c r="CA98" s="275"/>
      <c r="CB98" s="275"/>
      <c r="CC98" s="275"/>
      <c r="CD98" s="275"/>
      <c r="CE98" s="275"/>
      <c r="CF98" s="275"/>
      <c r="CG98" s="275"/>
      <c r="CH98" s="275"/>
      <c r="CI98" s="275"/>
      <c r="CJ98" s="275"/>
      <c r="CK98" s="275"/>
      <c r="CL98" s="275"/>
      <c r="CM98" s="275"/>
      <c r="CN98" s="275"/>
      <c r="CO98" s="275"/>
      <c r="CP98" s="275"/>
      <c r="CQ98" s="275"/>
      <c r="CR98" s="275"/>
      <c r="CS98" s="275"/>
      <c r="CT98" s="275"/>
      <c r="CU98" s="275"/>
      <c r="CV98" s="275"/>
    </row>
    <row r="99" spans="1:100" ht="20.100000000000001" hidden="1" customHeight="1">
      <c r="A99" s="262" t="e">
        <f>#REF!</f>
        <v>#REF!</v>
      </c>
      <c r="B99" s="262"/>
      <c r="C99" s="262"/>
      <c r="D99" s="262"/>
      <c r="E99" s="262"/>
      <c r="F99" s="262"/>
      <c r="G99" s="262"/>
      <c r="H99" s="262"/>
      <c r="I99" s="257" t="e">
        <f>#REF!</f>
        <v>#REF!</v>
      </c>
      <c r="J99" s="919"/>
      <c r="K99" s="919"/>
      <c r="L99" s="919"/>
      <c r="M99" s="919"/>
    </row>
    <row r="100" spans="1:100" ht="16.5" hidden="1" customHeight="1">
      <c r="A100" s="258" t="e">
        <f>#REF!</f>
        <v>#REF!</v>
      </c>
      <c r="B100" s="258"/>
      <c r="C100" s="258"/>
      <c r="D100" s="258"/>
      <c r="E100" s="258"/>
      <c r="F100" s="258"/>
      <c r="G100" s="258"/>
      <c r="H100" s="258"/>
      <c r="I100" s="259" t="e">
        <f>#REF!</f>
        <v>#REF!</v>
      </c>
      <c r="J100" s="919" t="e">
        <f>#REF!</f>
        <v>#REF!</v>
      </c>
      <c r="K100" s="919"/>
      <c r="L100" s="919"/>
      <c r="M100" s="919"/>
    </row>
    <row r="101" spans="1:100" ht="16.5" hidden="1" customHeight="1">
      <c r="A101" s="258" t="e">
        <f>#REF!</f>
        <v>#REF!</v>
      </c>
      <c r="B101" s="258"/>
      <c r="C101" s="258"/>
      <c r="D101" s="258"/>
      <c r="E101" s="258"/>
      <c r="F101" s="258"/>
      <c r="G101" s="258"/>
      <c r="H101" s="258"/>
      <c r="I101" s="259" t="e">
        <f>#REF!</f>
        <v>#REF!</v>
      </c>
      <c r="J101" s="919" t="e">
        <f>#REF!</f>
        <v>#REF!</v>
      </c>
      <c r="K101" s="919"/>
      <c r="L101" s="919"/>
      <c r="M101" s="919"/>
    </row>
    <row r="102" spans="1:100" ht="16.5" hidden="1" customHeight="1">
      <c r="A102" s="258" t="e">
        <f>#REF!</f>
        <v>#REF!</v>
      </c>
      <c r="B102" s="258"/>
      <c r="C102" s="258"/>
      <c r="D102" s="258"/>
      <c r="E102" s="258"/>
      <c r="F102" s="258"/>
      <c r="G102" s="258"/>
      <c r="H102" s="258"/>
      <c r="I102" s="259" t="e">
        <f>#REF!</f>
        <v>#REF!</v>
      </c>
      <c r="J102" s="919" t="e">
        <f>#REF!</f>
        <v>#REF!</v>
      </c>
      <c r="K102" s="919"/>
      <c r="L102" s="919"/>
      <c r="M102" s="919"/>
    </row>
    <row r="103" spans="1:100" ht="16.5" hidden="1" customHeight="1">
      <c r="A103" s="258"/>
      <c r="B103" s="258"/>
      <c r="C103" s="258"/>
      <c r="D103" s="258"/>
      <c r="E103" s="258"/>
      <c r="F103" s="258"/>
      <c r="G103" s="258"/>
      <c r="H103" s="258"/>
      <c r="I103" s="257" t="e">
        <f>#REF!</f>
        <v>#REF!</v>
      </c>
      <c r="J103" s="919" t="e">
        <f>#REF!</f>
        <v>#REF!</v>
      </c>
      <c r="K103" s="919"/>
      <c r="L103" s="919"/>
      <c r="M103" s="919"/>
    </row>
    <row r="104" spans="1:100" ht="20.100000000000001" hidden="1" customHeight="1">
      <c r="A104" s="262" t="e">
        <f>#REF!</f>
        <v>#REF!</v>
      </c>
      <c r="B104" s="262"/>
      <c r="C104" s="262"/>
      <c r="D104" s="262"/>
      <c r="E104" s="262"/>
      <c r="F104" s="262"/>
      <c r="G104" s="262"/>
      <c r="H104" s="262"/>
      <c r="I104" s="257" t="e">
        <f>#REF!</f>
        <v>#REF!</v>
      </c>
      <c r="J104" s="919"/>
      <c r="K104" s="919"/>
      <c r="L104" s="919"/>
      <c r="M104" s="919"/>
    </row>
    <row r="105" spans="1:100" ht="16.5" hidden="1" customHeight="1">
      <c r="A105" s="258" t="e">
        <f>#REF!</f>
        <v>#REF!</v>
      </c>
      <c r="B105" s="258"/>
      <c r="C105" s="258"/>
      <c r="D105" s="258"/>
      <c r="E105" s="258"/>
      <c r="F105" s="258"/>
      <c r="G105" s="258"/>
      <c r="H105" s="258"/>
      <c r="I105" s="259" t="e">
        <f>#REF!</f>
        <v>#REF!</v>
      </c>
      <c r="J105" s="919" t="e">
        <f>#REF!</f>
        <v>#REF!</v>
      </c>
      <c r="K105" s="919"/>
      <c r="L105" s="919"/>
      <c r="M105" s="919"/>
    </row>
    <row r="106" spans="1:100" ht="16.5" hidden="1" customHeight="1">
      <c r="A106" s="258" t="e">
        <f>#REF!</f>
        <v>#REF!</v>
      </c>
      <c r="B106" s="258"/>
      <c r="C106" s="258"/>
      <c r="D106" s="258"/>
      <c r="E106" s="258"/>
      <c r="F106" s="258"/>
      <c r="G106" s="258"/>
      <c r="H106" s="258"/>
      <c r="I106" s="259" t="e">
        <f>#REF!</f>
        <v>#REF!</v>
      </c>
      <c r="J106" s="919" t="e">
        <f>#REF!</f>
        <v>#REF!</v>
      </c>
      <c r="K106" s="919"/>
      <c r="L106" s="919"/>
      <c r="M106" s="919"/>
    </row>
    <row r="107" spans="1:100" ht="16.5" hidden="1" customHeight="1">
      <c r="A107" s="258" t="e">
        <f>#REF!</f>
        <v>#REF!</v>
      </c>
      <c r="B107" s="258"/>
      <c r="C107" s="258"/>
      <c r="D107" s="258"/>
      <c r="E107" s="258"/>
      <c r="F107" s="258"/>
      <c r="G107" s="258"/>
      <c r="H107" s="258"/>
      <c r="I107" s="259" t="e">
        <f>#REF!</f>
        <v>#REF!</v>
      </c>
      <c r="J107" s="919" t="e">
        <f>#REF!</f>
        <v>#REF!</v>
      </c>
      <c r="K107" s="919"/>
      <c r="L107" s="919"/>
      <c r="M107" s="919"/>
    </row>
    <row r="108" spans="1:100" ht="16.5" hidden="1" customHeight="1">
      <c r="A108" s="258" t="e">
        <f>#REF!</f>
        <v>#REF!</v>
      </c>
      <c r="B108" s="258"/>
      <c r="C108" s="258"/>
      <c r="D108" s="258"/>
      <c r="E108" s="258"/>
      <c r="F108" s="258"/>
      <c r="G108" s="258"/>
      <c r="H108" s="258"/>
      <c r="I108" s="259" t="e">
        <f>#REF!</f>
        <v>#REF!</v>
      </c>
      <c r="J108" s="919" t="e">
        <f>#REF!</f>
        <v>#REF!</v>
      </c>
      <c r="K108" s="919"/>
      <c r="L108" s="919"/>
      <c r="M108" s="919"/>
    </row>
    <row r="109" spans="1:100" s="264" customFormat="1" ht="20.100000000000001" hidden="1" customHeight="1">
      <c r="A109" s="258"/>
      <c r="B109" s="258"/>
      <c r="C109" s="258"/>
      <c r="D109" s="258"/>
      <c r="E109" s="258"/>
      <c r="F109" s="258"/>
      <c r="G109" s="258"/>
      <c r="H109" s="258"/>
      <c r="I109" s="257" t="e">
        <f>#REF!</f>
        <v>#REF!</v>
      </c>
      <c r="J109" s="919" t="e">
        <f>#REF!</f>
        <v>#REF!</v>
      </c>
      <c r="K109" s="919"/>
      <c r="L109" s="919"/>
      <c r="M109" s="919"/>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c r="AT109" s="275"/>
      <c r="AU109" s="275"/>
      <c r="AV109" s="275"/>
      <c r="AW109" s="275"/>
      <c r="AX109" s="275"/>
      <c r="AY109" s="275"/>
      <c r="AZ109" s="275"/>
      <c r="BA109" s="275"/>
      <c r="BB109" s="275"/>
      <c r="BC109" s="275"/>
      <c r="BD109" s="275"/>
      <c r="BE109" s="275"/>
      <c r="BF109" s="275"/>
      <c r="BG109" s="275"/>
      <c r="BH109" s="275"/>
      <c r="BI109" s="275"/>
      <c r="BJ109" s="275"/>
      <c r="BK109" s="275"/>
      <c r="BL109" s="275"/>
      <c r="BM109" s="275"/>
      <c r="BN109" s="275"/>
      <c r="BO109" s="275"/>
      <c r="BP109" s="275"/>
      <c r="BQ109" s="275"/>
      <c r="BR109" s="275"/>
      <c r="BS109" s="275"/>
      <c r="BT109" s="275"/>
      <c r="BU109" s="275"/>
      <c r="BV109" s="275"/>
      <c r="BW109" s="275"/>
      <c r="BX109" s="275"/>
      <c r="BY109" s="275"/>
      <c r="BZ109" s="275"/>
      <c r="CA109" s="275"/>
      <c r="CB109" s="275"/>
      <c r="CC109" s="275"/>
      <c r="CD109" s="275"/>
      <c r="CE109" s="275"/>
      <c r="CF109" s="275"/>
      <c r="CG109" s="275"/>
      <c r="CH109" s="275"/>
      <c r="CI109" s="275"/>
      <c r="CJ109" s="275"/>
      <c r="CK109" s="275"/>
      <c r="CL109" s="275"/>
      <c r="CM109" s="275"/>
      <c r="CN109" s="275"/>
      <c r="CO109" s="275"/>
      <c r="CP109" s="275"/>
      <c r="CQ109" s="275"/>
      <c r="CR109" s="275"/>
      <c r="CS109" s="275"/>
      <c r="CT109" s="275"/>
      <c r="CU109" s="275"/>
      <c r="CV109" s="275"/>
    </row>
    <row r="110" spans="1:100" ht="20.100000000000001" hidden="1" customHeight="1">
      <c r="A110" s="265"/>
      <c r="B110" s="265"/>
      <c r="C110" s="265"/>
      <c r="D110" s="265"/>
      <c r="E110" s="265"/>
      <c r="F110" s="265"/>
      <c r="G110" s="265"/>
      <c r="H110" s="265"/>
      <c r="I110" s="257" t="e">
        <f>#REF!</f>
        <v>#REF!</v>
      </c>
      <c r="J110" s="919" t="e">
        <f>#REF!</f>
        <v>#REF!</v>
      </c>
      <c r="K110" s="919"/>
      <c r="L110" s="919"/>
      <c r="M110" s="919"/>
    </row>
    <row r="111" spans="1:100" ht="16.5" hidden="1" customHeight="1">
      <c r="A111" s="265"/>
      <c r="B111" s="265"/>
      <c r="C111" s="265"/>
      <c r="D111" s="265"/>
      <c r="E111" s="265"/>
      <c r="F111" s="265"/>
      <c r="G111" s="265"/>
      <c r="H111" s="265"/>
      <c r="I111" s="257"/>
      <c r="J111" s="919"/>
      <c r="K111" s="919"/>
      <c r="L111" s="919"/>
      <c r="M111" s="919"/>
    </row>
    <row r="112" spans="1:100" ht="20.100000000000001" hidden="1" customHeight="1">
      <c r="A112" s="261" t="e">
        <f>#REF!</f>
        <v>#REF!</v>
      </c>
      <c r="B112" s="261"/>
      <c r="C112" s="261"/>
      <c r="D112" s="261"/>
      <c r="E112" s="261"/>
      <c r="F112" s="261"/>
      <c r="G112" s="261"/>
      <c r="H112" s="261"/>
      <c r="I112" s="257" t="e">
        <f>#REF!</f>
        <v>#REF!</v>
      </c>
      <c r="J112" s="919"/>
      <c r="K112" s="919"/>
      <c r="L112" s="919"/>
      <c r="M112" s="919"/>
    </row>
    <row r="113" spans="1:13" ht="30" hidden="1" customHeight="1">
      <c r="A113" s="262" t="e">
        <f>#REF!</f>
        <v>#REF!</v>
      </c>
      <c r="B113" s="262"/>
      <c r="C113" s="262"/>
      <c r="D113" s="262"/>
      <c r="E113" s="262"/>
      <c r="F113" s="262"/>
      <c r="G113" s="262"/>
      <c r="H113" s="262"/>
      <c r="I113" s="257" t="e">
        <f>#REF!</f>
        <v>#REF!</v>
      </c>
      <c r="J113" s="919"/>
      <c r="K113" s="919"/>
      <c r="L113" s="919"/>
      <c r="M113" s="919"/>
    </row>
    <row r="114" spans="1:13" ht="16.5" hidden="1" customHeight="1">
      <c r="A114" s="258" t="e">
        <f>#REF!</f>
        <v>#REF!</v>
      </c>
      <c r="B114" s="258"/>
      <c r="C114" s="258"/>
      <c r="D114" s="258"/>
      <c r="E114" s="258"/>
      <c r="F114" s="258"/>
      <c r="G114" s="258"/>
      <c r="H114" s="258"/>
      <c r="I114" s="259" t="e">
        <f>#REF!</f>
        <v>#REF!</v>
      </c>
      <c r="J114" s="919" t="e">
        <f>#REF!</f>
        <v>#REF!</v>
      </c>
      <c r="K114" s="919"/>
      <c r="L114" s="919"/>
      <c r="M114" s="919"/>
    </row>
    <row r="115" spans="1:13" ht="16.5" hidden="1" customHeight="1">
      <c r="A115" s="258" t="e">
        <f>#REF!</f>
        <v>#REF!</v>
      </c>
      <c r="B115" s="258"/>
      <c r="C115" s="258"/>
      <c r="D115" s="258"/>
      <c r="E115" s="258"/>
      <c r="F115" s="258"/>
      <c r="G115" s="258"/>
      <c r="H115" s="258"/>
      <c r="I115" s="259" t="e">
        <f>#REF!</f>
        <v>#REF!</v>
      </c>
      <c r="J115" s="919" t="e">
        <f>#REF!</f>
        <v>#REF!</v>
      </c>
      <c r="K115" s="919"/>
      <c r="L115" s="919"/>
      <c r="M115" s="919"/>
    </row>
    <row r="116" spans="1:13" ht="16.5" hidden="1" customHeight="1">
      <c r="A116" s="258" t="e">
        <f>#REF!</f>
        <v>#REF!</v>
      </c>
      <c r="B116" s="258"/>
      <c r="C116" s="258"/>
      <c r="D116" s="258"/>
      <c r="E116" s="258"/>
      <c r="F116" s="258"/>
      <c r="G116" s="258"/>
      <c r="H116" s="258"/>
      <c r="I116" s="259" t="e">
        <f>#REF!</f>
        <v>#REF!</v>
      </c>
      <c r="J116" s="919" t="e">
        <f>#REF!</f>
        <v>#REF!</v>
      </c>
      <c r="K116" s="919"/>
      <c r="L116" s="919"/>
      <c r="M116" s="919"/>
    </row>
    <row r="117" spans="1:13" ht="20.100000000000001" hidden="1" customHeight="1">
      <c r="A117" s="266"/>
      <c r="B117" s="266"/>
      <c r="C117" s="266"/>
      <c r="D117" s="266"/>
      <c r="E117" s="266"/>
      <c r="F117" s="266"/>
      <c r="G117" s="266"/>
      <c r="H117" s="266"/>
      <c r="I117" s="257" t="e">
        <f>#REF!</f>
        <v>#REF!</v>
      </c>
      <c r="J117" s="919" t="e">
        <f>#REF!</f>
        <v>#REF!</v>
      </c>
      <c r="K117" s="919"/>
      <c r="L117" s="919"/>
      <c r="M117" s="919"/>
    </row>
    <row r="118" spans="1:13" ht="20.100000000000001" hidden="1" customHeight="1">
      <c r="A118" s="265"/>
      <c r="B118" s="265"/>
      <c r="C118" s="265"/>
      <c r="D118" s="265"/>
      <c r="E118" s="265"/>
      <c r="F118" s="265"/>
      <c r="G118" s="265"/>
      <c r="H118" s="265"/>
      <c r="I118" s="257" t="e">
        <f>#REF!</f>
        <v>#REF!</v>
      </c>
      <c r="J118" s="919" t="e">
        <f>#REF!</f>
        <v>#REF!</v>
      </c>
      <c r="K118" s="919"/>
      <c r="L118" s="919"/>
      <c r="M118" s="919"/>
    </row>
    <row r="119" spans="1:13" ht="20.100000000000001" hidden="1" customHeight="1">
      <c r="A119" s="256" t="e">
        <f>#REF!</f>
        <v>#REF!</v>
      </c>
      <c r="B119" s="256"/>
      <c r="C119" s="256"/>
      <c r="D119" s="256"/>
      <c r="E119" s="256"/>
      <c r="F119" s="256"/>
      <c r="G119" s="256"/>
      <c r="H119" s="256"/>
      <c r="I119" s="257" t="e">
        <f>#REF!</f>
        <v>#REF!</v>
      </c>
      <c r="J119" s="919"/>
      <c r="K119" s="919"/>
      <c r="L119" s="919"/>
      <c r="M119" s="919"/>
    </row>
    <row r="120" spans="1:13" ht="30" hidden="1" customHeight="1">
      <c r="A120" s="261" t="e">
        <f>#REF!</f>
        <v>#REF!</v>
      </c>
      <c r="B120" s="261"/>
      <c r="C120" s="261"/>
      <c r="D120" s="261"/>
      <c r="E120" s="261"/>
      <c r="F120" s="261"/>
      <c r="G120" s="261"/>
      <c r="H120" s="261"/>
      <c r="I120" s="257" t="e">
        <f>#REF!</f>
        <v>#REF!</v>
      </c>
      <c r="J120" s="919"/>
      <c r="K120" s="919"/>
      <c r="L120" s="919"/>
      <c r="M120" s="919"/>
    </row>
    <row r="121" spans="1:13" ht="20.100000000000001" hidden="1" customHeight="1">
      <c r="A121" s="258" t="e">
        <f>#REF!</f>
        <v>#REF!</v>
      </c>
      <c r="B121" s="258"/>
      <c r="C121" s="258"/>
      <c r="D121" s="258"/>
      <c r="E121" s="258"/>
      <c r="F121" s="258"/>
      <c r="G121" s="258"/>
      <c r="H121" s="258"/>
      <c r="I121" s="259" t="e">
        <f>#REF!</f>
        <v>#REF!</v>
      </c>
      <c r="J121" s="919" t="e">
        <f>#REF!</f>
        <v>#REF!</v>
      </c>
      <c r="K121" s="919"/>
      <c r="L121" s="919"/>
      <c r="M121" s="919"/>
    </row>
    <row r="122" spans="1:13" ht="20.100000000000001" hidden="1" customHeight="1">
      <c r="A122" s="258" t="e">
        <f>#REF!</f>
        <v>#REF!</v>
      </c>
      <c r="B122" s="258"/>
      <c r="C122" s="258"/>
      <c r="D122" s="258"/>
      <c r="E122" s="258"/>
      <c r="F122" s="258"/>
      <c r="G122" s="258"/>
      <c r="H122" s="258"/>
      <c r="I122" s="259" t="e">
        <f>#REF!</f>
        <v>#REF!</v>
      </c>
      <c r="J122" s="919" t="e">
        <f>#REF!</f>
        <v>#REF!</v>
      </c>
      <c r="K122" s="919"/>
      <c r="L122" s="919"/>
      <c r="M122" s="919"/>
    </row>
    <row r="123" spans="1:13" ht="20.100000000000001" hidden="1" customHeight="1">
      <c r="A123" s="258" t="e">
        <f>#REF!</f>
        <v>#REF!</v>
      </c>
      <c r="B123" s="258"/>
      <c r="C123" s="258"/>
      <c r="D123" s="258"/>
      <c r="E123" s="258"/>
      <c r="F123" s="258"/>
      <c r="G123" s="258"/>
      <c r="H123" s="258"/>
      <c r="I123" s="259" t="e">
        <f>#REF!</f>
        <v>#REF!</v>
      </c>
      <c r="J123" s="919" t="e">
        <f>#REF!</f>
        <v>#REF!</v>
      </c>
      <c r="K123" s="919"/>
      <c r="L123" s="919"/>
      <c r="M123" s="919"/>
    </row>
    <row r="124" spans="1:13" ht="20.100000000000001" hidden="1" customHeight="1">
      <c r="A124" s="258" t="e">
        <f>#REF!</f>
        <v>#REF!</v>
      </c>
      <c r="B124" s="258"/>
      <c r="C124" s="258"/>
      <c r="D124" s="258"/>
      <c r="E124" s="258"/>
      <c r="F124" s="258"/>
      <c r="G124" s="258"/>
      <c r="H124" s="258"/>
      <c r="I124" s="259" t="e">
        <f>#REF!</f>
        <v>#REF!</v>
      </c>
      <c r="J124" s="919" t="e">
        <f>#REF!</f>
        <v>#REF!</v>
      </c>
      <c r="K124" s="919"/>
      <c r="L124" s="919"/>
      <c r="M124" s="919"/>
    </row>
    <row r="125" spans="1:13" ht="20.100000000000001" hidden="1" customHeight="1">
      <c r="A125" s="258" t="e">
        <f>#REF!</f>
        <v>#REF!</v>
      </c>
      <c r="B125" s="258"/>
      <c r="C125" s="258"/>
      <c r="D125" s="258"/>
      <c r="E125" s="258"/>
      <c r="F125" s="258"/>
      <c r="G125" s="258"/>
      <c r="H125" s="258"/>
      <c r="I125" s="259" t="e">
        <f>#REF!</f>
        <v>#REF!</v>
      </c>
      <c r="J125" s="919" t="e">
        <f>#REF!</f>
        <v>#REF!</v>
      </c>
      <c r="K125" s="919"/>
      <c r="L125" s="919"/>
      <c r="M125" s="919"/>
    </row>
    <row r="126" spans="1:13" ht="20.100000000000001" hidden="1" customHeight="1">
      <c r="A126" s="260"/>
      <c r="B126" s="260"/>
      <c r="C126" s="260"/>
      <c r="D126" s="260"/>
      <c r="E126" s="260"/>
      <c r="F126" s="260"/>
      <c r="G126" s="260"/>
      <c r="H126" s="260"/>
      <c r="I126" s="257" t="e">
        <f>#REF!</f>
        <v>#REF!</v>
      </c>
      <c r="J126" s="919" t="e">
        <f>#REF!</f>
        <v>#REF!</v>
      </c>
      <c r="K126" s="919"/>
      <c r="L126" s="919"/>
      <c r="M126" s="919"/>
    </row>
    <row r="127" spans="1:13" ht="20.100000000000001" hidden="1" customHeight="1">
      <c r="A127" s="261" t="e">
        <f>#REF!</f>
        <v>#REF!</v>
      </c>
      <c r="B127" s="261"/>
      <c r="C127" s="261"/>
      <c r="D127" s="261"/>
      <c r="E127" s="261"/>
      <c r="F127" s="261"/>
      <c r="G127" s="261"/>
      <c r="H127" s="261"/>
      <c r="I127" s="257" t="e">
        <f>#REF!</f>
        <v>#REF!</v>
      </c>
      <c r="J127" s="919"/>
      <c r="K127" s="919"/>
      <c r="L127" s="919"/>
      <c r="M127" s="919"/>
    </row>
    <row r="128" spans="1:13" ht="20.100000000000001" hidden="1" customHeight="1">
      <c r="A128" s="258" t="e">
        <f>#REF!</f>
        <v>#REF!</v>
      </c>
      <c r="B128" s="258"/>
      <c r="C128" s="258"/>
      <c r="D128" s="258"/>
      <c r="E128" s="258"/>
      <c r="F128" s="258"/>
      <c r="G128" s="258"/>
      <c r="H128" s="258"/>
      <c r="I128" s="267" t="e">
        <f>#REF!</f>
        <v>#REF!</v>
      </c>
      <c r="J128" s="919" t="e">
        <f>#REF!</f>
        <v>#REF!</v>
      </c>
      <c r="K128" s="919"/>
      <c r="L128" s="919"/>
      <c r="M128" s="919"/>
    </row>
    <row r="129" spans="1:13" ht="20.100000000000001" hidden="1" customHeight="1">
      <c r="A129" s="258" t="e">
        <f>#REF!</f>
        <v>#REF!</v>
      </c>
      <c r="B129" s="258"/>
      <c r="C129" s="258"/>
      <c r="D129" s="258"/>
      <c r="E129" s="258"/>
      <c r="F129" s="258"/>
      <c r="G129" s="258"/>
      <c r="H129" s="258"/>
      <c r="I129" s="267" t="e">
        <f>#REF!</f>
        <v>#REF!</v>
      </c>
      <c r="J129" s="919" t="e">
        <f>#REF!</f>
        <v>#REF!</v>
      </c>
      <c r="K129" s="919"/>
      <c r="L129" s="919"/>
      <c r="M129" s="919"/>
    </row>
    <row r="130" spans="1:13" ht="20.100000000000001" hidden="1" customHeight="1">
      <c r="A130" s="258" t="e">
        <f>#REF!</f>
        <v>#REF!</v>
      </c>
      <c r="B130" s="258"/>
      <c r="C130" s="258"/>
      <c r="D130" s="258"/>
      <c r="E130" s="258"/>
      <c r="F130" s="258"/>
      <c r="G130" s="258"/>
      <c r="H130" s="258"/>
      <c r="I130" s="267" t="e">
        <f>#REF!</f>
        <v>#REF!</v>
      </c>
      <c r="J130" s="919" t="e">
        <f>#REF!</f>
        <v>#REF!</v>
      </c>
      <c r="K130" s="919"/>
      <c r="L130" s="919"/>
      <c r="M130" s="919"/>
    </row>
    <row r="131" spans="1:13" ht="20.100000000000001" hidden="1" customHeight="1">
      <c r="A131" s="258" t="e">
        <f>#REF!</f>
        <v>#REF!</v>
      </c>
      <c r="B131" s="258"/>
      <c r="C131" s="258"/>
      <c r="D131" s="258"/>
      <c r="E131" s="258"/>
      <c r="F131" s="258"/>
      <c r="G131" s="258"/>
      <c r="H131" s="258"/>
      <c r="I131" s="267" t="e">
        <f>#REF!</f>
        <v>#REF!</v>
      </c>
      <c r="J131" s="919" t="e">
        <f>#REF!</f>
        <v>#REF!</v>
      </c>
      <c r="K131" s="919"/>
      <c r="L131" s="919"/>
      <c r="M131" s="919"/>
    </row>
    <row r="132" spans="1:13" ht="20.100000000000001" hidden="1" customHeight="1">
      <c r="A132" s="258" t="e">
        <f>#REF!</f>
        <v>#REF!</v>
      </c>
      <c r="B132" s="258"/>
      <c r="C132" s="258"/>
      <c r="D132" s="258"/>
      <c r="E132" s="258"/>
      <c r="F132" s="258"/>
      <c r="G132" s="258"/>
      <c r="H132" s="258"/>
      <c r="I132" s="267" t="e">
        <f>#REF!</f>
        <v>#REF!</v>
      </c>
      <c r="J132" s="919" t="e">
        <f>#REF!</f>
        <v>#REF!</v>
      </c>
      <c r="K132" s="919"/>
      <c r="L132" s="919"/>
      <c r="M132" s="919"/>
    </row>
    <row r="133" spans="1:13" ht="20.100000000000001" hidden="1" customHeight="1">
      <c r="A133" s="258" t="e">
        <f>#REF!</f>
        <v>#REF!</v>
      </c>
      <c r="B133" s="258"/>
      <c r="C133" s="258"/>
      <c r="D133" s="258"/>
      <c r="E133" s="258"/>
      <c r="F133" s="258"/>
      <c r="G133" s="258"/>
      <c r="H133" s="258"/>
      <c r="I133" s="267" t="e">
        <f>#REF!</f>
        <v>#REF!</v>
      </c>
      <c r="J133" s="919" t="e">
        <f>#REF!</f>
        <v>#REF!</v>
      </c>
      <c r="K133" s="919"/>
      <c r="L133" s="919"/>
      <c r="M133" s="919"/>
    </row>
    <row r="134" spans="1:13" ht="20.100000000000001" hidden="1" customHeight="1">
      <c r="A134" s="268"/>
      <c r="B134" s="268"/>
      <c r="C134" s="268"/>
      <c r="D134" s="268"/>
      <c r="E134" s="268"/>
      <c r="F134" s="268"/>
      <c r="G134" s="268"/>
      <c r="H134" s="268"/>
      <c r="I134" s="257" t="e">
        <f>#REF!</f>
        <v>#REF!</v>
      </c>
      <c r="J134" s="919" t="e">
        <f>#REF!</f>
        <v>#REF!</v>
      </c>
      <c r="K134" s="919"/>
      <c r="L134" s="919"/>
      <c r="M134" s="919"/>
    </row>
    <row r="135" spans="1:13" ht="35.25" hidden="1" customHeight="1">
      <c r="A135" s="261" t="e">
        <f>#REF!</f>
        <v>#REF!</v>
      </c>
      <c r="B135" s="261"/>
      <c r="C135" s="261"/>
      <c r="D135" s="261"/>
      <c r="E135" s="261"/>
      <c r="F135" s="261"/>
      <c r="G135" s="261"/>
      <c r="H135" s="261"/>
      <c r="I135" s="257" t="e">
        <f>#REF!</f>
        <v>#REF!</v>
      </c>
      <c r="J135" s="919"/>
      <c r="K135" s="919"/>
      <c r="L135" s="919"/>
      <c r="M135" s="919"/>
    </row>
    <row r="136" spans="1:13" ht="19.5" hidden="1" customHeight="1">
      <c r="A136" s="258" t="e">
        <f>#REF!</f>
        <v>#REF!</v>
      </c>
      <c r="B136" s="258"/>
      <c r="C136" s="258"/>
      <c r="D136" s="258"/>
      <c r="E136" s="258"/>
      <c r="F136" s="258"/>
      <c r="G136" s="258"/>
      <c r="H136" s="258"/>
      <c r="I136" s="267" t="e">
        <f>#REF!</f>
        <v>#REF!</v>
      </c>
      <c r="J136" s="919" t="e">
        <f>#REF!</f>
        <v>#REF!</v>
      </c>
      <c r="K136" s="919"/>
      <c r="L136" s="919"/>
      <c r="M136" s="919"/>
    </row>
    <row r="137" spans="1:13" ht="19.5" hidden="1" customHeight="1">
      <c r="A137" s="258" t="e">
        <f>#REF!</f>
        <v>#REF!</v>
      </c>
      <c r="B137" s="258"/>
      <c r="C137" s="258"/>
      <c r="D137" s="258"/>
      <c r="E137" s="258"/>
      <c r="F137" s="258"/>
      <c r="G137" s="258"/>
      <c r="H137" s="258"/>
      <c r="I137" s="267" t="e">
        <f>#REF!</f>
        <v>#REF!</v>
      </c>
      <c r="J137" s="919" t="e">
        <f>#REF!</f>
        <v>#REF!</v>
      </c>
      <c r="K137" s="919"/>
      <c r="L137" s="919"/>
      <c r="M137" s="919"/>
    </row>
    <row r="138" spans="1:13" ht="19.5" hidden="1" customHeight="1">
      <c r="A138" s="258" t="e">
        <f>#REF!</f>
        <v>#REF!</v>
      </c>
      <c r="B138" s="258"/>
      <c r="C138" s="258"/>
      <c r="D138" s="258"/>
      <c r="E138" s="258"/>
      <c r="F138" s="258"/>
      <c r="G138" s="258"/>
      <c r="H138" s="258"/>
      <c r="I138" s="267" t="e">
        <f>#REF!</f>
        <v>#REF!</v>
      </c>
      <c r="J138" s="919" t="e">
        <f>#REF!</f>
        <v>#REF!</v>
      </c>
      <c r="K138" s="919"/>
      <c r="L138" s="919"/>
      <c r="M138" s="919"/>
    </row>
    <row r="139" spans="1:13" ht="19.5" hidden="1" customHeight="1">
      <c r="A139" s="258" t="e">
        <f>#REF!</f>
        <v>#REF!</v>
      </c>
      <c r="B139" s="258"/>
      <c r="C139" s="258"/>
      <c r="D139" s="258"/>
      <c r="E139" s="258"/>
      <c r="F139" s="258"/>
      <c r="G139" s="258"/>
      <c r="H139" s="258"/>
      <c r="I139" s="267" t="e">
        <f>#REF!</f>
        <v>#REF!</v>
      </c>
      <c r="J139" s="919" t="e">
        <f>#REF!</f>
        <v>#REF!</v>
      </c>
      <c r="K139" s="919"/>
      <c r="L139" s="919"/>
      <c r="M139" s="919"/>
    </row>
    <row r="140" spans="1:13" ht="33" hidden="1" customHeight="1">
      <c r="A140" s="258" t="e">
        <f>#REF!</f>
        <v>#REF!</v>
      </c>
      <c r="B140" s="258"/>
      <c r="C140" s="258"/>
      <c r="D140" s="258"/>
      <c r="E140" s="258"/>
      <c r="F140" s="258"/>
      <c r="G140" s="258"/>
      <c r="H140" s="258"/>
      <c r="I140" s="267" t="e">
        <f>#REF!</f>
        <v>#REF!</v>
      </c>
      <c r="J140" s="919" t="e">
        <f>#REF!</f>
        <v>#REF!</v>
      </c>
      <c r="K140" s="919"/>
      <c r="L140" s="919"/>
      <c r="M140" s="919"/>
    </row>
    <row r="141" spans="1:13" ht="19.5" hidden="1" customHeight="1">
      <c r="A141" s="258" t="e">
        <f>#REF!</f>
        <v>#REF!</v>
      </c>
      <c r="B141" s="258"/>
      <c r="C141" s="258"/>
      <c r="D141" s="258"/>
      <c r="E141" s="258"/>
      <c r="F141" s="258"/>
      <c r="G141" s="258"/>
      <c r="H141" s="258"/>
      <c r="I141" s="267" t="e">
        <f>#REF!</f>
        <v>#REF!</v>
      </c>
      <c r="J141" s="919" t="e">
        <f>#REF!</f>
        <v>#REF!</v>
      </c>
      <c r="K141" s="919"/>
      <c r="L141" s="919"/>
      <c r="M141" s="919"/>
    </row>
    <row r="142" spans="1:13" ht="19.5" hidden="1" customHeight="1">
      <c r="A142" s="258" t="e">
        <f>#REF!</f>
        <v>#REF!</v>
      </c>
      <c r="B142" s="258"/>
      <c r="C142" s="258"/>
      <c r="D142" s="258"/>
      <c r="E142" s="258"/>
      <c r="F142" s="258"/>
      <c r="G142" s="258"/>
      <c r="H142" s="258"/>
      <c r="I142" s="267" t="e">
        <f>#REF!</f>
        <v>#REF!</v>
      </c>
      <c r="J142" s="919" t="e">
        <f>#REF!</f>
        <v>#REF!</v>
      </c>
      <c r="K142" s="919"/>
      <c r="L142" s="919"/>
      <c r="M142" s="919"/>
    </row>
    <row r="143" spans="1:13" ht="19.5" hidden="1" customHeight="1">
      <c r="A143" s="258" t="e">
        <f>#REF!</f>
        <v>#REF!</v>
      </c>
      <c r="B143" s="258"/>
      <c r="C143" s="258"/>
      <c r="D143" s="258"/>
      <c r="E143" s="258"/>
      <c r="F143" s="258"/>
      <c r="G143" s="258"/>
      <c r="H143" s="258"/>
      <c r="I143" s="267" t="e">
        <f>#REF!</f>
        <v>#REF!</v>
      </c>
      <c r="J143" s="919" t="e">
        <f>#REF!</f>
        <v>#REF!</v>
      </c>
      <c r="K143" s="919"/>
      <c r="L143" s="919"/>
      <c r="M143" s="919"/>
    </row>
    <row r="144" spans="1:13" ht="19.5" hidden="1" customHeight="1">
      <c r="A144" s="258" t="e">
        <f>#REF!</f>
        <v>#REF!</v>
      </c>
      <c r="B144" s="258"/>
      <c r="C144" s="258"/>
      <c r="D144" s="258"/>
      <c r="E144" s="258"/>
      <c r="F144" s="258"/>
      <c r="G144" s="258"/>
      <c r="H144" s="258"/>
      <c r="I144" s="267" t="e">
        <f>#REF!</f>
        <v>#REF!</v>
      </c>
      <c r="J144" s="919" t="e">
        <f>#REF!</f>
        <v>#REF!</v>
      </c>
      <c r="K144" s="919"/>
      <c r="L144" s="919"/>
      <c r="M144" s="919"/>
    </row>
    <row r="145" spans="1:13" ht="19.5" hidden="1" customHeight="1">
      <c r="A145" s="268"/>
      <c r="B145" s="268"/>
      <c r="C145" s="268"/>
      <c r="D145" s="268"/>
      <c r="E145" s="268"/>
      <c r="F145" s="268"/>
      <c r="G145" s="268"/>
      <c r="H145" s="268"/>
      <c r="I145" s="257" t="e">
        <f>#REF!</f>
        <v>#REF!</v>
      </c>
      <c r="J145" s="919" t="e">
        <f>#REF!</f>
        <v>#REF!</v>
      </c>
      <c r="K145" s="919"/>
      <c r="L145" s="919"/>
      <c r="M145" s="919"/>
    </row>
    <row r="146" spans="1:13" ht="19.5" hidden="1" customHeight="1">
      <c r="A146" s="261" t="e">
        <f>#REF!</f>
        <v>#REF!</v>
      </c>
      <c r="B146" s="261"/>
      <c r="C146" s="261"/>
      <c r="D146" s="261"/>
      <c r="E146" s="261"/>
      <c r="F146" s="261"/>
      <c r="G146" s="261"/>
      <c r="H146" s="261"/>
      <c r="I146" s="257" t="e">
        <f>#REF!</f>
        <v>#REF!</v>
      </c>
      <c r="J146" s="919"/>
      <c r="K146" s="919"/>
      <c r="L146" s="919"/>
      <c r="M146" s="919"/>
    </row>
    <row r="147" spans="1:13" ht="19.5" hidden="1" customHeight="1">
      <c r="A147" s="258" t="e">
        <f>#REF!</f>
        <v>#REF!</v>
      </c>
      <c r="B147" s="258"/>
      <c r="C147" s="258"/>
      <c r="D147" s="258"/>
      <c r="E147" s="258"/>
      <c r="F147" s="258"/>
      <c r="G147" s="258"/>
      <c r="H147" s="258"/>
      <c r="I147" s="259" t="e">
        <f>#REF!</f>
        <v>#REF!</v>
      </c>
      <c r="J147" s="919" t="e">
        <f>#REF!</f>
        <v>#REF!</v>
      </c>
      <c r="K147" s="919"/>
      <c r="L147" s="919"/>
      <c r="M147" s="919"/>
    </row>
    <row r="148" spans="1:13" ht="19.5" hidden="1" customHeight="1">
      <c r="A148" s="258" t="e">
        <f>#REF!</f>
        <v>#REF!</v>
      </c>
      <c r="B148" s="258"/>
      <c r="C148" s="258"/>
      <c r="D148" s="258"/>
      <c r="E148" s="258"/>
      <c r="F148" s="258"/>
      <c r="G148" s="258"/>
      <c r="H148" s="258"/>
      <c r="I148" s="259" t="e">
        <f>#REF!</f>
        <v>#REF!</v>
      </c>
      <c r="J148" s="919" t="e">
        <f>#REF!</f>
        <v>#REF!</v>
      </c>
      <c r="K148" s="919"/>
      <c r="L148" s="919"/>
      <c r="M148" s="919"/>
    </row>
    <row r="149" spans="1:13" ht="19.5" hidden="1" customHeight="1">
      <c r="A149" s="258" t="e">
        <f>#REF!</f>
        <v>#REF!</v>
      </c>
      <c r="B149" s="258"/>
      <c r="C149" s="258"/>
      <c r="D149" s="258"/>
      <c r="E149" s="258"/>
      <c r="F149" s="258"/>
      <c r="G149" s="258"/>
      <c r="H149" s="258"/>
      <c r="I149" s="259" t="e">
        <f>#REF!</f>
        <v>#REF!</v>
      </c>
      <c r="J149" s="919" t="e">
        <f>#REF!</f>
        <v>#REF!</v>
      </c>
      <c r="K149" s="919"/>
      <c r="L149" s="919"/>
      <c r="M149" s="919"/>
    </row>
    <row r="150" spans="1:13" ht="19.5" hidden="1" customHeight="1">
      <c r="A150" s="268"/>
      <c r="B150" s="268"/>
      <c r="C150" s="268"/>
      <c r="D150" s="268"/>
      <c r="E150" s="268"/>
      <c r="F150" s="268"/>
      <c r="G150" s="268"/>
      <c r="H150" s="268"/>
      <c r="I150" s="257" t="e">
        <f>#REF!</f>
        <v>#REF!</v>
      </c>
      <c r="J150" s="919" t="e">
        <f>#REF!</f>
        <v>#REF!</v>
      </c>
      <c r="K150" s="919"/>
      <c r="L150" s="919"/>
      <c r="M150" s="919"/>
    </row>
    <row r="151" spans="1:13" ht="33" hidden="1" customHeight="1">
      <c r="A151" s="261" t="e">
        <f>#REF!</f>
        <v>#REF!</v>
      </c>
      <c r="B151" s="261"/>
      <c r="C151" s="261"/>
      <c r="D151" s="261"/>
      <c r="E151" s="261"/>
      <c r="F151" s="261"/>
      <c r="G151" s="261"/>
      <c r="H151" s="261"/>
      <c r="I151" s="257" t="e">
        <f>#REF!</f>
        <v>#REF!</v>
      </c>
      <c r="J151" s="919"/>
      <c r="K151" s="919"/>
      <c r="L151" s="919"/>
      <c r="M151" s="919"/>
    </row>
    <row r="152" spans="1:13" ht="19.5" hidden="1" customHeight="1">
      <c r="A152" s="268" t="e">
        <f>#REF!</f>
        <v>#REF!</v>
      </c>
      <c r="B152" s="268"/>
      <c r="C152" s="268"/>
      <c r="D152" s="268"/>
      <c r="E152" s="268"/>
      <c r="F152" s="268"/>
      <c r="G152" s="268"/>
      <c r="H152" s="268"/>
      <c r="I152" s="259" t="e">
        <f>#REF!</f>
        <v>#REF!</v>
      </c>
      <c r="J152" s="919" t="e">
        <f>#REF!</f>
        <v>#REF!</v>
      </c>
      <c r="K152" s="919"/>
      <c r="L152" s="919"/>
      <c r="M152" s="919"/>
    </row>
    <row r="153" spans="1:13" ht="19.5" hidden="1" customHeight="1">
      <c r="A153" s="268" t="e">
        <f>#REF!</f>
        <v>#REF!</v>
      </c>
      <c r="B153" s="268"/>
      <c r="C153" s="268"/>
      <c r="D153" s="268"/>
      <c r="E153" s="268"/>
      <c r="F153" s="268"/>
      <c r="G153" s="268"/>
      <c r="H153" s="268"/>
      <c r="I153" s="259" t="e">
        <f>#REF!</f>
        <v>#REF!</v>
      </c>
      <c r="J153" s="919" t="e">
        <f>#REF!</f>
        <v>#REF!</v>
      </c>
      <c r="K153" s="919"/>
      <c r="L153" s="919"/>
      <c r="M153" s="919"/>
    </row>
    <row r="154" spans="1:13" ht="19.5" hidden="1" customHeight="1">
      <c r="A154" s="268" t="e">
        <f>#REF!</f>
        <v>#REF!</v>
      </c>
      <c r="B154" s="268"/>
      <c r="C154" s="268"/>
      <c r="D154" s="268"/>
      <c r="E154" s="268"/>
      <c r="F154" s="268"/>
      <c r="G154" s="268"/>
      <c r="H154" s="268"/>
      <c r="I154" s="259" t="e">
        <f>#REF!</f>
        <v>#REF!</v>
      </c>
      <c r="J154" s="919" t="e">
        <f>#REF!</f>
        <v>#REF!</v>
      </c>
      <c r="K154" s="919"/>
      <c r="L154" s="919"/>
      <c r="M154" s="919"/>
    </row>
    <row r="155" spans="1:13" ht="19.5" hidden="1" customHeight="1">
      <c r="A155" s="268"/>
      <c r="B155" s="268"/>
      <c r="C155" s="268"/>
      <c r="D155" s="268"/>
      <c r="E155" s="268"/>
      <c r="F155" s="268"/>
      <c r="G155" s="268"/>
      <c r="H155" s="268"/>
      <c r="I155" s="257" t="e">
        <f>#REF!</f>
        <v>#REF!</v>
      </c>
      <c r="J155" s="919" t="e">
        <f>#REF!</f>
        <v>#REF!</v>
      </c>
      <c r="K155" s="919"/>
      <c r="L155" s="919"/>
      <c r="M155" s="919"/>
    </row>
    <row r="156" spans="1:13" ht="19.5" hidden="1" customHeight="1">
      <c r="A156" s="261" t="e">
        <f>#REF!</f>
        <v>#REF!</v>
      </c>
      <c r="B156" s="261"/>
      <c r="C156" s="261"/>
      <c r="D156" s="261"/>
      <c r="E156" s="261"/>
      <c r="F156" s="261"/>
      <c r="G156" s="261"/>
      <c r="H156" s="261"/>
      <c r="I156" s="257" t="e">
        <f>#REF!</f>
        <v>#REF!</v>
      </c>
      <c r="J156" s="919"/>
      <c r="K156" s="919"/>
      <c r="L156" s="919"/>
      <c r="M156" s="919"/>
    </row>
    <row r="157" spans="1:13" ht="19.5" hidden="1" customHeight="1">
      <c r="A157" s="258" t="e">
        <f>#REF!</f>
        <v>#REF!</v>
      </c>
      <c r="B157" s="258"/>
      <c r="C157" s="258"/>
      <c r="D157" s="258"/>
      <c r="E157" s="258"/>
      <c r="F157" s="258"/>
      <c r="G157" s="258"/>
      <c r="H157" s="258"/>
      <c r="I157" s="259" t="e">
        <f>#REF!</f>
        <v>#REF!</v>
      </c>
      <c r="J157" s="919" t="e">
        <f>#REF!</f>
        <v>#REF!</v>
      </c>
      <c r="K157" s="919"/>
      <c r="L157" s="919"/>
      <c r="M157" s="919"/>
    </row>
    <row r="158" spans="1:13" ht="19.5" hidden="1" customHeight="1">
      <c r="A158" s="258" t="e">
        <f>#REF!</f>
        <v>#REF!</v>
      </c>
      <c r="B158" s="258"/>
      <c r="C158" s="258"/>
      <c r="D158" s="258"/>
      <c r="E158" s="258"/>
      <c r="F158" s="258"/>
      <c r="G158" s="258"/>
      <c r="H158" s="258"/>
      <c r="I158" s="259" t="e">
        <f>#REF!</f>
        <v>#REF!</v>
      </c>
      <c r="J158" s="919" t="e">
        <f>#REF!</f>
        <v>#REF!</v>
      </c>
      <c r="K158" s="919"/>
      <c r="L158" s="919"/>
      <c r="M158" s="919"/>
    </row>
    <row r="159" spans="1:13" ht="19.5" hidden="1" customHeight="1">
      <c r="A159" s="268"/>
      <c r="B159" s="268"/>
      <c r="C159" s="268"/>
      <c r="D159" s="268"/>
      <c r="E159" s="268"/>
      <c r="F159" s="268"/>
      <c r="G159" s="268"/>
      <c r="H159" s="268"/>
      <c r="I159" s="257" t="e">
        <f>#REF!</f>
        <v>#REF!</v>
      </c>
      <c r="J159" s="919" t="e">
        <f>#REF!</f>
        <v>#REF!</v>
      </c>
      <c r="K159" s="919"/>
      <c r="L159" s="919"/>
      <c r="M159" s="919"/>
    </row>
    <row r="160" spans="1:13" ht="33" hidden="1" customHeight="1">
      <c r="A160" s="261" t="e">
        <f>#REF!</f>
        <v>#REF!</v>
      </c>
      <c r="B160" s="261"/>
      <c r="C160" s="261"/>
      <c r="D160" s="261"/>
      <c r="E160" s="261"/>
      <c r="F160" s="261"/>
      <c r="G160" s="261"/>
      <c r="H160" s="261"/>
      <c r="I160" s="257" t="e">
        <f>#REF!</f>
        <v>#REF!</v>
      </c>
      <c r="J160" s="919"/>
      <c r="K160" s="919"/>
      <c r="L160" s="919"/>
      <c r="M160" s="919"/>
    </row>
    <row r="161" spans="1:13" ht="19.5" hidden="1" customHeight="1">
      <c r="A161" s="258" t="e">
        <f>#REF!</f>
        <v>#REF!</v>
      </c>
      <c r="B161" s="258"/>
      <c r="C161" s="258"/>
      <c r="D161" s="258"/>
      <c r="E161" s="258"/>
      <c r="F161" s="258"/>
      <c r="G161" s="258"/>
      <c r="H161" s="258"/>
      <c r="I161" s="259" t="e">
        <f>#REF!</f>
        <v>#REF!</v>
      </c>
      <c r="J161" s="919" t="e">
        <f>#REF!</f>
        <v>#REF!</v>
      </c>
      <c r="K161" s="919"/>
      <c r="L161" s="919"/>
      <c r="M161" s="919"/>
    </row>
    <row r="162" spans="1:13" ht="19.5" hidden="1" customHeight="1">
      <c r="A162" s="258" t="e">
        <f>#REF!</f>
        <v>#REF!</v>
      </c>
      <c r="B162" s="258"/>
      <c r="C162" s="258"/>
      <c r="D162" s="258"/>
      <c r="E162" s="258"/>
      <c r="F162" s="258"/>
      <c r="G162" s="258"/>
      <c r="H162" s="258"/>
      <c r="I162" s="259" t="e">
        <f>#REF!</f>
        <v>#REF!</v>
      </c>
      <c r="J162" s="919" t="e">
        <f>#REF!</f>
        <v>#REF!</v>
      </c>
      <c r="K162" s="919"/>
      <c r="L162" s="919"/>
      <c r="M162" s="919"/>
    </row>
    <row r="163" spans="1:13" ht="19.5" hidden="1" customHeight="1">
      <c r="A163" s="258" t="e">
        <f>#REF!</f>
        <v>#REF!</v>
      </c>
      <c r="B163" s="258"/>
      <c r="C163" s="258"/>
      <c r="D163" s="258"/>
      <c r="E163" s="258"/>
      <c r="F163" s="258"/>
      <c r="G163" s="258"/>
      <c r="H163" s="258"/>
      <c r="I163" s="259" t="e">
        <f>#REF!</f>
        <v>#REF!</v>
      </c>
      <c r="J163" s="919" t="e">
        <f>#REF!</f>
        <v>#REF!</v>
      </c>
      <c r="K163" s="919"/>
      <c r="L163" s="919"/>
      <c r="M163" s="919"/>
    </row>
    <row r="164" spans="1:13" ht="19.5" hidden="1" customHeight="1">
      <c r="A164" s="258" t="e">
        <f>#REF!</f>
        <v>#REF!</v>
      </c>
      <c r="B164" s="258"/>
      <c r="C164" s="258"/>
      <c r="D164" s="258"/>
      <c r="E164" s="258"/>
      <c r="F164" s="258"/>
      <c r="G164" s="258"/>
      <c r="H164" s="258"/>
      <c r="I164" s="259" t="e">
        <f>#REF!</f>
        <v>#REF!</v>
      </c>
      <c r="J164" s="919" t="e">
        <f>#REF!</f>
        <v>#REF!</v>
      </c>
      <c r="K164" s="919"/>
      <c r="L164" s="919"/>
      <c r="M164" s="919"/>
    </row>
    <row r="165" spans="1:13" ht="19.5" hidden="1" customHeight="1">
      <c r="A165" s="258" t="e">
        <f>#REF!</f>
        <v>#REF!</v>
      </c>
      <c r="B165" s="258"/>
      <c r="C165" s="258"/>
      <c r="D165" s="258"/>
      <c r="E165" s="258"/>
      <c r="F165" s="258"/>
      <c r="G165" s="258"/>
      <c r="H165" s="258"/>
      <c r="I165" s="259" t="e">
        <f>#REF!</f>
        <v>#REF!</v>
      </c>
      <c r="J165" s="919" t="e">
        <f>#REF!</f>
        <v>#REF!</v>
      </c>
      <c r="K165" s="919"/>
      <c r="L165" s="919"/>
      <c r="M165" s="919"/>
    </row>
    <row r="166" spans="1:13" ht="19.5" hidden="1" customHeight="1">
      <c r="A166" s="258" t="e">
        <f>#REF!</f>
        <v>#REF!</v>
      </c>
      <c r="B166" s="258"/>
      <c r="C166" s="258"/>
      <c r="D166" s="258"/>
      <c r="E166" s="258"/>
      <c r="F166" s="258"/>
      <c r="G166" s="258"/>
      <c r="H166" s="258"/>
      <c r="I166" s="259" t="e">
        <f>#REF!</f>
        <v>#REF!</v>
      </c>
      <c r="J166" s="919" t="e">
        <f>#REF!</f>
        <v>#REF!</v>
      </c>
      <c r="K166" s="919"/>
      <c r="L166" s="919"/>
      <c r="M166" s="919"/>
    </row>
    <row r="167" spans="1:13" ht="19.5" hidden="1" customHeight="1">
      <c r="A167" s="268"/>
      <c r="B167" s="268"/>
      <c r="C167" s="268"/>
      <c r="D167" s="268"/>
      <c r="E167" s="268"/>
      <c r="F167" s="268"/>
      <c r="G167" s="268"/>
      <c r="H167" s="268"/>
      <c r="I167" s="257" t="e">
        <f>#REF!</f>
        <v>#REF!</v>
      </c>
      <c r="J167" s="919" t="e">
        <f>#REF!</f>
        <v>#REF!</v>
      </c>
      <c r="K167" s="919"/>
      <c r="L167" s="919"/>
      <c r="M167" s="919"/>
    </row>
    <row r="168" spans="1:13" ht="33" hidden="1" customHeight="1">
      <c r="A168" s="261" t="e">
        <f>#REF!</f>
        <v>#REF!</v>
      </c>
      <c r="B168" s="261"/>
      <c r="C168" s="261"/>
      <c r="D168" s="261"/>
      <c r="E168" s="261"/>
      <c r="F168" s="261"/>
      <c r="G168" s="261"/>
      <c r="H168" s="261"/>
      <c r="I168" s="257" t="e">
        <f>#REF!</f>
        <v>#REF!</v>
      </c>
      <c r="J168" s="919"/>
      <c r="K168" s="919"/>
      <c r="L168" s="919"/>
      <c r="M168" s="919"/>
    </row>
    <row r="169" spans="1:13" ht="33" hidden="1" customHeight="1">
      <c r="A169" s="258" t="e">
        <f>#REF!</f>
        <v>#REF!</v>
      </c>
      <c r="B169" s="258"/>
      <c r="C169" s="258"/>
      <c r="D169" s="258"/>
      <c r="E169" s="258"/>
      <c r="F169" s="258"/>
      <c r="G169" s="258"/>
      <c r="H169" s="258"/>
      <c r="I169" s="259" t="e">
        <f>#REF!</f>
        <v>#REF!</v>
      </c>
      <c r="J169" s="919" t="e">
        <f>#REF!</f>
        <v>#REF!</v>
      </c>
      <c r="K169" s="919"/>
      <c r="L169" s="919"/>
      <c r="M169" s="919"/>
    </row>
    <row r="170" spans="1:13" ht="19.5" hidden="1" customHeight="1">
      <c r="A170" s="258" t="e">
        <f>#REF!</f>
        <v>#REF!</v>
      </c>
      <c r="B170" s="258"/>
      <c r="C170" s="258"/>
      <c r="D170" s="258"/>
      <c r="E170" s="258"/>
      <c r="F170" s="258"/>
      <c r="G170" s="258"/>
      <c r="H170" s="258"/>
      <c r="I170" s="259" t="e">
        <f>#REF!</f>
        <v>#REF!</v>
      </c>
      <c r="J170" s="919" t="e">
        <f>#REF!</f>
        <v>#REF!</v>
      </c>
      <c r="K170" s="919"/>
      <c r="L170" s="919"/>
      <c r="M170" s="919"/>
    </row>
    <row r="171" spans="1:13" ht="19.5" hidden="1" customHeight="1">
      <c r="A171" s="258" t="e">
        <f>#REF!</f>
        <v>#REF!</v>
      </c>
      <c r="B171" s="258"/>
      <c r="C171" s="258"/>
      <c r="D171" s="258"/>
      <c r="E171" s="258"/>
      <c r="F171" s="258"/>
      <c r="G171" s="258"/>
      <c r="H171" s="258"/>
      <c r="I171" s="259" t="e">
        <f>#REF!</f>
        <v>#REF!</v>
      </c>
      <c r="J171" s="919" t="e">
        <f>#REF!</f>
        <v>#REF!</v>
      </c>
      <c r="K171" s="919"/>
      <c r="L171" s="919"/>
      <c r="M171" s="919"/>
    </row>
    <row r="172" spans="1:13" ht="19.5" hidden="1" customHeight="1">
      <c r="A172" s="268" t="e">
        <f>#REF!</f>
        <v>#REF!</v>
      </c>
      <c r="B172" s="268"/>
      <c r="C172" s="268"/>
      <c r="D172" s="268"/>
      <c r="E172" s="268"/>
      <c r="F172" s="268"/>
      <c r="G172" s="268"/>
      <c r="H172" s="268"/>
      <c r="I172" s="257" t="e">
        <f>#REF!</f>
        <v>#REF!</v>
      </c>
      <c r="J172" s="919" t="e">
        <f>#REF!</f>
        <v>#REF!</v>
      </c>
      <c r="K172" s="919"/>
      <c r="L172" s="919"/>
      <c r="M172" s="919"/>
    </row>
    <row r="173" spans="1:13" ht="33" hidden="1" customHeight="1">
      <c r="A173" s="261" t="e">
        <f>#REF!</f>
        <v>#REF!</v>
      </c>
      <c r="B173" s="261"/>
      <c r="C173" s="261"/>
      <c r="D173" s="261"/>
      <c r="E173" s="261"/>
      <c r="F173" s="261"/>
      <c r="G173" s="261"/>
      <c r="H173" s="261"/>
      <c r="I173" s="257" t="e">
        <f>#REF!</f>
        <v>#REF!</v>
      </c>
      <c r="J173" s="919"/>
      <c r="K173" s="919"/>
      <c r="L173" s="919"/>
      <c r="M173" s="919"/>
    </row>
    <row r="174" spans="1:13" ht="19.5" hidden="1" customHeight="1">
      <c r="A174" s="258" t="e">
        <f>#REF!</f>
        <v>#REF!</v>
      </c>
      <c r="B174" s="258"/>
      <c r="C174" s="258"/>
      <c r="D174" s="258"/>
      <c r="E174" s="258"/>
      <c r="F174" s="258"/>
      <c r="G174" s="258"/>
      <c r="H174" s="258"/>
      <c r="I174" s="259" t="e">
        <f>#REF!</f>
        <v>#REF!</v>
      </c>
      <c r="J174" s="919" t="e">
        <f>#REF!</f>
        <v>#REF!</v>
      </c>
      <c r="K174" s="919"/>
      <c r="L174" s="919"/>
      <c r="M174" s="919"/>
    </row>
    <row r="175" spans="1:13" ht="19.5" hidden="1" customHeight="1">
      <c r="A175" s="258" t="e">
        <f>#REF!</f>
        <v>#REF!</v>
      </c>
      <c r="B175" s="258"/>
      <c r="C175" s="258"/>
      <c r="D175" s="258"/>
      <c r="E175" s="258"/>
      <c r="F175" s="258"/>
      <c r="G175" s="258"/>
      <c r="H175" s="258"/>
      <c r="I175" s="259" t="e">
        <f>#REF!</f>
        <v>#REF!</v>
      </c>
      <c r="J175" s="919" t="e">
        <f>#REF!</f>
        <v>#REF!</v>
      </c>
      <c r="K175" s="919"/>
      <c r="L175" s="919"/>
      <c r="M175" s="919"/>
    </row>
    <row r="176" spans="1:13" ht="32.25" hidden="1" customHeight="1">
      <c r="A176" s="258" t="e">
        <f>#REF!</f>
        <v>#REF!</v>
      </c>
      <c r="B176" s="258"/>
      <c r="C176" s="258"/>
      <c r="D176" s="258"/>
      <c r="E176" s="258"/>
      <c r="F176" s="258"/>
      <c r="G176" s="258"/>
      <c r="H176" s="258"/>
      <c r="I176" s="259" t="e">
        <f>#REF!</f>
        <v>#REF!</v>
      </c>
      <c r="J176" s="919" t="e">
        <f>#REF!</f>
        <v>#REF!</v>
      </c>
      <c r="K176" s="919"/>
      <c r="L176" s="919"/>
      <c r="M176" s="919"/>
    </row>
    <row r="177" spans="1:100" ht="19.5" hidden="1" customHeight="1">
      <c r="A177" s="258" t="e">
        <f>#REF!</f>
        <v>#REF!</v>
      </c>
      <c r="B177" s="258"/>
      <c r="C177" s="258"/>
      <c r="D177" s="258"/>
      <c r="E177" s="258"/>
      <c r="F177" s="258"/>
      <c r="G177" s="258"/>
      <c r="H177" s="258"/>
      <c r="I177" s="259" t="e">
        <f>#REF!</f>
        <v>#REF!</v>
      </c>
      <c r="J177" s="919" t="e">
        <f>#REF!</f>
        <v>#REF!</v>
      </c>
      <c r="K177" s="919"/>
      <c r="L177" s="919"/>
      <c r="M177" s="919"/>
    </row>
    <row r="178" spans="1:100" ht="19.5" hidden="1" customHeight="1">
      <c r="A178" s="260"/>
      <c r="B178" s="260"/>
      <c r="C178" s="260"/>
      <c r="D178" s="260"/>
      <c r="E178" s="260"/>
      <c r="F178" s="260"/>
      <c r="G178" s="260"/>
      <c r="H178" s="260"/>
      <c r="I178" s="257" t="e">
        <f>#REF!</f>
        <v>#REF!</v>
      </c>
      <c r="J178" s="919" t="e">
        <f>#REF!</f>
        <v>#REF!</v>
      </c>
      <c r="K178" s="919"/>
      <c r="L178" s="919"/>
      <c r="M178" s="919"/>
    </row>
    <row r="179" spans="1:100" ht="16.5" hidden="1" customHeight="1">
      <c r="A179" s="263"/>
      <c r="B179" s="263"/>
      <c r="C179" s="263"/>
      <c r="D179" s="263"/>
      <c r="E179" s="263"/>
      <c r="F179" s="263"/>
      <c r="G179" s="263"/>
      <c r="H179" s="263"/>
      <c r="I179" s="257" t="e">
        <f>#REF!</f>
        <v>#REF!</v>
      </c>
      <c r="J179" s="919" t="e">
        <f>#REF!</f>
        <v>#REF!</v>
      </c>
      <c r="K179" s="919"/>
      <c r="L179" s="919"/>
      <c r="M179" s="919"/>
    </row>
    <row r="180" spans="1:100" ht="19.5" hidden="1" customHeight="1">
      <c r="A180" s="265"/>
      <c r="B180" s="265"/>
      <c r="C180" s="265"/>
      <c r="D180" s="265"/>
      <c r="E180" s="265"/>
      <c r="F180" s="265"/>
      <c r="G180" s="265"/>
      <c r="H180" s="265"/>
      <c r="I180" s="257" t="e">
        <f>#REF!</f>
        <v>#REF!</v>
      </c>
      <c r="J180" s="919" t="e">
        <f>#REF!</f>
        <v>#REF!</v>
      </c>
      <c r="K180" s="919"/>
      <c r="L180" s="919"/>
      <c r="M180" s="919"/>
    </row>
    <row r="181" spans="1:100" s="239" customFormat="1">
      <c r="A181" s="269"/>
      <c r="B181" s="269"/>
      <c r="C181" s="269"/>
      <c r="D181" s="269"/>
      <c r="E181" s="269"/>
      <c r="F181" s="269"/>
      <c r="G181" s="269"/>
      <c r="H181" s="269"/>
      <c r="I181" s="270"/>
      <c r="J181" s="922"/>
      <c r="K181" s="922"/>
      <c r="L181" s="922"/>
      <c r="M181" s="922"/>
      <c r="N181" s="275"/>
      <c r="O181" s="275"/>
      <c r="P181" s="275"/>
      <c r="Q181" s="275"/>
      <c r="R181" s="275"/>
      <c r="S181" s="275"/>
      <c r="T181" s="275"/>
      <c r="U181" s="275"/>
      <c r="V181" s="275"/>
      <c r="W181" s="275"/>
      <c r="X181" s="275"/>
      <c r="Y181" s="275"/>
      <c r="Z181" s="275"/>
      <c r="AA181" s="275"/>
      <c r="AB181" s="275"/>
      <c r="AC181" s="275"/>
      <c r="AD181" s="275"/>
      <c r="AE181" s="275"/>
      <c r="AF181" s="275"/>
      <c r="AG181" s="275"/>
      <c r="AH181" s="275"/>
      <c r="AI181" s="275"/>
      <c r="AJ181" s="275"/>
      <c r="AK181" s="275"/>
      <c r="AL181" s="275"/>
      <c r="AM181" s="275"/>
      <c r="AN181" s="275"/>
      <c r="AO181" s="275"/>
      <c r="AP181" s="275"/>
      <c r="AQ181" s="275"/>
      <c r="AR181" s="275"/>
      <c r="AS181" s="275"/>
      <c r="AT181" s="275"/>
      <c r="AU181" s="275"/>
      <c r="AV181" s="275"/>
      <c r="AW181" s="275"/>
      <c r="AX181" s="275"/>
      <c r="AY181" s="275"/>
      <c r="AZ181" s="275"/>
      <c r="BA181" s="275"/>
      <c r="BB181" s="275"/>
      <c r="BC181" s="275"/>
      <c r="BD181" s="275"/>
      <c r="BE181" s="275"/>
      <c r="BF181" s="275"/>
      <c r="BG181" s="275"/>
      <c r="BH181" s="275"/>
      <c r="BI181" s="275"/>
      <c r="BJ181" s="275"/>
      <c r="BK181" s="275"/>
      <c r="BL181" s="275"/>
      <c r="BM181" s="275"/>
      <c r="BN181" s="275"/>
      <c r="BO181" s="275"/>
      <c r="BP181" s="275"/>
      <c r="BQ181" s="275"/>
      <c r="BR181" s="275"/>
      <c r="BS181" s="275"/>
      <c r="BT181" s="275"/>
      <c r="BU181" s="275"/>
      <c r="BV181" s="275"/>
      <c r="BW181" s="275"/>
      <c r="BX181" s="275"/>
      <c r="BY181" s="275"/>
      <c r="BZ181" s="275"/>
      <c r="CA181" s="275"/>
      <c r="CB181" s="275"/>
      <c r="CC181" s="275"/>
      <c r="CD181" s="275"/>
      <c r="CE181" s="275"/>
      <c r="CF181" s="275"/>
      <c r="CG181" s="275"/>
      <c r="CH181" s="275"/>
      <c r="CI181" s="275"/>
      <c r="CJ181" s="275"/>
      <c r="CK181" s="275"/>
      <c r="CL181" s="275"/>
      <c r="CM181" s="275"/>
      <c r="CN181" s="275"/>
      <c r="CO181" s="275"/>
      <c r="CP181" s="275"/>
      <c r="CQ181" s="275"/>
      <c r="CR181" s="275"/>
      <c r="CS181" s="275"/>
      <c r="CT181" s="275"/>
      <c r="CU181" s="275"/>
      <c r="CV181" s="275"/>
    </row>
    <row r="182" spans="1:100" s="239" customFormat="1">
      <c r="A182" s="244"/>
      <c r="B182" s="244"/>
      <c r="C182" s="244"/>
      <c r="D182" s="244"/>
      <c r="E182" s="244"/>
      <c r="F182" s="244"/>
      <c r="G182" s="244"/>
      <c r="H182" s="244"/>
      <c r="I182" s="368"/>
      <c r="J182" s="245"/>
      <c r="K182" s="245"/>
      <c r="L182" s="245"/>
      <c r="M182" s="245"/>
      <c r="N182" s="275"/>
      <c r="O182" s="275"/>
      <c r="P182" s="275"/>
      <c r="Q182" s="275"/>
      <c r="R182" s="275"/>
      <c r="S182" s="275"/>
      <c r="T182" s="275"/>
      <c r="U182" s="275"/>
      <c r="V182" s="275"/>
      <c r="W182" s="275"/>
      <c r="X182" s="275"/>
      <c r="Y182" s="275"/>
      <c r="Z182" s="275"/>
      <c r="AA182" s="275"/>
      <c r="AB182" s="275"/>
      <c r="AC182" s="275"/>
      <c r="AD182" s="275"/>
      <c r="AE182" s="275"/>
      <c r="AF182" s="275"/>
      <c r="AG182" s="275"/>
      <c r="AH182" s="275"/>
      <c r="AI182" s="275"/>
      <c r="AJ182" s="275"/>
      <c r="AK182" s="275"/>
      <c r="AL182" s="275"/>
      <c r="AM182" s="275"/>
      <c r="AN182" s="275"/>
      <c r="AO182" s="275"/>
      <c r="AP182" s="275"/>
      <c r="AQ182" s="275"/>
      <c r="AR182" s="275"/>
      <c r="AS182" s="275"/>
      <c r="AT182" s="275"/>
      <c r="AU182" s="275"/>
      <c r="AV182" s="275"/>
      <c r="AW182" s="275"/>
      <c r="AX182" s="275"/>
      <c r="AY182" s="275"/>
      <c r="AZ182" s="275"/>
      <c r="BA182" s="275"/>
      <c r="BB182" s="275"/>
      <c r="BC182" s="275"/>
      <c r="BD182" s="275"/>
      <c r="BE182" s="275"/>
      <c r="BF182" s="275"/>
      <c r="BG182" s="275"/>
      <c r="BH182" s="275"/>
      <c r="BI182" s="275"/>
      <c r="BJ182" s="275"/>
      <c r="BK182" s="275"/>
      <c r="BL182" s="275"/>
      <c r="BM182" s="275"/>
      <c r="BN182" s="275"/>
      <c r="BO182" s="275"/>
      <c r="BP182" s="275"/>
      <c r="BQ182" s="275"/>
      <c r="BR182" s="275"/>
      <c r="BS182" s="275"/>
      <c r="BT182" s="275"/>
      <c r="BU182" s="275"/>
      <c r="BV182" s="275"/>
      <c r="BW182" s="275"/>
      <c r="BX182" s="275"/>
      <c r="BY182" s="275"/>
      <c r="BZ182" s="275"/>
      <c r="CA182" s="275"/>
      <c r="CB182" s="275"/>
      <c r="CC182" s="275"/>
      <c r="CD182" s="275"/>
      <c r="CE182" s="275"/>
      <c r="CF182" s="275"/>
      <c r="CG182" s="275"/>
      <c r="CH182" s="275"/>
      <c r="CI182" s="275"/>
      <c r="CJ182" s="275"/>
      <c r="CK182" s="275"/>
      <c r="CL182" s="275"/>
      <c r="CM182" s="275"/>
      <c r="CN182" s="275"/>
      <c r="CO182" s="275"/>
      <c r="CP182" s="275"/>
      <c r="CQ182" s="275"/>
      <c r="CR182" s="275"/>
      <c r="CS182" s="275"/>
      <c r="CT182" s="275"/>
      <c r="CU182" s="275"/>
      <c r="CV182" s="275"/>
    </row>
    <row r="183" spans="1:100" s="239" customFormat="1">
      <c r="A183" s="244"/>
      <c r="B183" s="244"/>
      <c r="C183" s="244"/>
      <c r="D183" s="244"/>
      <c r="E183" s="244"/>
      <c r="F183" s="244"/>
      <c r="G183" s="244"/>
      <c r="H183" s="244"/>
      <c r="I183" s="368"/>
      <c r="J183" s="245"/>
      <c r="K183" s="245"/>
      <c r="L183" s="245"/>
      <c r="M183" s="245"/>
      <c r="N183" s="275"/>
      <c r="O183" s="275"/>
      <c r="P183" s="275"/>
      <c r="Q183" s="275"/>
      <c r="R183" s="275"/>
      <c r="S183" s="275"/>
      <c r="T183" s="275"/>
      <c r="U183" s="275"/>
      <c r="V183" s="275"/>
      <c r="W183" s="275"/>
      <c r="X183" s="275"/>
      <c r="Y183" s="275"/>
      <c r="Z183" s="275"/>
      <c r="AA183" s="275"/>
      <c r="AB183" s="275"/>
      <c r="AC183" s="275"/>
      <c r="AD183" s="275"/>
      <c r="AE183" s="275"/>
      <c r="AF183" s="275"/>
      <c r="AG183" s="275"/>
      <c r="AH183" s="275"/>
      <c r="AI183" s="275"/>
      <c r="AJ183" s="275"/>
      <c r="AK183" s="275"/>
      <c r="AL183" s="275"/>
      <c r="AM183" s="275"/>
      <c r="AN183" s="275"/>
      <c r="AO183" s="275"/>
      <c r="AP183" s="275"/>
      <c r="AQ183" s="275"/>
      <c r="AR183" s="275"/>
      <c r="AS183" s="275"/>
      <c r="AT183" s="275"/>
      <c r="AU183" s="275"/>
      <c r="AV183" s="275"/>
      <c r="AW183" s="275"/>
      <c r="AX183" s="275"/>
      <c r="AY183" s="275"/>
      <c r="AZ183" s="275"/>
      <c r="BA183" s="275"/>
      <c r="BB183" s="275"/>
      <c r="BC183" s="275"/>
      <c r="BD183" s="275"/>
      <c r="BE183" s="275"/>
      <c r="BF183" s="275"/>
      <c r="BG183" s="275"/>
      <c r="BH183" s="275"/>
      <c r="BI183" s="275"/>
      <c r="BJ183" s="275"/>
      <c r="BK183" s="275"/>
      <c r="BL183" s="275"/>
      <c r="BM183" s="275"/>
      <c r="BN183" s="275"/>
      <c r="BO183" s="275"/>
      <c r="BP183" s="275"/>
      <c r="BQ183" s="275"/>
      <c r="BR183" s="275"/>
      <c r="BS183" s="275"/>
      <c r="BT183" s="275"/>
      <c r="BU183" s="275"/>
      <c r="BV183" s="275"/>
      <c r="BW183" s="275"/>
      <c r="BX183" s="275"/>
      <c r="BY183" s="275"/>
      <c r="BZ183" s="275"/>
      <c r="CA183" s="275"/>
      <c r="CB183" s="275"/>
      <c r="CC183" s="275"/>
      <c r="CD183" s="275"/>
      <c r="CE183" s="275"/>
      <c r="CF183" s="275"/>
      <c r="CG183" s="275"/>
      <c r="CH183" s="275"/>
      <c r="CI183" s="275"/>
      <c r="CJ183" s="275"/>
      <c r="CK183" s="275"/>
      <c r="CL183" s="275"/>
      <c r="CM183" s="275"/>
      <c r="CN183" s="275"/>
      <c r="CO183" s="275"/>
      <c r="CP183" s="275"/>
      <c r="CQ183" s="275"/>
      <c r="CR183" s="275"/>
      <c r="CS183" s="275"/>
      <c r="CT183" s="275"/>
      <c r="CU183" s="275"/>
      <c r="CV183" s="275"/>
    </row>
  </sheetData>
  <sheetProtection password="CCC7" sheet="1" objects="1" scenarios="1" formatColumns="0" formatRows="0" selectLockedCells="1"/>
  <customSheetViews>
    <customSheetView guid="{267FF044-3C5D-4FEC-AC00-A7E30583F8BB}" showPageBreaks="1" printArea="1" hiddenRows="1" hiddenColumns="1" view="pageBreakPreview">
      <selection activeCell="A18" sqref="A18:I18"/>
      <pageMargins left="0.7" right="0.7" top="0.75" bottom="0.75" header="0.3" footer="0.3"/>
      <pageSetup paperSize="9" scale="57" orientation="landscape" r:id="rId1"/>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2"/>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3"/>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4"/>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5"/>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6"/>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7"/>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8"/>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9"/>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11"/>
    </customSheetView>
    <customSheetView guid="{2F397464-D97A-404F-89D2-184C6FBAA4EB}" showPageBreaks="1" printArea="1" hiddenRows="1" hiddenColumns="1" view="pageBreakPreview">
      <selection activeCell="A18" sqref="A18:I18"/>
      <pageMargins left="0.7" right="0.7" top="0.75" bottom="0.75" header="0.3" footer="0.3"/>
      <pageSetup paperSize="9" scale="57" orientation="landscape" r:id="rId12"/>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23" zoomScaleNormal="70" zoomScaleSheetLayoutView="100" workbookViewId="0">
      <selection activeCell="C5" sqref="C5:F5"/>
    </sheetView>
  </sheetViews>
  <sheetFormatPr defaultColWidth="9.140625" defaultRowHeight="16.5"/>
  <cols>
    <col min="1" max="2" width="5.7109375" style="153" customWidth="1"/>
    <col min="3" max="3" width="24.7109375" style="153" customWidth="1"/>
    <col min="4" max="4" width="15.28515625" style="153" customWidth="1"/>
    <col min="5" max="5" width="28.7109375" style="153" customWidth="1"/>
    <col min="6" max="6" width="14.7109375" style="153" customWidth="1"/>
    <col min="7" max="7" width="19.5703125" style="153" customWidth="1"/>
    <col min="8" max="8" width="23.7109375" style="140" hidden="1" customWidth="1"/>
    <col min="9" max="9" width="18" style="141" hidden="1" customWidth="1"/>
    <col min="10" max="10" width="16.85546875" style="142" hidden="1" customWidth="1"/>
    <col min="11" max="11" width="14.5703125" style="142" hidden="1" customWidth="1"/>
    <col min="12" max="12" width="18.5703125" style="142" hidden="1" customWidth="1"/>
    <col min="13" max="13" width="16.28515625" style="142" customWidth="1"/>
    <col min="14" max="14" width="39.7109375" style="142" customWidth="1"/>
    <col min="15" max="15" width="24.28515625" style="142" customWidth="1"/>
    <col min="16" max="17" width="16.28515625" style="142" customWidth="1"/>
    <col min="18" max="19" width="10.28515625" style="143" customWidth="1"/>
    <col min="20" max="20" width="9.140625" style="143" customWidth="1"/>
    <col min="21" max="21" width="9.140625" style="144" customWidth="1"/>
    <col min="22" max="23" width="9.140625" style="144"/>
    <col min="24" max="25" width="9.140625" style="145"/>
    <col min="26" max="16384" width="9.140625" style="146"/>
  </cols>
  <sheetData>
    <row r="1" spans="1:25" s="138" customFormat="1" ht="39.950000000000003" customHeight="1">
      <c r="A1" s="928" t="s">
        <v>154</v>
      </c>
      <c r="B1" s="928"/>
      <c r="C1" s="928"/>
      <c r="D1" s="928"/>
      <c r="E1" s="928"/>
      <c r="F1" s="928"/>
      <c r="G1" s="928"/>
      <c r="H1" s="133"/>
      <c r="I1" s="134"/>
      <c r="J1" s="135"/>
      <c r="K1" s="135"/>
      <c r="L1" s="135"/>
      <c r="M1" s="135"/>
      <c r="N1" s="135"/>
      <c r="O1" s="135"/>
      <c r="P1" s="135"/>
      <c r="Q1" s="135"/>
      <c r="R1" s="135"/>
      <c r="S1" s="135"/>
      <c r="T1" s="135"/>
      <c r="U1" s="136"/>
      <c r="V1" s="136"/>
      <c r="W1" s="136"/>
      <c r="X1" s="137"/>
      <c r="Y1" s="137"/>
    </row>
    <row r="2" spans="1:25" ht="18" customHeight="1">
      <c r="A2" s="104" t="str">
        <f>Cover!B3</f>
        <v>SRTS-II/C&amp;M/WC-4373/2025</v>
      </c>
      <c r="B2" s="104"/>
      <c r="C2" s="105"/>
      <c r="D2" s="139"/>
      <c r="E2" s="139"/>
      <c r="F2" s="139"/>
      <c r="G2" s="107" t="s">
        <v>155</v>
      </c>
    </row>
    <row r="3" spans="1:25" ht="12.75" customHeight="1">
      <c r="A3" s="108"/>
      <c r="B3" s="108"/>
      <c r="C3" s="109"/>
      <c r="D3" s="128"/>
      <c r="E3" s="128"/>
      <c r="F3" s="128"/>
      <c r="G3" s="110"/>
    </row>
    <row r="4" spans="1:25" ht="18.95" customHeight="1">
      <c r="A4" s="929" t="s">
        <v>156</v>
      </c>
      <c r="B4" s="929"/>
      <c r="C4" s="929"/>
      <c r="D4" s="929"/>
      <c r="E4" s="929"/>
      <c r="F4" s="929"/>
      <c r="G4" s="929"/>
    </row>
    <row r="5" spans="1:25" ht="21" customHeight="1">
      <c r="A5" s="147" t="s">
        <v>1</v>
      </c>
      <c r="B5" s="147"/>
      <c r="C5" s="148"/>
      <c r="D5" s="148"/>
      <c r="E5" s="148"/>
      <c r="F5" s="148"/>
      <c r="G5" s="148"/>
    </row>
    <row r="6" spans="1:25" ht="21" customHeight="1">
      <c r="A6" s="23" t="s">
        <v>2</v>
      </c>
      <c r="B6" s="23"/>
      <c r="C6" s="148"/>
      <c r="D6" s="148"/>
      <c r="E6" s="148"/>
      <c r="F6" s="148"/>
      <c r="G6" s="148"/>
      <c r="I6" s="504" t="s">
        <v>223</v>
      </c>
      <c r="J6" s="593">
        <f>'Sch-1'!J87</f>
        <v>0</v>
      </c>
      <c r="K6" s="503"/>
      <c r="L6" s="401"/>
    </row>
    <row r="7" spans="1:25" ht="21" customHeight="1">
      <c r="A7" s="23" t="s">
        <v>3</v>
      </c>
      <c r="B7" s="23"/>
      <c r="C7" s="148"/>
      <c r="D7" s="148"/>
      <c r="E7" s="148"/>
      <c r="F7" s="148"/>
      <c r="G7" s="148"/>
      <c r="I7" s="504" t="s">
        <v>225</v>
      </c>
      <c r="J7" s="593">
        <f>'Sch-2'!F87</f>
        <v>0</v>
      </c>
      <c r="K7" s="503"/>
    </row>
    <row r="8" spans="1:25" ht="21" customHeight="1">
      <c r="A8" s="23" t="s">
        <v>4</v>
      </c>
      <c r="B8" s="23"/>
      <c r="C8" s="148"/>
      <c r="D8" s="148"/>
      <c r="E8" s="148"/>
      <c r="F8" s="148"/>
      <c r="G8" s="148"/>
      <c r="I8" s="504" t="s">
        <v>226</v>
      </c>
      <c r="J8" s="593">
        <f>'Sch-3'!J73</f>
        <v>0</v>
      </c>
      <c r="K8" s="503"/>
    </row>
    <row r="9" spans="1:25" ht="21" customHeight="1">
      <c r="A9" s="23" t="s">
        <v>157</v>
      </c>
      <c r="B9" s="23"/>
      <c r="C9" s="148"/>
      <c r="D9" s="148"/>
      <c r="E9" s="148"/>
      <c r="F9" s="148"/>
      <c r="G9" s="148"/>
      <c r="I9" s="505" t="s">
        <v>186</v>
      </c>
      <c r="J9" s="594">
        <f>J6+J7+J8</f>
        <v>0</v>
      </c>
      <c r="K9" s="503"/>
    </row>
    <row r="10" spans="1:25" ht="21" customHeight="1">
      <c r="A10" s="23" t="s">
        <v>6</v>
      </c>
      <c r="B10" s="23"/>
      <c r="C10" s="148"/>
      <c r="D10" s="148"/>
      <c r="E10" s="148"/>
      <c r="F10" s="148"/>
      <c r="G10" s="148"/>
      <c r="J10" s="400"/>
    </row>
    <row r="11" spans="1:25" ht="14.25" customHeight="1">
      <c r="A11" s="148"/>
      <c r="B11" s="148"/>
      <c r="C11" s="148"/>
      <c r="D11" s="148"/>
      <c r="E11" s="148"/>
      <c r="F11" s="148"/>
      <c r="G11" s="148"/>
    </row>
    <row r="12" spans="1:25" ht="37.5" customHeight="1">
      <c r="A12" s="149" t="s">
        <v>158</v>
      </c>
      <c r="B12" s="445"/>
      <c r="C12" s="930" t="str">
        <f>Cover!$B$2</f>
        <v>Substation related works at Kudankulam Nuclear Power Plant (KKNPP) 1,2 end with respect to new 400kV interconnection line between (KKNPP) 1,2 &amp; KKNPP 3,4 under consultancy</v>
      </c>
      <c r="D12" s="930"/>
      <c r="E12" s="930"/>
      <c r="F12" s="930"/>
      <c r="G12" s="930"/>
      <c r="J12" s="401"/>
    </row>
    <row r="13" spans="1:25" ht="21" customHeight="1" thickBot="1">
      <c r="A13" s="150" t="s">
        <v>159</v>
      </c>
      <c r="B13" s="150"/>
      <c r="C13" s="151"/>
      <c r="D13" s="150"/>
      <c r="E13" s="150"/>
      <c r="F13" s="150"/>
      <c r="G13" s="150"/>
      <c r="H13" s="398"/>
      <c r="K13" s="159"/>
      <c r="L13" s="159"/>
      <c r="M13" s="159"/>
    </row>
    <row r="14" spans="1:25" ht="41.25" customHeight="1" thickBot="1">
      <c r="A14" s="931" t="s">
        <v>160</v>
      </c>
      <c r="B14" s="931"/>
      <c r="C14" s="931"/>
      <c r="D14" s="931"/>
      <c r="E14" s="931"/>
      <c r="F14" s="931"/>
      <c r="G14" s="931"/>
      <c r="H14" s="511" t="s">
        <v>318</v>
      </c>
      <c r="I14" s="511" t="s">
        <v>319</v>
      </c>
      <c r="J14" s="512" t="s">
        <v>320</v>
      </c>
      <c r="K14" s="159"/>
      <c r="L14" s="159"/>
      <c r="M14" s="159"/>
      <c r="N14" s="152"/>
    </row>
    <row r="15" spans="1:25" ht="56.25" customHeight="1">
      <c r="B15" s="154">
        <v>1</v>
      </c>
      <c r="C15" s="935" t="s">
        <v>310</v>
      </c>
      <c r="D15" s="933"/>
      <c r="E15" s="933"/>
      <c r="F15" s="934"/>
      <c r="G15" s="155">
        <v>0</v>
      </c>
      <c r="H15" s="568">
        <f>IF(J6=0,0,(G15/J9)*J6)</f>
        <v>0</v>
      </c>
      <c r="I15" s="569">
        <f>IF(J7=0,0,(G15/J9)*J7)</f>
        <v>0</v>
      </c>
      <c r="J15" s="568">
        <f>IF(J8,(G15/J9)*J8,0)</f>
        <v>0</v>
      </c>
      <c r="K15" s="159"/>
      <c r="L15" s="159"/>
      <c r="M15" s="159"/>
    </row>
    <row r="16" spans="1:25" ht="55.5" customHeight="1">
      <c r="B16" s="154">
        <v>2</v>
      </c>
      <c r="C16" s="932" t="s">
        <v>311</v>
      </c>
      <c r="D16" s="933"/>
      <c r="E16" s="933"/>
      <c r="F16" s="934"/>
      <c r="G16" s="156">
        <v>0</v>
      </c>
      <c r="H16" s="570">
        <f>G16*J6</f>
        <v>0</v>
      </c>
      <c r="I16" s="571">
        <f>G16*J7</f>
        <v>0</v>
      </c>
      <c r="J16" s="570">
        <f>G16*J8</f>
        <v>0</v>
      </c>
      <c r="K16" s="159"/>
      <c r="L16" s="159"/>
      <c r="M16" s="159"/>
    </row>
    <row r="17" spans="1:25" s="157" customFormat="1" ht="39.75" customHeight="1" thickBot="1">
      <c r="B17" s="158">
        <v>3</v>
      </c>
      <c r="C17" s="923" t="s">
        <v>161</v>
      </c>
      <c r="D17" s="924"/>
      <c r="E17" s="924"/>
      <c r="F17" s="925"/>
      <c r="G17" s="395"/>
      <c r="H17" s="570"/>
      <c r="I17" s="570"/>
      <c r="J17" s="570"/>
      <c r="K17" s="159"/>
      <c r="L17" s="159"/>
      <c r="M17" s="159"/>
      <c r="N17" s="159"/>
      <c r="O17" s="159"/>
      <c r="P17" s="159"/>
      <c r="Q17" s="159"/>
      <c r="R17" s="160"/>
      <c r="S17" s="160"/>
      <c r="T17" s="160"/>
      <c r="U17" s="161"/>
      <c r="V17" s="161"/>
      <c r="W17" s="161"/>
      <c r="X17" s="162"/>
      <c r="Y17" s="162"/>
    </row>
    <row r="18" spans="1:25" s="157" customFormat="1" ht="21" customHeight="1" thickBot="1">
      <c r="B18" s="163"/>
      <c r="C18" s="926" t="s">
        <v>312</v>
      </c>
      <c r="D18" s="927"/>
      <c r="E18" s="927"/>
      <c r="F18" s="164" t="s">
        <v>162</v>
      </c>
      <c r="G18" s="396"/>
      <c r="H18" s="572">
        <f>G18</f>
        <v>0</v>
      </c>
      <c r="I18" s="573"/>
      <c r="J18" s="570"/>
      <c r="K18" s="159"/>
      <c r="L18" s="159"/>
      <c r="M18" s="159"/>
      <c r="N18" s="166"/>
      <c r="O18" s="165"/>
      <c r="P18" s="159"/>
      <c r="Q18" s="159"/>
      <c r="R18" s="160"/>
      <c r="S18" s="160"/>
      <c r="T18" s="160"/>
      <c r="U18" s="161"/>
      <c r="V18" s="161"/>
      <c r="W18" s="161"/>
      <c r="X18" s="162"/>
      <c r="Y18" s="162"/>
    </row>
    <row r="19" spans="1:25" s="157" customFormat="1" ht="33" customHeight="1" thickBot="1">
      <c r="B19" s="163"/>
      <c r="C19" s="942" t="s">
        <v>335</v>
      </c>
      <c r="D19" s="943"/>
      <c r="E19" s="943"/>
      <c r="F19" s="164" t="s">
        <v>162</v>
      </c>
      <c r="G19" s="396"/>
      <c r="H19" s="574"/>
      <c r="I19" s="572">
        <f>G19</f>
        <v>0</v>
      </c>
      <c r="J19" s="575"/>
      <c r="K19" s="159"/>
      <c r="L19" s="159"/>
      <c r="M19" s="159"/>
      <c r="N19" s="166"/>
      <c r="O19" s="165"/>
      <c r="P19" s="159"/>
      <c r="Q19" s="159"/>
      <c r="R19" s="160"/>
      <c r="S19" s="160"/>
      <c r="T19" s="160"/>
      <c r="U19" s="161"/>
      <c r="V19" s="161"/>
      <c r="W19" s="161"/>
      <c r="X19" s="162"/>
      <c r="Y19" s="162"/>
    </row>
    <row r="20" spans="1:25" s="157" customFormat="1" ht="21" customHeight="1" thickBot="1">
      <c r="B20" s="163"/>
      <c r="C20" s="926" t="s">
        <v>313</v>
      </c>
      <c r="D20" s="927"/>
      <c r="E20" s="927"/>
      <c r="F20" s="164" t="s">
        <v>162</v>
      </c>
      <c r="G20" s="396"/>
      <c r="H20" s="570"/>
      <c r="I20" s="569"/>
      <c r="J20" s="572">
        <f>G20</f>
        <v>0</v>
      </c>
      <c r="K20" s="159"/>
      <c r="L20" s="159"/>
      <c r="M20" s="159"/>
      <c r="N20" s="166"/>
      <c r="O20" s="165"/>
      <c r="P20" s="159"/>
      <c r="Q20" s="159"/>
      <c r="R20" s="160"/>
      <c r="S20" s="160"/>
      <c r="T20" s="160"/>
      <c r="U20" s="161"/>
      <c r="V20" s="161"/>
      <c r="W20" s="161"/>
      <c r="X20" s="162"/>
      <c r="Y20" s="162"/>
    </row>
    <row r="21" spans="1:25" s="157" customFormat="1" ht="21" customHeight="1">
      <c r="B21" s="163"/>
      <c r="C21" s="926" t="s">
        <v>314</v>
      </c>
      <c r="D21" s="927"/>
      <c r="E21" s="927"/>
      <c r="F21" s="164" t="s">
        <v>162</v>
      </c>
      <c r="G21" s="402"/>
      <c r="H21" s="570"/>
      <c r="I21" s="571"/>
      <c r="J21" s="568"/>
      <c r="K21" s="159"/>
      <c r="L21" s="159"/>
      <c r="M21" s="159"/>
      <c r="N21" s="166"/>
      <c r="O21" s="165"/>
      <c r="P21" s="159"/>
      <c r="Q21" s="159"/>
      <c r="R21" s="160"/>
      <c r="S21" s="160"/>
      <c r="T21" s="160"/>
      <c r="U21" s="161"/>
      <c r="V21" s="161"/>
      <c r="W21" s="161"/>
      <c r="X21" s="162"/>
      <c r="Y21" s="162"/>
    </row>
    <row r="22" spans="1:25" s="157" customFormat="1" ht="21" customHeight="1">
      <c r="B22" s="167"/>
      <c r="C22" s="926" t="s">
        <v>163</v>
      </c>
      <c r="D22" s="927"/>
      <c r="E22" s="927"/>
      <c r="F22" s="168" t="s">
        <v>162</v>
      </c>
      <c r="G22" s="402"/>
      <c r="H22" s="570"/>
      <c r="I22" s="571"/>
      <c r="J22" s="570"/>
      <c r="K22" s="159"/>
      <c r="L22" s="159"/>
      <c r="M22" s="159"/>
      <c r="N22" s="166"/>
      <c r="O22" s="165"/>
      <c r="P22" s="159"/>
      <c r="Q22" s="159"/>
      <c r="R22" s="160"/>
      <c r="S22" s="160"/>
      <c r="T22" s="160"/>
      <c r="U22" s="161"/>
      <c r="V22" s="161"/>
      <c r="W22" s="161"/>
      <c r="X22" s="162"/>
      <c r="Y22" s="162"/>
    </row>
    <row r="23" spans="1:25" s="157" customFormat="1" ht="54.95" customHeight="1" thickBot="1">
      <c r="B23" s="158">
        <v>4</v>
      </c>
      <c r="C23" s="938" t="s">
        <v>164</v>
      </c>
      <c r="D23" s="939"/>
      <c r="E23" s="939"/>
      <c r="F23" s="940"/>
      <c r="G23" s="395"/>
      <c r="H23" s="576"/>
      <c r="I23" s="571"/>
      <c r="J23" s="570"/>
      <c r="K23" s="159"/>
      <c r="L23" s="159"/>
      <c r="M23" s="159"/>
      <c r="N23" s="159"/>
      <c r="O23" s="159"/>
      <c r="P23" s="159"/>
      <c r="Q23" s="159"/>
      <c r="R23" s="160"/>
      <c r="S23" s="160"/>
      <c r="T23" s="160"/>
      <c r="U23" s="161"/>
      <c r="V23" s="161"/>
      <c r="W23" s="161"/>
      <c r="X23" s="162"/>
      <c r="Y23" s="162"/>
    </row>
    <row r="24" spans="1:25" s="157" customFormat="1" ht="21" customHeight="1" thickBot="1">
      <c r="A24" s="169"/>
      <c r="B24" s="163"/>
      <c r="C24" s="926" t="s">
        <v>312</v>
      </c>
      <c r="D24" s="927"/>
      <c r="E24" s="927"/>
      <c r="F24" s="164" t="s">
        <v>165</v>
      </c>
      <c r="G24" s="396"/>
      <c r="H24" s="577">
        <f>G24*J6</f>
        <v>0</v>
      </c>
      <c r="I24" s="573"/>
      <c r="J24" s="570"/>
      <c r="K24" s="159"/>
      <c r="L24" s="159"/>
      <c r="M24" s="159"/>
      <c r="N24" s="159"/>
      <c r="O24" s="159"/>
      <c r="P24" s="159"/>
      <c r="Q24" s="159"/>
      <c r="R24" s="160"/>
      <c r="S24" s="160"/>
      <c r="T24" s="160"/>
      <c r="U24" s="161"/>
      <c r="V24" s="161"/>
      <c r="W24" s="161"/>
      <c r="X24" s="162"/>
      <c r="Y24" s="162"/>
    </row>
    <row r="25" spans="1:25" s="157" customFormat="1" ht="33.75" customHeight="1" thickBot="1">
      <c r="A25" s="169"/>
      <c r="B25" s="163"/>
      <c r="C25" s="944" t="s">
        <v>335</v>
      </c>
      <c r="D25" s="945"/>
      <c r="E25" s="945"/>
      <c r="F25" s="164" t="s">
        <v>165</v>
      </c>
      <c r="G25" s="397"/>
      <c r="H25" s="578"/>
      <c r="I25" s="572">
        <f>G25*J7</f>
        <v>0</v>
      </c>
      <c r="J25" s="575"/>
      <c r="K25" s="159"/>
      <c r="L25" s="159"/>
      <c r="M25" s="159"/>
      <c r="N25" s="159"/>
      <c r="O25" s="159"/>
      <c r="P25" s="159"/>
      <c r="Q25" s="159"/>
      <c r="R25" s="160"/>
      <c r="S25" s="160"/>
      <c r="T25" s="160"/>
      <c r="U25" s="161"/>
      <c r="V25" s="161"/>
      <c r="W25" s="161"/>
      <c r="X25" s="162"/>
      <c r="Y25" s="162"/>
    </row>
    <row r="26" spans="1:25" s="157" customFormat="1" ht="21" customHeight="1" thickBot="1">
      <c r="A26" s="169"/>
      <c r="B26" s="163"/>
      <c r="C26" s="926" t="s">
        <v>313</v>
      </c>
      <c r="D26" s="927"/>
      <c r="E26" s="927"/>
      <c r="F26" s="164" t="s">
        <v>165</v>
      </c>
      <c r="G26" s="397"/>
      <c r="H26" s="576"/>
      <c r="I26" s="569"/>
      <c r="J26" s="572">
        <f>G26*J8</f>
        <v>0</v>
      </c>
      <c r="K26" s="159"/>
      <c r="L26" s="159"/>
      <c r="M26" s="159"/>
      <c r="N26" s="159"/>
      <c r="O26" s="159"/>
      <c r="P26" s="159"/>
      <c r="Q26" s="159"/>
      <c r="R26" s="160"/>
      <c r="S26" s="160"/>
      <c r="T26" s="160"/>
      <c r="U26" s="161"/>
      <c r="V26" s="161"/>
      <c r="W26" s="161"/>
      <c r="X26" s="162"/>
      <c r="Y26" s="162"/>
    </row>
    <row r="27" spans="1:25" s="157" customFormat="1" ht="21" customHeight="1">
      <c r="A27" s="169"/>
      <c r="B27" s="163"/>
      <c r="C27" s="926" t="s">
        <v>314</v>
      </c>
      <c r="D27" s="927"/>
      <c r="E27" s="927"/>
      <c r="F27" s="164" t="s">
        <v>165</v>
      </c>
      <c r="G27" s="403"/>
      <c r="H27" s="576"/>
      <c r="I27" s="571"/>
      <c r="J27" s="568"/>
      <c r="K27" s="159"/>
      <c r="L27" s="159"/>
      <c r="M27" s="159"/>
      <c r="N27" s="159"/>
      <c r="O27" s="159"/>
      <c r="P27" s="159"/>
      <c r="Q27" s="159"/>
      <c r="R27" s="160"/>
      <c r="S27" s="160"/>
      <c r="T27" s="160"/>
      <c r="U27" s="161"/>
      <c r="V27" s="161"/>
      <c r="W27" s="161"/>
      <c r="X27" s="162"/>
      <c r="Y27" s="162"/>
    </row>
    <row r="28" spans="1:25" s="157" customFormat="1" ht="21" customHeight="1">
      <c r="A28" s="169"/>
      <c r="B28" s="167"/>
      <c r="C28" s="949" t="s">
        <v>163</v>
      </c>
      <c r="D28" s="950"/>
      <c r="E28" s="950"/>
      <c r="F28" s="168" t="s">
        <v>165</v>
      </c>
      <c r="G28" s="403"/>
      <c r="H28" s="576"/>
      <c r="I28" s="571"/>
      <c r="J28" s="570"/>
      <c r="K28" s="159"/>
      <c r="L28" s="159"/>
      <c r="M28" s="159"/>
      <c r="N28" s="159"/>
      <c r="O28" s="159"/>
      <c r="P28" s="159"/>
      <c r="Q28" s="159"/>
      <c r="R28" s="160"/>
      <c r="S28" s="160"/>
      <c r="T28" s="160"/>
      <c r="U28" s="161"/>
      <c r="V28" s="161"/>
      <c r="W28" s="161"/>
      <c r="X28" s="162"/>
      <c r="Y28" s="162"/>
    </row>
    <row r="29" spans="1:25" s="157" customFormat="1" hidden="1">
      <c r="A29" s="169"/>
      <c r="B29" s="170"/>
      <c r="C29" s="936" t="s">
        <v>166</v>
      </c>
      <c r="D29" s="937"/>
      <c r="E29" s="937"/>
      <c r="F29" s="937"/>
      <c r="G29" s="937"/>
      <c r="H29" s="579"/>
      <c r="I29" s="579"/>
      <c r="J29" s="579"/>
      <c r="K29" s="159"/>
      <c r="L29" s="159"/>
      <c r="M29" s="159"/>
      <c r="N29" s="159"/>
      <c r="O29" s="159"/>
      <c r="P29" s="159"/>
      <c r="Q29" s="159"/>
      <c r="R29" s="160"/>
      <c r="S29" s="160"/>
      <c r="T29" s="160"/>
      <c r="U29" s="161"/>
      <c r="V29" s="161"/>
      <c r="W29" s="161"/>
      <c r="X29" s="162"/>
      <c r="Y29" s="162"/>
    </row>
    <row r="30" spans="1:25" s="157" customFormat="1" ht="48.75" hidden="1" customHeight="1">
      <c r="A30" s="169"/>
      <c r="B30" s="171">
        <v>5</v>
      </c>
      <c r="C30" s="946" t="s">
        <v>167</v>
      </c>
      <c r="D30" s="946"/>
      <c r="E30" s="946"/>
      <c r="F30" s="946"/>
      <c r="G30" s="946"/>
      <c r="H30" s="580"/>
      <c r="I30" s="580"/>
      <c r="J30" s="580"/>
      <c r="K30" s="159"/>
      <c r="L30" s="159"/>
      <c r="M30" s="159"/>
      <c r="N30" s="159"/>
      <c r="O30" s="159"/>
      <c r="P30" s="159"/>
      <c r="Q30" s="159"/>
      <c r="R30" s="160"/>
      <c r="S30" s="160"/>
      <c r="T30" s="160"/>
      <c r="U30" s="161"/>
      <c r="V30" s="161"/>
      <c r="W30" s="161"/>
      <c r="X30" s="162"/>
      <c r="Y30" s="162"/>
    </row>
    <row r="31" spans="1:25" s="157" customFormat="1" ht="48.75" hidden="1" customHeight="1">
      <c r="A31" s="169"/>
      <c r="B31" s="947"/>
      <c r="C31" s="947"/>
      <c r="D31" s="947"/>
      <c r="E31" s="947"/>
      <c r="F31" s="947"/>
      <c r="G31" s="947"/>
      <c r="H31" s="581">
        <f>SUM(H15:H28)</f>
        <v>0</v>
      </c>
      <c r="I31" s="581">
        <f>SUM(I15:I28)</f>
        <v>0</v>
      </c>
      <c r="J31" s="581">
        <f>SUM(J15:J28)</f>
        <v>0</v>
      </c>
      <c r="K31" s="159">
        <f>SUM(K15:K28)</f>
        <v>0</v>
      </c>
      <c r="L31" s="159">
        <f>SUM(L15:L28)</f>
        <v>0</v>
      </c>
      <c r="M31" s="159"/>
      <c r="N31" s="159"/>
      <c r="O31" s="159"/>
      <c r="P31" s="159"/>
      <c r="Q31" s="159"/>
      <c r="R31" s="160"/>
      <c r="S31" s="160"/>
      <c r="T31" s="160"/>
      <c r="U31" s="161"/>
      <c r="V31" s="161"/>
      <c r="W31" s="161"/>
      <c r="X31" s="162"/>
      <c r="Y31" s="162"/>
    </row>
    <row r="32" spans="1:25" s="157" customFormat="1" ht="48.75" hidden="1" customHeight="1">
      <c r="A32" s="169"/>
      <c r="B32" s="172"/>
      <c r="C32" s="946" t="s">
        <v>168</v>
      </c>
      <c r="D32" s="948"/>
      <c r="E32" s="948"/>
      <c r="F32" s="948"/>
      <c r="G32" s="948"/>
      <c r="H32" s="582" t="e">
        <f>(1-(H31/I2))</f>
        <v>#DIV/0!</v>
      </c>
      <c r="I32" s="582" t="e">
        <f>(1-(I31/I3))</f>
        <v>#DIV/0!</v>
      </c>
      <c r="J32" s="583" t="e">
        <f>1-(J31/I4)</f>
        <v>#DIV/0!</v>
      </c>
      <c r="K32" s="159" t="e">
        <f>1-(K31/I5)</f>
        <v>#DIV/0!</v>
      </c>
      <c r="L32" s="159" t="e">
        <f>1-(L31/#REF!)</f>
        <v>#REF!</v>
      </c>
      <c r="M32" s="159"/>
      <c r="N32" s="159"/>
      <c r="O32" s="159"/>
      <c r="P32" s="159"/>
      <c r="Q32" s="159"/>
      <c r="R32" s="160"/>
      <c r="S32" s="160"/>
      <c r="T32" s="160"/>
      <c r="U32" s="161"/>
      <c r="V32" s="161"/>
      <c r="W32" s="161"/>
      <c r="X32" s="162"/>
      <c r="Y32" s="162"/>
    </row>
    <row r="33" spans="1:25" s="157" customFormat="1" ht="24" customHeight="1">
      <c r="A33" s="941" t="s">
        <v>315</v>
      </c>
      <c r="B33" s="941"/>
      <c r="C33" s="941"/>
      <c r="D33" s="941"/>
      <c r="E33" s="941"/>
      <c r="F33" s="941"/>
      <c r="G33" s="941"/>
      <c r="H33" s="584"/>
      <c r="I33" s="584"/>
      <c r="J33" s="584"/>
      <c r="K33" s="159"/>
      <c r="L33" s="159"/>
      <c r="M33" s="159"/>
      <c r="N33" s="159"/>
      <c r="O33" s="159"/>
      <c r="P33" s="159"/>
      <c r="Q33" s="159"/>
      <c r="R33" s="160"/>
      <c r="S33" s="160"/>
      <c r="T33" s="160"/>
      <c r="U33" s="161"/>
      <c r="V33" s="161"/>
      <c r="W33" s="161"/>
      <c r="X33" s="162"/>
      <c r="Y33" s="162"/>
    </row>
    <row r="34" spans="1:25" s="157" customFormat="1" ht="18.75" customHeight="1" thickBot="1">
      <c r="A34" s="150" t="s">
        <v>169</v>
      </c>
      <c r="B34" s="172"/>
      <c r="C34" s="173"/>
      <c r="E34" s="174"/>
      <c r="F34" s="174"/>
      <c r="G34" s="175"/>
      <c r="H34" s="584"/>
      <c r="I34" s="584"/>
      <c r="J34" s="584"/>
      <c r="K34" s="159"/>
      <c r="L34" s="159"/>
      <c r="M34" s="159"/>
      <c r="N34" s="159"/>
      <c r="O34" s="159"/>
      <c r="P34" s="159"/>
      <c r="Q34" s="159"/>
      <c r="R34" s="160"/>
      <c r="S34" s="160"/>
      <c r="T34" s="160"/>
      <c r="U34" s="161"/>
      <c r="V34" s="161"/>
      <c r="W34" s="161"/>
      <c r="X34" s="162"/>
      <c r="Y34" s="162"/>
    </row>
    <row r="35" spans="1:25" s="157" customFormat="1" ht="21" customHeight="1" thickBot="1">
      <c r="A35" s="110" t="s">
        <v>170</v>
      </c>
      <c r="B35" s="172"/>
      <c r="C35" s="173"/>
      <c r="E35" s="174"/>
      <c r="F35" s="174"/>
      <c r="G35" s="175"/>
      <c r="H35" s="585">
        <f>SUM(H15:H26)</f>
        <v>0</v>
      </c>
      <c r="I35" s="586">
        <f>SUM(I15:I26)</f>
        <v>0</v>
      </c>
      <c r="J35" s="587">
        <f>SUM(J15:J26)</f>
        <v>0</v>
      </c>
      <c r="K35" s="407"/>
      <c r="L35" s="159"/>
      <c r="M35" s="159"/>
      <c r="N35" s="159"/>
      <c r="O35" s="159"/>
      <c r="P35" s="159"/>
      <c r="Q35" s="159"/>
      <c r="R35" s="160"/>
      <c r="S35" s="160"/>
      <c r="T35" s="160"/>
      <c r="U35" s="161"/>
      <c r="V35" s="161"/>
      <c r="W35" s="161"/>
      <c r="X35" s="162"/>
      <c r="Y35" s="162"/>
    </row>
    <row r="36" spans="1:25" ht="19.5" customHeight="1" thickBot="1">
      <c r="A36" s="176"/>
      <c r="B36" s="176"/>
      <c r="C36" s="177"/>
      <c r="D36" s="109"/>
      <c r="E36" s="110"/>
      <c r="F36" s="110"/>
      <c r="G36" s="127" t="s">
        <v>171</v>
      </c>
      <c r="H36" s="514">
        <f>IF(J6=0,0,1-(H35/J6))</f>
        <v>0</v>
      </c>
      <c r="I36" s="514">
        <f>IF(J7=0,0,1-(I35/J7))</f>
        <v>0</v>
      </c>
      <c r="J36" s="515">
        <f>IF(J8=0,0,1-(J35/J8))</f>
        <v>0</v>
      </c>
      <c r="K36" s="495" t="s">
        <v>336</v>
      </c>
    </row>
    <row r="37" spans="1:25" ht="19.5" customHeight="1">
      <c r="A37" s="176"/>
      <c r="B37" s="176"/>
      <c r="C37" s="177"/>
      <c r="D37" s="109"/>
      <c r="E37" s="110"/>
      <c r="F37" s="110"/>
      <c r="G37" s="108" t="str">
        <f>"For and on behalf of "</f>
        <v xml:space="preserve">For and on behalf of </v>
      </c>
      <c r="H37" s="142"/>
    </row>
    <row r="38" spans="1:25" ht="19.5" customHeight="1">
      <c r="A38" s="178"/>
      <c r="B38" s="178"/>
      <c r="C38" s="178"/>
      <c r="D38" s="179"/>
      <c r="E38" s="180"/>
      <c r="F38" s="180"/>
      <c r="G38" s="146"/>
      <c r="H38" s="181"/>
    </row>
    <row r="39" spans="1:25" ht="23.25" customHeight="1">
      <c r="A39" s="182" t="s">
        <v>172</v>
      </c>
      <c r="B39" s="182"/>
      <c r="C39" s="534" t="str">
        <f>'Sch-7'!C21:D21</f>
        <v xml:space="preserve">  </v>
      </c>
      <c r="D39" s="179"/>
      <c r="E39" s="180" t="s">
        <v>173</v>
      </c>
      <c r="F39" s="590">
        <f>'Names of Bidder'!D24</f>
        <v>0</v>
      </c>
      <c r="G39" s="591"/>
      <c r="H39" s="401"/>
    </row>
    <row r="40" spans="1:25" ht="23.25" customHeight="1">
      <c r="A40" s="182" t="s">
        <v>174</v>
      </c>
      <c r="B40" s="182"/>
      <c r="C40" s="535" t="str">
        <f>'Sch-7'!C22:D22</f>
        <v/>
      </c>
      <c r="D40" s="183"/>
      <c r="E40" s="180" t="s">
        <v>175</v>
      </c>
      <c r="F40" s="590">
        <f>'Names of Bidder'!D25</f>
        <v>0</v>
      </c>
      <c r="G40" s="591"/>
      <c r="H40" s="142"/>
    </row>
  </sheetData>
  <sheetProtection password="CCC7" sheet="1" objects="1" scenarios="1" formatColumns="0" formatRows="0" selectLockedCells="1"/>
  <customSheetViews>
    <customSheetView guid="{267FF044-3C5D-4FEC-AC00-A7E30583F8BB}" showPageBreaks="1" zeroValues="0" printArea="1" hiddenRows="1" hiddenColumns="1" view="pageBreakPreview">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3"/>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5"/>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7"/>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9"/>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11"/>
      <headerFooter alignWithMargins="0">
        <oddFooter>&amp;R&amp;"Book Antiqua,Bold"&amp;10Letter of Discount  / Page &amp;P of &amp;N</oddFooter>
      </headerFooter>
    </customSheetView>
    <customSheetView guid="{2F397464-D97A-404F-89D2-184C6FBAA4EB}" showPageBreaks="1" zeroValues="0" printArea="1" hiddenRows="1" hiddenColumns="1" view="pageBreakPreview" topLeftCell="A19">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3"/>
  <headerFooter alignWithMargins="0">
    <oddFooter>&amp;R&amp;"Book Antiqua,Bold"&amp;10Letter of Discount  /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28"/>
    <col min="2" max="2" width="30.7109375" style="110" customWidth="1"/>
    <col min="3" max="3" width="26.140625" style="110" customWidth="1"/>
    <col min="4" max="5" width="17.85546875" style="110" customWidth="1"/>
    <col min="6" max="16384" width="9.140625" style="55"/>
  </cols>
  <sheetData>
    <row r="1" spans="1:6">
      <c r="A1" s="184"/>
      <c r="B1" s="185"/>
      <c r="C1" s="185"/>
      <c r="D1" s="185"/>
      <c r="E1" s="185"/>
    </row>
    <row r="2" spans="1:6" ht="21.95" customHeight="1">
      <c r="A2" s="951" t="s">
        <v>176</v>
      </c>
      <c r="B2" s="951"/>
      <c r="C2" s="951"/>
      <c r="D2" s="951"/>
      <c r="E2" s="55"/>
    </row>
    <row r="3" spans="1:6">
      <c r="A3" s="184"/>
      <c r="B3" s="185"/>
      <c r="C3" s="185"/>
      <c r="D3" s="185"/>
      <c r="E3" s="185"/>
    </row>
    <row r="4" spans="1:6" ht="30">
      <c r="A4" s="186" t="s">
        <v>177</v>
      </c>
      <c r="B4" s="187" t="s">
        <v>178</v>
      </c>
      <c r="C4" s="186" t="s">
        <v>130</v>
      </c>
      <c r="D4" s="186" t="s">
        <v>179</v>
      </c>
      <c r="E4" s="186" t="s">
        <v>180</v>
      </c>
    </row>
    <row r="5" spans="1:6" ht="18" customHeight="1">
      <c r="A5" s="188" t="s">
        <v>181</v>
      </c>
      <c r="B5" s="188" t="s">
        <v>182</v>
      </c>
      <c r="C5" s="188" t="s">
        <v>183</v>
      </c>
      <c r="D5" s="188" t="s">
        <v>184</v>
      </c>
      <c r="E5" s="188" t="s">
        <v>185</v>
      </c>
    </row>
    <row r="6" spans="1:6" ht="45" customHeight="1">
      <c r="A6" s="189">
        <v>1</v>
      </c>
      <c r="B6" s="190"/>
      <c r="C6" s="191"/>
      <c r="D6" s="192"/>
      <c r="E6" s="193">
        <f t="shared" ref="E6:E15" si="0">C6*D6</f>
        <v>0</v>
      </c>
    </row>
    <row r="7" spans="1:6" ht="45" customHeight="1">
      <c r="A7" s="189">
        <v>2</v>
      </c>
      <c r="B7" s="190"/>
      <c r="C7" s="191"/>
      <c r="D7" s="192"/>
      <c r="E7" s="193">
        <f t="shared" si="0"/>
        <v>0</v>
      </c>
    </row>
    <row r="8" spans="1:6" ht="45" customHeight="1">
      <c r="A8" s="189">
        <v>3</v>
      </c>
      <c r="B8" s="190"/>
      <c r="C8" s="191"/>
      <c r="D8" s="192"/>
      <c r="E8" s="193">
        <f t="shared" si="0"/>
        <v>0</v>
      </c>
    </row>
    <row r="9" spans="1:6" ht="45" customHeight="1">
      <c r="A9" s="189">
        <v>4</v>
      </c>
      <c r="B9" s="190"/>
      <c r="C9" s="191"/>
      <c r="D9" s="192"/>
      <c r="E9" s="193">
        <f t="shared" si="0"/>
        <v>0</v>
      </c>
    </row>
    <row r="10" spans="1:6" ht="45" customHeight="1">
      <c r="A10" s="189">
        <v>5</v>
      </c>
      <c r="B10" s="190"/>
      <c r="C10" s="191"/>
      <c r="D10" s="192"/>
      <c r="E10" s="193">
        <f t="shared" si="0"/>
        <v>0</v>
      </c>
    </row>
    <row r="11" spans="1:6" ht="45" customHeight="1">
      <c r="A11" s="189">
        <v>6</v>
      </c>
      <c r="B11" s="190"/>
      <c r="C11" s="191"/>
      <c r="D11" s="192"/>
      <c r="E11" s="193">
        <f t="shared" si="0"/>
        <v>0</v>
      </c>
    </row>
    <row r="12" spans="1:6" ht="45" customHeight="1">
      <c r="A12" s="189">
        <v>7</v>
      </c>
      <c r="B12" s="190"/>
      <c r="C12" s="191"/>
      <c r="D12" s="192"/>
      <c r="E12" s="193">
        <f t="shared" si="0"/>
        <v>0</v>
      </c>
    </row>
    <row r="13" spans="1:6" ht="45" customHeight="1">
      <c r="A13" s="189">
        <v>8</v>
      </c>
      <c r="B13" s="190"/>
      <c r="C13" s="191"/>
      <c r="D13" s="192"/>
      <c r="E13" s="193">
        <f t="shared" si="0"/>
        <v>0</v>
      </c>
    </row>
    <row r="14" spans="1:6" ht="45" customHeight="1">
      <c r="A14" s="189">
        <v>9</v>
      </c>
      <c r="B14" s="190"/>
      <c r="C14" s="191"/>
      <c r="D14" s="192"/>
      <c r="E14" s="193">
        <f t="shared" si="0"/>
        <v>0</v>
      </c>
    </row>
    <row r="15" spans="1:6" ht="45" customHeight="1">
      <c r="A15" s="189">
        <v>10</v>
      </c>
      <c r="B15" s="190"/>
      <c r="C15" s="191"/>
      <c r="D15" s="192"/>
      <c r="E15" s="193">
        <f t="shared" si="0"/>
        <v>0</v>
      </c>
    </row>
    <row r="16" spans="1:6" ht="45" customHeight="1">
      <c r="A16" s="194"/>
      <c r="B16" s="195" t="s">
        <v>186</v>
      </c>
      <c r="C16" s="195"/>
      <c r="D16" s="195"/>
      <c r="E16" s="195">
        <f>SUM(E6:E15)</f>
        <v>0</v>
      </c>
      <c r="F16" s="196"/>
    </row>
    <row r="17" ht="30" customHeight="1"/>
    <row r="18" ht="30" customHeight="1"/>
    <row r="19" ht="30" customHeight="1"/>
    <row r="20" ht="30" customHeight="1"/>
    <row r="21" ht="30" customHeight="1"/>
  </sheetData>
  <sheetProtection password="916E" sheet="1" formatColumns="0" formatRows="0" selectLockedCells="1"/>
  <customSheetViews>
    <customSheetView guid="{267FF044-3C5D-4FEC-AC00-A7E30583F8BB}" state="hidden" topLeftCell="A4">
      <selection activeCell="D6" sqref="D6"/>
      <pageMargins left="0.75" right="0.75" top="0.65" bottom="1" header="0.5" footer="0.5"/>
      <pageSetup orientation="portrait" r:id="rId1"/>
      <headerFooter alignWithMargins="0"/>
    </customSheetView>
    <customSheetView guid="{3FCD02EB-1C44-4646-B069-2B9945E67B1F}" state="hidden" topLeftCell="A4">
      <selection activeCell="D6" sqref="D6"/>
      <pageMargins left="0.75" right="0.75" top="0.65" bottom="1" header="0.5" footer="0.5"/>
      <pageSetup orientation="portrait" r:id="rId2"/>
      <headerFooter alignWithMargins="0"/>
    </customSheetView>
    <customSheetView guid="{B056965A-4BE5-44B3-AB31-550AD9F023BC}" state="hidden" topLeftCell="A4">
      <selection activeCell="D6" sqref="D6"/>
      <pageMargins left="0.75" right="0.75" top="0.65" bottom="1" header="0.5" footer="0.5"/>
      <pageSetup orientation="portrait" r:id="rId3"/>
      <headerFooter alignWithMargins="0"/>
    </customSheetView>
    <customSheetView guid="{63D51328-7CBC-4A1E-B96D-BAE91416501B}" state="hidden" topLeftCell="A4">
      <selection activeCell="D6" sqref="D6"/>
      <pageMargins left="0.75" right="0.75" top="0.65" bottom="1" header="0.5" footer="0.5"/>
      <pageSetup orientation="portrait" r:id="rId4"/>
      <headerFooter alignWithMargins="0"/>
    </customSheetView>
    <customSheetView guid="{99CA2F10-F926-46DC-8609-4EAE5B9F3585}" state="hidden" topLeftCell="A4">
      <selection activeCell="D6" sqref="D6"/>
      <pageMargins left="0.75" right="0.75" top="0.65" bottom="1" header="0.5" footer="0.5"/>
      <pageSetup orientation="portrait" r:id="rId5"/>
      <headerFooter alignWithMargins="0"/>
    </customSheetView>
    <customSheetView guid="{3C00DDA0-7DDE-4169-A739-550DAF5DCF8D}" state="hidden" topLeftCell="A4">
      <selection activeCell="D6" sqref="D6"/>
      <pageMargins left="0.75" right="0.75" top="0.65" bottom="1" header="0.5" footer="0.5"/>
      <pageSetup orientation="portrait" r:id="rId6"/>
      <headerFooter alignWithMargins="0"/>
    </customSheetView>
    <customSheetView guid="{357C9841-BEC3-434B-AC63-C04FB4321BA3}" state="hidden" topLeftCell="A4">
      <selection activeCell="D6" sqref="D6"/>
      <pageMargins left="0.75" right="0.75" top="0.65" bottom="1" header="0.5" footer="0.5"/>
      <pageSetup orientation="portrait" r:id="rId7"/>
      <headerFooter alignWithMargins="0"/>
    </customSheetView>
    <customSheetView guid="{B96E710B-6DD7-4DE1-95AB-C9EE060CD030}" state="hidden" topLeftCell="A4">
      <selection activeCell="D6" sqref="D6"/>
      <pageMargins left="0.75" right="0.75" top="0.65" bottom="1" header="0.5" footer="0.5"/>
      <pageSetup orientation="portrait" r:id="rId8"/>
      <headerFooter alignWithMargins="0"/>
    </customSheetView>
    <customSheetView guid="{CCA37BAE-906F-43D5-9FD9-B13563E4B9D7}" state="hidden" topLeftCell="A4">
      <selection activeCell="D6" sqref="D6"/>
      <pageMargins left="0.75" right="0.75" top="0.65" bottom="1" header="0.5" footer="0.5"/>
      <pageSetup orientation="portrait" r:id="rId9"/>
      <headerFooter alignWithMargins="0"/>
    </customSheetView>
    <customSheetView guid="{755190E0-7BE9-48F9-BB5F-DF8E25D6736A}" state="hidden" topLeftCell="A4">
      <selection activeCell="D6" sqref="D6"/>
      <pageMargins left="0.75" right="0.75" top="0.65" bottom="1" header="0.5" footer="0.5"/>
      <pageSetup orientation="portrait" r:id="rId10"/>
      <headerFooter alignWithMargins="0"/>
    </customSheetView>
    <customSheetView guid="{F1B559AA-B9AD-4E4C-B94A-ECBE5878008B}" state="hidden" topLeftCell="A4">
      <selection activeCell="D6" sqref="D6"/>
      <pageMargins left="0.75" right="0.75" top="0.65" bottom="1" header="0.5" footer="0.5"/>
      <pageSetup orientation="portrait" r:id="rId11"/>
      <headerFooter alignWithMargins="0"/>
    </customSheetView>
    <customSheetView guid="{2F397464-D97A-404F-89D2-184C6FBAA4EB}" state="hidden" topLeftCell="A4">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28"/>
    <col min="2" max="2" width="30.7109375" style="110" customWidth="1"/>
    <col min="3" max="3" width="26.140625" style="110" customWidth="1"/>
    <col min="4" max="5" width="17.85546875" style="110" customWidth="1"/>
    <col min="6" max="16384" width="9.140625" style="55"/>
  </cols>
  <sheetData>
    <row r="1" spans="1:6">
      <c r="A1" s="184"/>
      <c r="B1" s="185"/>
      <c r="C1" s="185"/>
      <c r="D1" s="185"/>
      <c r="E1" s="185"/>
    </row>
    <row r="2" spans="1:6" ht="21.95" customHeight="1">
      <c r="A2" s="951" t="s">
        <v>187</v>
      </c>
      <c r="B2" s="951"/>
      <c r="C2" s="951"/>
      <c r="D2" s="952"/>
      <c r="E2" s="30"/>
    </row>
    <row r="3" spans="1:6">
      <c r="A3" s="184"/>
      <c r="B3" s="185"/>
      <c r="C3" s="185"/>
      <c r="D3" s="185"/>
      <c r="E3" s="185"/>
    </row>
    <row r="4" spans="1:6" ht="30">
      <c r="A4" s="186" t="s">
        <v>177</v>
      </c>
      <c r="B4" s="187" t="s">
        <v>178</v>
      </c>
      <c r="C4" s="186" t="s">
        <v>188</v>
      </c>
      <c r="D4" s="186" t="s">
        <v>189</v>
      </c>
      <c r="E4" s="186" t="s">
        <v>190</v>
      </c>
    </row>
    <row r="5" spans="1:6" ht="18" customHeight="1">
      <c r="A5" s="188" t="s">
        <v>181</v>
      </c>
      <c r="B5" s="188" t="s">
        <v>182</v>
      </c>
      <c r="C5" s="188" t="s">
        <v>183</v>
      </c>
      <c r="D5" s="188" t="s">
        <v>184</v>
      </c>
      <c r="E5" s="188" t="s">
        <v>185</v>
      </c>
    </row>
    <row r="6" spans="1:6" ht="45" customHeight="1">
      <c r="A6" s="189">
        <v>1</v>
      </c>
      <c r="B6" s="190"/>
      <c r="C6" s="191"/>
      <c r="D6" s="192"/>
      <c r="E6" s="193">
        <f>C6*D6</f>
        <v>0</v>
      </c>
    </row>
    <row r="7" spans="1:6" ht="45" customHeight="1">
      <c r="A7" s="189">
        <v>2</v>
      </c>
      <c r="B7" s="190"/>
      <c r="C7" s="191"/>
      <c r="D7" s="192"/>
      <c r="E7" s="193">
        <f t="shared" ref="E7:E15" si="0">C7*D7</f>
        <v>0</v>
      </c>
    </row>
    <row r="8" spans="1:6" ht="45" customHeight="1">
      <c r="A8" s="189">
        <v>3</v>
      </c>
      <c r="B8" s="190"/>
      <c r="C8" s="191"/>
      <c r="D8" s="192"/>
      <c r="E8" s="193">
        <f t="shared" si="0"/>
        <v>0</v>
      </c>
    </row>
    <row r="9" spans="1:6" ht="45" customHeight="1">
      <c r="A9" s="189">
        <v>4</v>
      </c>
      <c r="B9" s="190"/>
      <c r="C9" s="191"/>
      <c r="D9" s="192"/>
      <c r="E9" s="193">
        <f t="shared" si="0"/>
        <v>0</v>
      </c>
    </row>
    <row r="10" spans="1:6" ht="45" customHeight="1">
      <c r="A10" s="189">
        <v>5</v>
      </c>
      <c r="B10" s="190"/>
      <c r="C10" s="191"/>
      <c r="D10" s="192"/>
      <c r="E10" s="193">
        <f t="shared" si="0"/>
        <v>0</v>
      </c>
    </row>
    <row r="11" spans="1:6" ht="45" customHeight="1">
      <c r="A11" s="189">
        <v>6</v>
      </c>
      <c r="B11" s="190"/>
      <c r="C11" s="191"/>
      <c r="D11" s="192"/>
      <c r="E11" s="193">
        <f t="shared" si="0"/>
        <v>0</v>
      </c>
    </row>
    <row r="12" spans="1:6" ht="45" customHeight="1">
      <c r="A12" s="189">
        <v>7</v>
      </c>
      <c r="B12" s="190"/>
      <c r="C12" s="191"/>
      <c r="D12" s="192"/>
      <c r="E12" s="193">
        <f t="shared" si="0"/>
        <v>0</v>
      </c>
    </row>
    <row r="13" spans="1:6" ht="45" customHeight="1">
      <c r="A13" s="189">
        <v>8</v>
      </c>
      <c r="B13" s="190"/>
      <c r="C13" s="191"/>
      <c r="D13" s="192"/>
      <c r="E13" s="193">
        <f t="shared" si="0"/>
        <v>0</v>
      </c>
    </row>
    <row r="14" spans="1:6" ht="45" customHeight="1">
      <c r="A14" s="189">
        <v>9</v>
      </c>
      <c r="B14" s="190"/>
      <c r="C14" s="191"/>
      <c r="D14" s="192"/>
      <c r="E14" s="193">
        <f t="shared" si="0"/>
        <v>0</v>
      </c>
    </row>
    <row r="15" spans="1:6" ht="45" customHeight="1">
      <c r="A15" s="189">
        <v>10</v>
      </c>
      <c r="B15" s="190"/>
      <c r="C15" s="191"/>
      <c r="D15" s="192"/>
      <c r="E15" s="193">
        <f t="shared" si="0"/>
        <v>0</v>
      </c>
    </row>
    <row r="16" spans="1:6" ht="45" customHeight="1">
      <c r="A16" s="194"/>
      <c r="B16" s="195" t="s">
        <v>186</v>
      </c>
      <c r="C16" s="195"/>
      <c r="D16" s="195"/>
      <c r="E16" s="195">
        <f>SUM(E6:E15)</f>
        <v>0</v>
      </c>
      <c r="F16" s="196"/>
    </row>
    <row r="17" ht="30" customHeight="1"/>
    <row r="18" ht="30" customHeight="1"/>
    <row r="19" ht="30" customHeight="1"/>
    <row r="20" ht="30" customHeight="1"/>
    <row r="21" ht="30" customHeight="1"/>
  </sheetData>
  <sheetProtection password="916E" sheet="1" formatColumns="0" formatRows="0" selectLockedCells="1"/>
  <customSheetViews>
    <customSheetView guid="{267FF044-3C5D-4FEC-AC00-A7E30583F8BB}" state="hidden" topLeftCell="A13">
      <selection activeCell="D6" sqref="D6"/>
      <pageMargins left="0.75" right="0.75" top="0.65" bottom="1" header="0.5" footer="0.5"/>
      <pageSetup orientation="portrait" r:id="rId1"/>
      <headerFooter alignWithMargins="0"/>
    </customSheetView>
    <customSheetView guid="{3FCD02EB-1C44-4646-B069-2B9945E67B1F}" state="hidden" topLeftCell="A13">
      <selection activeCell="D6" sqref="D6"/>
      <pageMargins left="0.75" right="0.75" top="0.65" bottom="1" header="0.5" footer="0.5"/>
      <pageSetup orientation="portrait" r:id="rId2"/>
      <headerFooter alignWithMargins="0"/>
    </customSheetView>
    <customSheetView guid="{B056965A-4BE5-44B3-AB31-550AD9F023BC}" state="hidden" topLeftCell="A13">
      <selection activeCell="D6" sqref="D6"/>
      <pageMargins left="0.75" right="0.75" top="0.65" bottom="1" header="0.5" footer="0.5"/>
      <pageSetup orientation="portrait" r:id="rId3"/>
      <headerFooter alignWithMargins="0"/>
    </customSheetView>
    <customSheetView guid="{63D51328-7CBC-4A1E-B96D-BAE91416501B}" state="hidden" topLeftCell="A13">
      <selection activeCell="D6" sqref="D6"/>
      <pageMargins left="0.75" right="0.75" top="0.65" bottom="1" header="0.5" footer="0.5"/>
      <pageSetup orientation="portrait" r:id="rId4"/>
      <headerFooter alignWithMargins="0"/>
    </customSheetView>
    <customSheetView guid="{99CA2F10-F926-46DC-8609-4EAE5B9F3585}" state="hidden" topLeftCell="A13">
      <selection activeCell="D6" sqref="D6"/>
      <pageMargins left="0.75" right="0.75" top="0.65" bottom="1" header="0.5" footer="0.5"/>
      <pageSetup orientation="portrait" r:id="rId5"/>
      <headerFooter alignWithMargins="0"/>
    </customSheetView>
    <customSheetView guid="{3C00DDA0-7DDE-4169-A739-550DAF5DCF8D}" state="hidden" topLeftCell="A13">
      <selection activeCell="D6" sqref="D6"/>
      <pageMargins left="0.75" right="0.75" top="0.65" bottom="1" header="0.5" footer="0.5"/>
      <pageSetup orientation="portrait" r:id="rId6"/>
      <headerFooter alignWithMargins="0"/>
    </customSheetView>
    <customSheetView guid="{357C9841-BEC3-434B-AC63-C04FB4321BA3}" state="hidden" topLeftCell="A13">
      <selection activeCell="D6" sqref="D6"/>
      <pageMargins left="0.75" right="0.75" top="0.65" bottom="1" header="0.5" footer="0.5"/>
      <pageSetup orientation="portrait" r:id="rId7"/>
      <headerFooter alignWithMargins="0"/>
    </customSheetView>
    <customSheetView guid="{B96E710B-6DD7-4DE1-95AB-C9EE060CD030}" state="hidden" topLeftCell="A13">
      <selection activeCell="D6" sqref="D6"/>
      <pageMargins left="0.75" right="0.75" top="0.65" bottom="1" header="0.5" footer="0.5"/>
      <pageSetup orientation="portrait" r:id="rId8"/>
      <headerFooter alignWithMargins="0"/>
    </customSheetView>
    <customSheetView guid="{CCA37BAE-906F-43D5-9FD9-B13563E4B9D7}" state="hidden" topLeftCell="A13">
      <selection activeCell="D6" sqref="D6"/>
      <pageMargins left="0.75" right="0.75" top="0.65" bottom="1" header="0.5" footer="0.5"/>
      <pageSetup orientation="portrait" r:id="rId9"/>
      <headerFooter alignWithMargins="0"/>
    </customSheetView>
    <customSheetView guid="{755190E0-7BE9-48F9-BB5F-DF8E25D6736A}" state="hidden" topLeftCell="A13">
      <selection activeCell="D6" sqref="D6"/>
      <pageMargins left="0.75" right="0.75" top="0.65" bottom="1" header="0.5" footer="0.5"/>
      <pageSetup orientation="portrait" r:id="rId10"/>
      <headerFooter alignWithMargins="0"/>
    </customSheetView>
    <customSheetView guid="{F1B559AA-B9AD-4E4C-B94A-ECBE5878008B}" state="hidden" topLeftCell="A13">
      <selection activeCell="D6" sqref="D6"/>
      <pageMargins left="0.75" right="0.75" top="0.65" bottom="1" header="0.5" footer="0.5"/>
      <pageSetup orientation="portrait" r:id="rId11"/>
      <headerFooter alignWithMargins="0"/>
    </customSheetView>
    <customSheetView guid="{2F397464-D97A-404F-89D2-184C6FBAA4EB}" state="hidden" topLeftCell="A13">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28" customWidth="1"/>
    <col min="2" max="4" width="23.5703125" style="110" customWidth="1"/>
    <col min="5" max="5" width="11" style="110" customWidth="1"/>
    <col min="6" max="6" width="14.42578125" style="110" customWidth="1"/>
    <col min="7" max="16384" width="9.140625" style="55"/>
  </cols>
  <sheetData>
    <row r="1" spans="1:7">
      <c r="A1" s="184"/>
      <c r="B1" s="185"/>
      <c r="C1" s="185"/>
      <c r="D1" s="185"/>
      <c r="E1" s="185"/>
      <c r="F1" s="185"/>
    </row>
    <row r="2" spans="1:7" ht="21.95" customHeight="1">
      <c r="A2" s="951" t="s">
        <v>191</v>
      </c>
      <c r="B2" s="951"/>
      <c r="C2" s="951"/>
      <c r="D2" s="951"/>
      <c r="E2" s="952"/>
      <c r="F2" s="55"/>
    </row>
    <row r="3" spans="1:7">
      <c r="A3" s="184"/>
      <c r="B3" s="185"/>
      <c r="C3" s="185"/>
      <c r="D3" s="185"/>
      <c r="E3" s="185"/>
      <c r="F3" s="185"/>
    </row>
    <row r="4" spans="1:7" ht="45">
      <c r="A4" s="186" t="s">
        <v>177</v>
      </c>
      <c r="B4" s="187" t="s">
        <v>178</v>
      </c>
      <c r="C4" s="186" t="s">
        <v>192</v>
      </c>
      <c r="D4" s="186" t="s">
        <v>193</v>
      </c>
      <c r="E4" s="186" t="s">
        <v>194</v>
      </c>
      <c r="F4" s="186" t="s">
        <v>195</v>
      </c>
    </row>
    <row r="5" spans="1:7" ht="18" customHeight="1">
      <c r="A5" s="188" t="s">
        <v>181</v>
      </c>
      <c r="B5" s="188" t="s">
        <v>182</v>
      </c>
      <c r="C5" s="188" t="s">
        <v>183</v>
      </c>
      <c r="D5" s="188" t="s">
        <v>184</v>
      </c>
      <c r="E5" s="197" t="s">
        <v>196</v>
      </c>
      <c r="F5" s="188" t="s">
        <v>197</v>
      </c>
    </row>
    <row r="6" spans="1:7" ht="45" customHeight="1">
      <c r="A6" s="189">
        <v>1</v>
      </c>
      <c r="B6" s="190"/>
      <c r="C6" s="191"/>
      <c r="D6" s="191"/>
      <c r="E6" s="192"/>
      <c r="F6" s="193">
        <f>C6*E6</f>
        <v>0</v>
      </c>
    </row>
    <row r="7" spans="1:7" ht="45" customHeight="1">
      <c r="A7" s="189">
        <v>2</v>
      </c>
      <c r="B7" s="190"/>
      <c r="C7" s="191"/>
      <c r="D7" s="191"/>
      <c r="E7" s="192"/>
      <c r="F7" s="193">
        <f t="shared" ref="F7:F15" si="0">C7*E7</f>
        <v>0</v>
      </c>
    </row>
    <row r="8" spans="1:7" ht="45" customHeight="1">
      <c r="A8" s="189">
        <v>3</v>
      </c>
      <c r="B8" s="190"/>
      <c r="C8" s="191"/>
      <c r="D8" s="191"/>
      <c r="E8" s="192"/>
      <c r="F8" s="193">
        <f t="shared" si="0"/>
        <v>0</v>
      </c>
    </row>
    <row r="9" spans="1:7" ht="45" customHeight="1">
      <c r="A9" s="189">
        <v>4</v>
      </c>
      <c r="B9" s="190"/>
      <c r="C9" s="191"/>
      <c r="D9" s="191"/>
      <c r="E9" s="192"/>
      <c r="F9" s="193">
        <f t="shared" si="0"/>
        <v>0</v>
      </c>
    </row>
    <row r="10" spans="1:7" ht="45" customHeight="1">
      <c r="A10" s="189">
        <v>5</v>
      </c>
      <c r="B10" s="190"/>
      <c r="C10" s="191"/>
      <c r="D10" s="191"/>
      <c r="E10" s="192"/>
      <c r="F10" s="193">
        <f t="shared" si="0"/>
        <v>0</v>
      </c>
    </row>
    <row r="11" spans="1:7" ht="45" customHeight="1">
      <c r="A11" s="189">
        <v>6</v>
      </c>
      <c r="B11" s="190"/>
      <c r="C11" s="191"/>
      <c r="D11" s="191"/>
      <c r="E11" s="192"/>
      <c r="F11" s="193">
        <f t="shared" si="0"/>
        <v>0</v>
      </c>
    </row>
    <row r="12" spans="1:7" ht="45" customHeight="1">
      <c r="A12" s="189">
        <v>7</v>
      </c>
      <c r="B12" s="190"/>
      <c r="C12" s="191"/>
      <c r="D12" s="191"/>
      <c r="E12" s="192"/>
      <c r="F12" s="193">
        <f t="shared" si="0"/>
        <v>0</v>
      </c>
    </row>
    <row r="13" spans="1:7" ht="45" customHeight="1">
      <c r="A13" s="189">
        <v>8</v>
      </c>
      <c r="B13" s="190"/>
      <c r="C13" s="191"/>
      <c r="D13" s="191"/>
      <c r="E13" s="192"/>
      <c r="F13" s="193">
        <f t="shared" si="0"/>
        <v>0</v>
      </c>
    </row>
    <row r="14" spans="1:7" ht="45" customHeight="1">
      <c r="A14" s="189">
        <v>9</v>
      </c>
      <c r="B14" s="190"/>
      <c r="C14" s="191"/>
      <c r="D14" s="191"/>
      <c r="E14" s="192"/>
      <c r="F14" s="193">
        <f t="shared" si="0"/>
        <v>0</v>
      </c>
    </row>
    <row r="15" spans="1:7" ht="45" customHeight="1">
      <c r="A15" s="189">
        <v>10</v>
      </c>
      <c r="B15" s="190"/>
      <c r="C15" s="191"/>
      <c r="D15" s="191"/>
      <c r="E15" s="192"/>
      <c r="F15" s="193">
        <f t="shared" si="0"/>
        <v>0</v>
      </c>
    </row>
    <row r="16" spans="1:7" ht="45" customHeight="1">
      <c r="A16" s="194"/>
      <c r="B16" s="195" t="s">
        <v>186</v>
      </c>
      <c r="C16" s="195"/>
      <c r="D16" s="195"/>
      <c r="E16" s="195"/>
      <c r="F16" s="195">
        <f>SUM(F6:F15)</f>
        <v>0</v>
      </c>
      <c r="G16" s="196"/>
    </row>
    <row r="17" ht="30" customHeight="1"/>
    <row r="18" ht="30" customHeight="1"/>
    <row r="19" ht="30" customHeight="1"/>
    <row r="20" ht="30" customHeight="1"/>
    <row r="21" ht="30" customHeight="1"/>
  </sheetData>
  <sheetProtection password="E848" sheet="1" formatColumns="0" formatRows="0" selectLockedCells="1"/>
  <customSheetViews>
    <customSheetView guid="{267FF044-3C5D-4FEC-AC00-A7E30583F8BB}" state="hidden" topLeftCell="A5">
      <selection activeCell="D11" sqref="D11"/>
      <pageMargins left="0.75" right="0.62" top="0.65" bottom="1" header="0.5" footer="0.5"/>
      <pageSetup orientation="portrait" r:id="rId1"/>
      <headerFooter alignWithMargins="0"/>
    </customSheetView>
    <customSheetView guid="{3FCD02EB-1C44-4646-B069-2B9945E67B1F}" state="hidden" topLeftCell="A5">
      <selection activeCell="D11" sqref="D11"/>
      <pageMargins left="0.75" right="0.62" top="0.65" bottom="1" header="0.5" footer="0.5"/>
      <pageSetup orientation="portrait" r:id="rId2"/>
      <headerFooter alignWithMargins="0"/>
    </customSheetView>
    <customSheetView guid="{B056965A-4BE5-44B3-AB31-550AD9F023BC}" state="hidden" topLeftCell="A5">
      <selection activeCell="D11" sqref="D11"/>
      <pageMargins left="0.75" right="0.62" top="0.65" bottom="1" header="0.5" footer="0.5"/>
      <pageSetup orientation="portrait" r:id="rId3"/>
      <headerFooter alignWithMargins="0"/>
    </customSheetView>
    <customSheetView guid="{63D51328-7CBC-4A1E-B96D-BAE91416501B}" state="hidden" topLeftCell="A5">
      <selection activeCell="D11" sqref="D11"/>
      <pageMargins left="0.75" right="0.62" top="0.65" bottom="1" header="0.5" footer="0.5"/>
      <pageSetup orientation="portrait" r:id="rId4"/>
      <headerFooter alignWithMargins="0"/>
    </customSheetView>
    <customSheetView guid="{99CA2F10-F926-46DC-8609-4EAE5B9F3585}" state="hidden" topLeftCell="A5">
      <selection activeCell="D11" sqref="D11"/>
      <pageMargins left="0.75" right="0.62" top="0.65" bottom="1" header="0.5" footer="0.5"/>
      <pageSetup orientation="portrait" r:id="rId5"/>
      <headerFooter alignWithMargins="0"/>
    </customSheetView>
    <customSheetView guid="{3C00DDA0-7DDE-4169-A739-550DAF5DCF8D}" state="hidden" topLeftCell="A5">
      <selection activeCell="D11" sqref="D11"/>
      <pageMargins left="0.75" right="0.62" top="0.65" bottom="1" header="0.5" footer="0.5"/>
      <pageSetup orientation="portrait" r:id="rId6"/>
      <headerFooter alignWithMargins="0"/>
    </customSheetView>
    <customSheetView guid="{357C9841-BEC3-434B-AC63-C04FB4321BA3}" state="hidden" topLeftCell="A5">
      <selection activeCell="D11" sqref="D11"/>
      <pageMargins left="0.75" right="0.62" top="0.65" bottom="1" header="0.5" footer="0.5"/>
      <pageSetup orientation="portrait" r:id="rId7"/>
      <headerFooter alignWithMargins="0"/>
    </customSheetView>
    <customSheetView guid="{B96E710B-6DD7-4DE1-95AB-C9EE060CD030}" state="hidden" topLeftCell="A5">
      <selection activeCell="D11" sqref="D11"/>
      <pageMargins left="0.75" right="0.62" top="0.65" bottom="1" header="0.5" footer="0.5"/>
      <pageSetup orientation="portrait" r:id="rId8"/>
      <headerFooter alignWithMargins="0"/>
    </customSheetView>
    <customSheetView guid="{CCA37BAE-906F-43D5-9FD9-B13563E4B9D7}" state="hidden" topLeftCell="A5">
      <selection activeCell="D11" sqref="D11"/>
      <pageMargins left="0.75" right="0.62" top="0.65" bottom="1" header="0.5" footer="0.5"/>
      <pageSetup orientation="portrait" r:id="rId9"/>
      <headerFooter alignWithMargins="0"/>
    </customSheetView>
    <customSheetView guid="{755190E0-7BE9-48F9-BB5F-DF8E25D6736A}" state="hidden" topLeftCell="A5">
      <selection activeCell="D11" sqref="D11"/>
      <pageMargins left="0.75" right="0.62" top="0.65" bottom="1" header="0.5" footer="0.5"/>
      <pageSetup orientation="portrait" r:id="rId10"/>
      <headerFooter alignWithMargins="0"/>
    </customSheetView>
    <customSheetView guid="{F1B559AA-B9AD-4E4C-B94A-ECBE5878008B}" state="hidden" topLeftCell="A5">
      <selection activeCell="D11" sqref="D11"/>
      <pageMargins left="0.75" right="0.62" top="0.65" bottom="1" header="0.5" footer="0.5"/>
      <pageSetup orientation="portrait" r:id="rId11"/>
      <headerFooter alignWithMargins="0"/>
    </customSheetView>
    <customSheetView guid="{2F397464-D97A-404F-89D2-184C6FBAA4EB}" state="hidden" topLeftCell="A5">
      <selection activeCell="D11" sqref="D11"/>
      <pageMargins left="0.75" right="0.62" top="0.65" bottom="1" header="0.5" footer="0.5"/>
      <pageSetup orientation="portrait" r:id="rId12"/>
      <headerFooter alignWithMargins="0"/>
    </customSheetView>
  </customSheetViews>
  <mergeCells count="1">
    <mergeCell ref="A2:E2"/>
  </mergeCells>
  <pageMargins left="0.75" right="0.62" top="0.65" bottom="1" header="0.5" footer="0.5"/>
  <pageSetup orientation="portrait" r:id="rId13"/>
  <headerFooter alignWithMargins="0"/>
  <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zoomScale="110" zoomScaleNormal="100" zoomScaleSheetLayoutView="110" workbookViewId="0">
      <selection activeCell="C5" sqref="C5:F5"/>
    </sheetView>
  </sheetViews>
  <sheetFormatPr defaultColWidth="9.140625" defaultRowHeight="16.5"/>
  <cols>
    <col min="1" max="1" width="10.7109375" style="201" customWidth="1"/>
    <col min="2" max="2" width="15.28515625" style="206" customWidth="1"/>
    <col min="3" max="3" width="16.28515625" style="201" customWidth="1"/>
    <col min="4" max="4" width="20.7109375" style="201" customWidth="1"/>
    <col min="5" max="5" width="12.7109375" style="201" customWidth="1"/>
    <col min="6" max="6" width="31.28515625" style="201" customWidth="1"/>
    <col min="7" max="7" width="9.140625" style="201" customWidth="1"/>
    <col min="8" max="8" width="12" style="201" hidden="1" customWidth="1"/>
    <col min="9" max="18" width="9.140625" style="202" hidden="1" customWidth="1"/>
    <col min="19" max="19" width="8" style="202" hidden="1" customWidth="1"/>
    <col min="20" max="20" width="9.140625" style="202" hidden="1" customWidth="1"/>
    <col min="21" max="21" width="7.7109375" style="202" hidden="1" customWidth="1"/>
    <col min="22" max="22" width="9.140625" style="202" hidden="1" customWidth="1"/>
    <col min="23" max="23" width="5.5703125" style="202" hidden="1" customWidth="1"/>
    <col min="24" max="24" width="4.85546875" style="202" hidden="1" customWidth="1"/>
    <col min="25" max="25" width="9.140625" style="202" hidden="1" customWidth="1"/>
    <col min="26" max="26" width="66.7109375" style="202" hidden="1" customWidth="1"/>
    <col min="27" max="27" width="17.5703125" style="202" hidden="1" customWidth="1"/>
    <col min="28" max="28" width="20" style="202" hidden="1" customWidth="1"/>
    <col min="29" max="29" width="13.85546875" style="202" hidden="1" customWidth="1"/>
    <col min="30" max="30" width="9.140625" style="203" hidden="1" customWidth="1"/>
    <col min="31" max="31" width="9.140625" style="204" hidden="1" customWidth="1"/>
    <col min="32" max="32" width="13.7109375" style="204" hidden="1" customWidth="1"/>
    <col min="33" max="35" width="9.140625" style="203" hidden="1" customWidth="1"/>
    <col min="36" max="36" width="10.42578125" style="203" hidden="1" customWidth="1"/>
    <col min="37" max="41" width="9.140625" style="203" hidden="1" customWidth="1"/>
    <col min="42" max="16384" width="9.140625" style="202"/>
  </cols>
  <sheetData>
    <row r="1" spans="1:36" ht="24.75" customHeight="1">
      <c r="A1" s="198" t="str">
        <f>Basic!B5</f>
        <v>SRTS-II/C&amp;M/WC-4373/2025</v>
      </c>
      <c r="B1" s="198"/>
      <c r="C1" s="199"/>
      <c r="D1" s="199"/>
      <c r="E1" s="199"/>
      <c r="F1" s="200" t="s">
        <v>198</v>
      </c>
      <c r="Z1" s="202" t="str">
        <f>'[9]Names of Bidder'!D6</f>
        <v>Sole Bidder</v>
      </c>
      <c r="AE1" s="204">
        <v>1</v>
      </c>
      <c r="AF1" s="204" t="s">
        <v>199</v>
      </c>
      <c r="AI1" s="204">
        <v>1</v>
      </c>
      <c r="AJ1" s="203" t="s">
        <v>200</v>
      </c>
    </row>
    <row r="2" spans="1:36">
      <c r="A2" s="198">
        <f>Basic!B6</f>
        <v>0</v>
      </c>
      <c r="B2" s="201"/>
      <c r="Z2" s="202">
        <f>'[9]Names of Bidder'!AA6</f>
        <v>0</v>
      </c>
      <c r="AE2" s="204">
        <v>2</v>
      </c>
      <c r="AF2" s="204" t="s">
        <v>201</v>
      </c>
      <c r="AI2" s="204">
        <v>2</v>
      </c>
      <c r="AJ2" s="203" t="s">
        <v>202</v>
      </c>
    </row>
    <row r="3" spans="1:36" ht="17.25">
      <c r="A3" s="958" t="s">
        <v>203</v>
      </c>
      <c r="B3" s="958"/>
      <c r="C3" s="958"/>
      <c r="D3" s="958"/>
      <c r="E3" s="958"/>
      <c r="F3" s="958"/>
      <c r="AE3" s="204">
        <v>3</v>
      </c>
      <c r="AF3" s="204" t="s">
        <v>204</v>
      </c>
      <c r="AI3" s="204">
        <v>3</v>
      </c>
      <c r="AJ3" s="203" t="s">
        <v>205</v>
      </c>
    </row>
    <row r="4" spans="1:36">
      <c r="A4" s="205"/>
      <c r="B4" s="205"/>
      <c r="C4" s="205"/>
      <c r="D4" s="205"/>
      <c r="E4" s="205"/>
      <c r="F4" s="205"/>
      <c r="AE4" s="204">
        <v>4</v>
      </c>
      <c r="AF4" s="204" t="s">
        <v>206</v>
      </c>
      <c r="AI4" s="204">
        <v>4</v>
      </c>
      <c r="AJ4" s="203" t="s">
        <v>207</v>
      </c>
    </row>
    <row r="5" spans="1:36">
      <c r="A5" s="206" t="s">
        <v>208</v>
      </c>
      <c r="C5" s="959"/>
      <c r="D5" s="959"/>
      <c r="E5" s="959"/>
      <c r="F5" s="959"/>
      <c r="AE5" s="204">
        <v>5</v>
      </c>
      <c r="AF5" s="204" t="s">
        <v>206</v>
      </c>
      <c r="AI5" s="204">
        <v>5</v>
      </c>
      <c r="AJ5" s="203" t="s">
        <v>209</v>
      </c>
    </row>
    <row r="6" spans="1:36">
      <c r="A6" s="206" t="s">
        <v>210</v>
      </c>
      <c r="B6" s="960" t="str">
        <f>'Names of Bidder'!D27&amp;'Names of Bidder'!E27&amp;'Names of Bidder'!F27</f>
        <v/>
      </c>
      <c r="C6" s="960"/>
      <c r="AE6" s="204">
        <v>6</v>
      </c>
      <c r="AF6" s="204" t="s">
        <v>206</v>
      </c>
      <c r="AG6" s="207" t="e">
        <f>DAY(B6)</f>
        <v>#VALUE!</v>
      </c>
      <c r="AI6" s="204">
        <v>6</v>
      </c>
      <c r="AJ6" s="203" t="s">
        <v>211</v>
      </c>
    </row>
    <row r="7" spans="1:36">
      <c r="A7" s="206"/>
      <c r="B7" s="208"/>
      <c r="C7" s="208"/>
      <c r="AE7" s="204">
        <v>7</v>
      </c>
      <c r="AF7" s="204" t="s">
        <v>206</v>
      </c>
      <c r="AG7" s="207" t="e">
        <f>MONTH(B6)</f>
        <v>#VALUE!</v>
      </c>
      <c r="AI7" s="204">
        <v>7</v>
      </c>
      <c r="AJ7" s="203" t="s">
        <v>212</v>
      </c>
    </row>
    <row r="8" spans="1:36">
      <c r="A8" s="209" t="s">
        <v>1</v>
      </c>
      <c r="B8" s="210"/>
      <c r="F8" s="211"/>
      <c r="AE8" s="204">
        <v>8</v>
      </c>
      <c r="AF8" s="204" t="s">
        <v>206</v>
      </c>
      <c r="AG8" s="207" t="e">
        <f>LOOKUP(AG7,AI1:AI12,AJ1:AJ12)</f>
        <v>#VALUE!</v>
      </c>
      <c r="AI8" s="204">
        <v>8</v>
      </c>
      <c r="AJ8" s="203" t="s">
        <v>213</v>
      </c>
    </row>
    <row r="9" spans="1:36">
      <c r="A9" s="212">
        <f>'Sch-1'!H8</f>
        <v>0</v>
      </c>
      <c r="B9" s="212"/>
      <c r="F9" s="211"/>
      <c r="AE9" s="204">
        <v>9</v>
      </c>
      <c r="AF9" s="204" t="s">
        <v>206</v>
      </c>
      <c r="AG9" s="207" t="e">
        <f>YEAR(B6)</f>
        <v>#VALUE!</v>
      </c>
      <c r="AI9" s="204">
        <v>9</v>
      </c>
      <c r="AJ9" s="203" t="s">
        <v>214</v>
      </c>
    </row>
    <row r="10" spans="1:36">
      <c r="A10" s="212" t="str">
        <f>'Sch-1'!G9</f>
        <v>Power Grid Corporation of India Ltd.,</v>
      </c>
      <c r="B10" s="212"/>
      <c r="F10" s="211"/>
      <c r="AE10" s="204">
        <v>10</v>
      </c>
      <c r="AF10" s="204" t="s">
        <v>206</v>
      </c>
      <c r="AI10" s="204">
        <v>10</v>
      </c>
      <c r="AJ10" s="203" t="s">
        <v>215</v>
      </c>
    </row>
    <row r="11" spans="1:36">
      <c r="A11" s="212" t="str">
        <f>'Sch-1'!G10</f>
        <v>SRTS-II RHQ, Singanayakanahalli,</v>
      </c>
      <c r="B11" s="212"/>
      <c r="F11" s="211"/>
      <c r="AE11" s="204">
        <v>11</v>
      </c>
      <c r="AF11" s="204" t="s">
        <v>206</v>
      </c>
      <c r="AI11" s="204">
        <v>11</v>
      </c>
      <c r="AJ11" s="203" t="s">
        <v>216</v>
      </c>
    </row>
    <row r="12" spans="1:36">
      <c r="A12" s="212" t="str">
        <f>'Sch-1'!G11</f>
        <v>Yelahanka,</v>
      </c>
      <c r="B12" s="212"/>
      <c r="F12" s="211"/>
      <c r="AE12" s="204">
        <v>12</v>
      </c>
      <c r="AF12" s="204" t="s">
        <v>206</v>
      </c>
      <c r="AI12" s="204">
        <v>12</v>
      </c>
      <c r="AJ12" s="203" t="s">
        <v>217</v>
      </c>
    </row>
    <row r="13" spans="1:36">
      <c r="A13" s="212" t="str">
        <f>'Sch-1'!G12</f>
        <v>Bengaluru -560064</v>
      </c>
      <c r="B13" s="212"/>
      <c r="F13" s="211"/>
      <c r="AE13" s="204">
        <v>13</v>
      </c>
      <c r="AF13" s="204" t="s">
        <v>206</v>
      </c>
    </row>
    <row r="14" spans="1:36" ht="22.5" customHeight="1">
      <c r="A14" s="206"/>
      <c r="F14" s="211"/>
      <c r="AE14" s="204">
        <v>14</v>
      </c>
      <c r="AF14" s="204" t="s">
        <v>206</v>
      </c>
    </row>
    <row r="15" spans="1:36" ht="46.5" customHeight="1">
      <c r="A15" s="485" t="s">
        <v>218</v>
      </c>
      <c r="B15" s="486"/>
      <c r="C15" s="961" t="str">
        <f>Cover!B2</f>
        <v>Substation related works at Kudankulam Nuclear Power Plant (KKNPP) 1,2 end with respect to new 400kV interconnection line between (KKNPP) 1,2 &amp; KKNPP 3,4 under consultancy</v>
      </c>
      <c r="D15" s="961"/>
      <c r="E15" s="961"/>
      <c r="F15" s="961"/>
      <c r="AE15" s="204">
        <v>15</v>
      </c>
      <c r="AF15" s="204" t="s">
        <v>206</v>
      </c>
    </row>
    <row r="16" spans="1:36" ht="27.75" customHeight="1">
      <c r="A16" s="201" t="s">
        <v>219</v>
      </c>
      <c r="B16" s="201"/>
      <c r="C16" s="211"/>
      <c r="D16" s="211"/>
      <c r="E16" s="211"/>
      <c r="F16" s="211"/>
      <c r="AE16" s="204">
        <v>16</v>
      </c>
      <c r="AF16" s="204" t="s">
        <v>206</v>
      </c>
    </row>
    <row r="17" spans="1:41" ht="99.75" customHeight="1">
      <c r="A17" s="214">
        <v>1</v>
      </c>
      <c r="B17" s="956" t="e">
        <f>H17&amp;" "&amp; H18&amp;I18&amp;H19&amp;N19&amp;" "&amp;H20</f>
        <v>#REF!</v>
      </c>
      <c r="C17" s="956"/>
      <c r="D17" s="956"/>
      <c r="E17" s="956"/>
      <c r="F17" s="956"/>
      <c r="H17" s="566" t="s">
        <v>285</v>
      </c>
      <c r="Z17" s="215"/>
      <c r="AA17" s="216"/>
      <c r="AB17" s="217"/>
      <c r="AC17" s="218"/>
      <c r="AE17" s="204">
        <v>17</v>
      </c>
      <c r="AF17" s="204" t="s">
        <v>206</v>
      </c>
    </row>
    <row r="18" spans="1:41" ht="24.75" customHeight="1">
      <c r="A18" s="214"/>
      <c r="B18" s="956"/>
      <c r="C18" s="956"/>
      <c r="D18" s="956"/>
      <c r="E18" s="956"/>
      <c r="F18" s="956"/>
      <c r="H18" s="217" t="e">
        <f>ROUND('Sch-6 (After Discount)'!D28,2)</f>
        <v>#REF!</v>
      </c>
      <c r="I18" s="202" t="s">
        <v>448</v>
      </c>
      <c r="Z18" s="215"/>
      <c r="AA18" s="216"/>
      <c r="AB18" s="217"/>
      <c r="AC18" s="218"/>
    </row>
    <row r="19" spans="1:41">
      <c r="A19" s="214"/>
      <c r="B19" s="956"/>
      <c r="C19" s="956"/>
      <c r="D19" s="956"/>
      <c r="E19" s="956"/>
      <c r="F19" s="956"/>
      <c r="H19" s="567" t="e">
        <f>'N-W (Cr.)'!P4</f>
        <v>#REF!</v>
      </c>
      <c r="N19" s="202" t="s">
        <v>447</v>
      </c>
      <c r="Z19" s="215"/>
      <c r="AA19" s="216"/>
      <c r="AB19" s="217"/>
      <c r="AC19" s="218"/>
    </row>
    <row r="20" spans="1:41" ht="39" customHeight="1">
      <c r="B20" s="957" t="s">
        <v>220</v>
      </c>
      <c r="C20" s="957"/>
      <c r="D20" s="957"/>
      <c r="E20" s="957"/>
      <c r="F20" s="957"/>
      <c r="H20" s="201" t="s">
        <v>284</v>
      </c>
      <c r="AE20" s="204">
        <v>18</v>
      </c>
      <c r="AF20" s="204" t="s">
        <v>206</v>
      </c>
    </row>
    <row r="21" spans="1:41" s="201" customFormat="1" ht="27.75" customHeight="1">
      <c r="A21" s="219">
        <v>2</v>
      </c>
      <c r="B21" s="955" t="s">
        <v>221</v>
      </c>
      <c r="C21" s="955"/>
      <c r="D21" s="955"/>
      <c r="E21" s="955"/>
      <c r="F21" s="955"/>
      <c r="AD21" s="220"/>
      <c r="AE21" s="204">
        <v>19</v>
      </c>
      <c r="AF21" s="204" t="s">
        <v>206</v>
      </c>
      <c r="AG21" s="220"/>
      <c r="AH21" s="220"/>
      <c r="AI21" s="220"/>
      <c r="AJ21" s="220"/>
      <c r="AK21" s="220"/>
      <c r="AL21" s="220"/>
      <c r="AM21" s="220"/>
      <c r="AN21" s="220"/>
      <c r="AO21" s="220"/>
    </row>
    <row r="22" spans="1:41" ht="39.75" customHeight="1">
      <c r="A22" s="214">
        <v>2.1</v>
      </c>
      <c r="B22" s="954" t="s">
        <v>222</v>
      </c>
      <c r="C22" s="954"/>
      <c r="D22" s="954"/>
      <c r="E22" s="954"/>
      <c r="F22" s="954"/>
      <c r="AE22" s="204">
        <v>20</v>
      </c>
      <c r="AF22" s="204" t="s">
        <v>206</v>
      </c>
    </row>
    <row r="23" spans="1:41" ht="36.75" customHeight="1">
      <c r="B23" s="953" t="s">
        <v>223</v>
      </c>
      <c r="C23" s="953"/>
      <c r="D23" s="954" t="s">
        <v>224</v>
      </c>
      <c r="E23" s="954"/>
      <c r="F23" s="954"/>
      <c r="AE23" s="204">
        <v>21</v>
      </c>
      <c r="AF23" s="204" t="s">
        <v>199</v>
      </c>
    </row>
    <row r="24" spans="1:41" ht="33" customHeight="1">
      <c r="B24" s="953" t="s">
        <v>225</v>
      </c>
      <c r="C24" s="953"/>
      <c r="D24" s="213" t="s">
        <v>286</v>
      </c>
      <c r="E24" s="213"/>
      <c r="F24" s="213"/>
      <c r="AE24" s="204">
        <v>22</v>
      </c>
      <c r="AF24" s="204" t="s">
        <v>206</v>
      </c>
    </row>
    <row r="25" spans="1:41" ht="27.95" customHeight="1">
      <c r="B25" s="953" t="s">
        <v>226</v>
      </c>
      <c r="C25" s="953"/>
      <c r="D25" s="213" t="s">
        <v>227</v>
      </c>
      <c r="E25" s="213"/>
      <c r="F25" s="213"/>
      <c r="H25" s="220" t="str">
        <f>'[9]Names of Bidder'!D6</f>
        <v>Sole Bidder</v>
      </c>
      <c r="AE25" s="204">
        <v>23</v>
      </c>
      <c r="AF25" s="204" t="s">
        <v>206</v>
      </c>
    </row>
    <row r="26" spans="1:41" ht="27.95" customHeight="1">
      <c r="B26" s="953" t="s">
        <v>228</v>
      </c>
      <c r="C26" s="953"/>
      <c r="D26" s="213" t="s">
        <v>229</v>
      </c>
      <c r="E26" s="213"/>
      <c r="F26" s="213"/>
      <c r="AE26" s="204">
        <v>24</v>
      </c>
      <c r="AF26" s="204" t="s">
        <v>206</v>
      </c>
    </row>
    <row r="27" spans="1:41" ht="27.95" customHeight="1">
      <c r="B27" s="953" t="s">
        <v>230</v>
      </c>
      <c r="C27" s="953"/>
      <c r="D27" s="213" t="s">
        <v>231</v>
      </c>
      <c r="E27" s="213"/>
      <c r="F27" s="213"/>
      <c r="AE27" s="204">
        <v>25</v>
      </c>
      <c r="AF27" s="204" t="s">
        <v>206</v>
      </c>
    </row>
    <row r="28" spans="1:41" ht="25.5" customHeight="1">
      <c r="B28" s="953" t="s">
        <v>232</v>
      </c>
      <c r="C28" s="953"/>
      <c r="D28" s="213" t="s">
        <v>233</v>
      </c>
      <c r="E28" s="213"/>
      <c r="F28" s="213"/>
      <c r="AE28" s="204">
        <v>26</v>
      </c>
      <c r="AF28" s="204" t="s">
        <v>206</v>
      </c>
    </row>
    <row r="29" spans="1:41" ht="27.75" hidden="1" customHeight="1">
      <c r="B29" s="953" t="s">
        <v>25</v>
      </c>
      <c r="C29" s="953"/>
      <c r="D29" s="213" t="s">
        <v>234</v>
      </c>
      <c r="E29" s="213"/>
      <c r="F29" s="213"/>
      <c r="AE29" s="204">
        <v>27</v>
      </c>
      <c r="AF29" s="204" t="s">
        <v>206</v>
      </c>
    </row>
    <row r="30" spans="1:41" ht="98.25" customHeight="1">
      <c r="A30" s="221">
        <v>2.2000000000000002</v>
      </c>
      <c r="B30" s="954" t="s">
        <v>235</v>
      </c>
      <c r="C30" s="954"/>
      <c r="D30" s="954"/>
      <c r="E30" s="954"/>
      <c r="F30" s="954"/>
      <c r="AE30" s="204">
        <v>28</v>
      </c>
      <c r="AF30" s="204" t="s">
        <v>206</v>
      </c>
    </row>
    <row r="31" spans="1:41" ht="68.25" customHeight="1">
      <c r="A31" s="221">
        <v>2.2999999999999998</v>
      </c>
      <c r="B31" s="954" t="s">
        <v>494</v>
      </c>
      <c r="C31" s="954"/>
      <c r="D31" s="954"/>
      <c r="E31" s="954"/>
      <c r="F31" s="954"/>
      <c r="AE31" s="204">
        <v>29</v>
      </c>
      <c r="AF31" s="204" t="s">
        <v>206</v>
      </c>
    </row>
    <row r="32" spans="1:41" ht="129.75" customHeight="1">
      <c r="A32" s="221">
        <v>2.4</v>
      </c>
      <c r="B32" s="954" t="s">
        <v>236</v>
      </c>
      <c r="C32" s="954"/>
      <c r="D32" s="954"/>
      <c r="E32" s="954"/>
      <c r="F32" s="954"/>
      <c r="AE32" s="204">
        <v>30</v>
      </c>
      <c r="AF32" s="204" t="s">
        <v>206</v>
      </c>
    </row>
    <row r="33" spans="1:32" ht="79.5" customHeight="1">
      <c r="A33" s="221">
        <v>2.5</v>
      </c>
      <c r="B33" s="954" t="s">
        <v>237</v>
      </c>
      <c r="C33" s="954"/>
      <c r="D33" s="954"/>
      <c r="E33" s="954"/>
      <c r="F33" s="954"/>
      <c r="AE33" s="204">
        <v>31</v>
      </c>
      <c r="AF33" s="204" t="s">
        <v>199</v>
      </c>
    </row>
    <row r="34" spans="1:32" ht="81" customHeight="1">
      <c r="A34" s="214">
        <v>3</v>
      </c>
      <c r="B34" s="954" t="s">
        <v>238</v>
      </c>
      <c r="C34" s="954"/>
      <c r="D34" s="954"/>
      <c r="E34" s="954"/>
      <c r="F34" s="954"/>
    </row>
    <row r="35" spans="1:32" ht="63" customHeight="1">
      <c r="A35" s="214">
        <v>3.1</v>
      </c>
      <c r="B35" s="964" t="s">
        <v>287</v>
      </c>
      <c r="C35" s="964"/>
      <c r="D35" s="964"/>
      <c r="E35" s="964"/>
      <c r="F35" s="964"/>
    </row>
    <row r="36" spans="1:32" ht="114" customHeight="1">
      <c r="A36" s="221">
        <v>3.2</v>
      </c>
      <c r="B36" s="954" t="s">
        <v>288</v>
      </c>
      <c r="C36" s="954"/>
      <c r="D36" s="954"/>
      <c r="E36" s="954"/>
      <c r="F36" s="954"/>
    </row>
    <row r="37" spans="1:32" ht="65.25" customHeight="1">
      <c r="A37" s="221">
        <v>3.3</v>
      </c>
      <c r="B37" s="954" t="s">
        <v>289</v>
      </c>
      <c r="C37" s="954"/>
      <c r="D37" s="954"/>
      <c r="E37" s="954"/>
      <c r="F37" s="954"/>
    </row>
    <row r="38" spans="1:32" ht="66" customHeight="1">
      <c r="A38" s="214">
        <v>4</v>
      </c>
      <c r="B38" s="954" t="s">
        <v>239</v>
      </c>
      <c r="C38" s="954"/>
      <c r="D38" s="954"/>
      <c r="E38" s="954"/>
      <c r="F38" s="954"/>
    </row>
    <row r="39" spans="1:32" ht="93" customHeight="1">
      <c r="A39" s="214">
        <v>5</v>
      </c>
      <c r="B39" s="954" t="s">
        <v>240</v>
      </c>
      <c r="C39" s="954"/>
      <c r="D39" s="954"/>
      <c r="E39" s="954"/>
      <c r="F39" s="954"/>
    </row>
    <row r="40" spans="1:32" ht="20.25" customHeight="1">
      <c r="B40" s="81" t="str">
        <f>IF(ISERROR("Dated this " &amp; AG6 &amp; LOOKUP(AG6,AE1:AE33,AF1:AF33) &amp; " day of " &amp; AG8 &amp; " " &amp;AG9), "", "Dated this " &amp; AG6 &amp; LOOKUP(AG6,AE1:AE33,AF1:AF33) &amp; " day of " &amp; AG8 &amp; " " &amp;AG9)</f>
        <v/>
      </c>
      <c r="C40" s="81"/>
      <c r="D40" s="81"/>
      <c r="E40" s="222"/>
      <c r="F40" s="222"/>
    </row>
    <row r="41" spans="1:32" ht="30" customHeight="1">
      <c r="B41" s="81" t="s">
        <v>170</v>
      </c>
      <c r="C41" s="30"/>
      <c r="D41" s="79"/>
      <c r="E41" s="79"/>
      <c r="F41" s="79"/>
    </row>
    <row r="42" spans="1:32" ht="20.25" customHeight="1">
      <c r="B42" s="223"/>
      <c r="C42" s="79"/>
      <c r="D42" s="79"/>
      <c r="E42" s="81"/>
      <c r="F42" s="224" t="s">
        <v>171</v>
      </c>
    </row>
    <row r="43" spans="1:32" ht="18" customHeight="1">
      <c r="B43" s="223"/>
      <c r="C43" s="79"/>
      <c r="D43" s="81"/>
      <c r="E43" s="81"/>
      <c r="F43" s="224" t="str">
        <f>"For and on behalf of " &amp; '[9]Sch-1'!B8</f>
        <v>For and on behalf of test</v>
      </c>
    </row>
    <row r="44" spans="1:32" ht="30" customHeight="1">
      <c r="A44" s="202"/>
      <c r="B44" s="202"/>
      <c r="C44" s="225"/>
      <c r="D44" s="202"/>
      <c r="E44" s="226" t="s">
        <v>241</v>
      </c>
      <c r="F44" s="206"/>
    </row>
    <row r="45" spans="1:32" ht="30" customHeight="1">
      <c r="A45" s="227" t="s">
        <v>172</v>
      </c>
      <c r="B45" s="968" t="str">
        <f>Discount!C39</f>
        <v xml:space="preserve">  </v>
      </c>
      <c r="C45" s="960"/>
      <c r="D45" s="202"/>
      <c r="E45" s="226" t="s">
        <v>173</v>
      </c>
      <c r="F45" s="409">
        <f>Discount!F39</f>
        <v>0</v>
      </c>
    </row>
    <row r="46" spans="1:32" ht="30" customHeight="1">
      <c r="A46" s="227" t="s">
        <v>174</v>
      </c>
      <c r="B46" s="962" t="str">
        <f>Discount!C40</f>
        <v/>
      </c>
      <c r="C46" s="960"/>
      <c r="D46" s="202"/>
      <c r="E46" s="226" t="s">
        <v>175</v>
      </c>
      <c r="F46" s="409">
        <f>Discount!F40</f>
        <v>0</v>
      </c>
    </row>
    <row r="47" spans="1:32" ht="30" customHeight="1">
      <c r="B47" s="201"/>
      <c r="D47" s="202"/>
      <c r="E47" s="226" t="s">
        <v>242</v>
      </c>
    </row>
    <row r="48" spans="1:32" ht="30" customHeight="1">
      <c r="A48" s="965" t="str">
        <f>IF(H25="Sole Bidder", "", "In case of bid from a Joint Venture, name &amp; designation of representative of JV partner is to be provided and Bid Form is also to be signed by him.")</f>
        <v/>
      </c>
      <c r="B48" s="965"/>
      <c r="C48" s="965"/>
      <c r="D48" s="965"/>
      <c r="E48" s="965"/>
      <c r="F48" s="965"/>
    </row>
    <row r="49" spans="1:41" ht="30" customHeight="1">
      <c r="A49" s="228"/>
      <c r="B49" s="228"/>
      <c r="C49" s="81" t="str">
        <f>IF(Z2="2 or More", "Other Partner-2", "")</f>
        <v/>
      </c>
      <c r="D49" s="228"/>
      <c r="E49" s="229"/>
      <c r="F49" s="229" t="str">
        <f>IF(Z2=1,"Other Partner",IF(Z2="2 or More","Other Partner-1",""))</f>
        <v/>
      </c>
    </row>
    <row r="50" spans="1:41" ht="30" customHeight="1">
      <c r="A50" s="81"/>
      <c r="B50" s="224" t="str">
        <f>IF(Z2="2 or More", "Signature :", "")</f>
        <v/>
      </c>
      <c r="C50" s="230"/>
      <c r="D50" s="81"/>
      <c r="E50" s="224"/>
      <c r="F50" s="81"/>
    </row>
    <row r="51" spans="1:41" s="201" customFormat="1" ht="30" customHeight="1">
      <c r="A51" s="81"/>
      <c r="B51" s="224" t="str">
        <f>IF(Z2="2 or More", "Printed Name :", "")</f>
        <v/>
      </c>
      <c r="C51" s="231"/>
      <c r="D51" s="81"/>
      <c r="E51" s="224" t="str">
        <f>IF(Z1="Sole Bidder", "", "Printed Name :")</f>
        <v/>
      </c>
      <c r="F51" s="232"/>
      <c r="H51" s="206"/>
      <c r="AD51" s="220"/>
      <c r="AE51" s="204"/>
      <c r="AF51" s="204"/>
      <c r="AG51" s="220"/>
      <c r="AH51" s="220"/>
      <c r="AI51" s="220"/>
      <c r="AJ51" s="220"/>
      <c r="AK51" s="220"/>
      <c r="AL51" s="220"/>
      <c r="AM51" s="220"/>
      <c r="AN51" s="220"/>
      <c r="AO51" s="220"/>
    </row>
    <row r="52" spans="1:41" s="201" customFormat="1" ht="30" customHeight="1">
      <c r="A52" s="81"/>
      <c r="B52" s="224" t="str">
        <f>IF(Z2="2 or More", "Designation :", "")</f>
        <v/>
      </c>
      <c r="C52" s="231"/>
      <c r="D52" s="81"/>
      <c r="E52" s="224" t="str">
        <f>IF(Z1="Sole Bidder", "", "Designation :")</f>
        <v/>
      </c>
      <c r="F52" s="232"/>
      <c r="H52" s="206"/>
      <c r="AD52" s="220"/>
      <c r="AE52" s="204"/>
      <c r="AF52" s="204"/>
      <c r="AG52" s="220"/>
      <c r="AH52" s="220"/>
      <c r="AI52" s="220"/>
      <c r="AJ52" s="220"/>
      <c r="AK52" s="220"/>
      <c r="AL52" s="220"/>
      <c r="AM52" s="220"/>
      <c r="AN52" s="220"/>
      <c r="AO52" s="220"/>
    </row>
    <row r="53" spans="1:41" s="201" customFormat="1" ht="30" customHeight="1">
      <c r="A53" s="81"/>
      <c r="B53" s="224" t="str">
        <f>IF(Z2=2, "Common Seal :", "")</f>
        <v/>
      </c>
      <c r="C53" s="230"/>
      <c r="D53" s="81"/>
      <c r="E53" s="224"/>
      <c r="F53" s="81"/>
      <c r="H53" s="206"/>
      <c r="AD53" s="220"/>
      <c r="AE53" s="204"/>
      <c r="AF53" s="204"/>
      <c r="AG53" s="220"/>
      <c r="AH53" s="220"/>
      <c r="AI53" s="220"/>
      <c r="AJ53" s="220"/>
      <c r="AK53" s="220"/>
      <c r="AL53" s="220"/>
      <c r="AM53" s="220"/>
      <c r="AN53" s="220"/>
      <c r="AO53" s="220"/>
    </row>
    <row r="54" spans="1:41" s="201" customFormat="1" ht="33" customHeight="1">
      <c r="A54" s="233" t="s">
        <v>243</v>
      </c>
      <c r="B54" s="234"/>
      <c r="C54" s="230"/>
      <c r="D54" s="81"/>
      <c r="E54" s="224"/>
      <c r="F54" s="81"/>
      <c r="H54" s="206"/>
      <c r="AD54" s="220"/>
      <c r="AE54" s="204"/>
      <c r="AF54" s="204"/>
      <c r="AG54" s="220"/>
      <c r="AH54" s="220"/>
      <c r="AI54" s="220"/>
      <c r="AJ54" s="220"/>
      <c r="AK54" s="220"/>
      <c r="AL54" s="220"/>
      <c r="AM54" s="220"/>
      <c r="AN54" s="220"/>
      <c r="AO54" s="220"/>
    </row>
    <row r="55" spans="1:41" s="201" customFormat="1" ht="33" customHeight="1">
      <c r="A55" s="970" t="s">
        <v>244</v>
      </c>
      <c r="B55" s="970"/>
      <c r="C55" s="970"/>
      <c r="D55" s="963"/>
      <c r="E55" s="963"/>
      <c r="F55" s="963"/>
      <c r="H55" s="206"/>
      <c r="AD55" s="220"/>
      <c r="AE55" s="204"/>
      <c r="AF55" s="204"/>
      <c r="AG55" s="220"/>
      <c r="AH55" s="220"/>
      <c r="AI55" s="220"/>
      <c r="AJ55" s="220"/>
      <c r="AK55" s="220"/>
      <c r="AL55" s="220"/>
      <c r="AM55" s="220"/>
      <c r="AN55" s="220"/>
      <c r="AO55" s="220"/>
    </row>
    <row r="56" spans="1:41" s="201" customFormat="1" ht="33" customHeight="1">
      <c r="A56" s="966"/>
      <c r="B56" s="966"/>
      <c r="C56" s="966"/>
      <c r="D56" s="235"/>
      <c r="E56" s="235"/>
      <c r="F56" s="235"/>
      <c r="H56" s="206"/>
      <c r="AD56" s="220"/>
      <c r="AE56" s="204"/>
      <c r="AF56" s="204"/>
      <c r="AG56" s="220"/>
      <c r="AH56" s="220"/>
      <c r="AI56" s="220"/>
      <c r="AJ56" s="220"/>
      <c r="AK56" s="220"/>
      <c r="AL56" s="220"/>
      <c r="AM56" s="220"/>
      <c r="AN56" s="220"/>
      <c r="AO56" s="220"/>
    </row>
    <row r="57" spans="1:41" s="201" customFormat="1" ht="33" customHeight="1">
      <c r="A57" s="967"/>
      <c r="B57" s="967"/>
      <c r="C57" s="967"/>
      <c r="D57" s="235"/>
      <c r="E57" s="235"/>
      <c r="F57" s="235"/>
      <c r="H57" s="206"/>
      <c r="AD57" s="220"/>
      <c r="AE57" s="204"/>
      <c r="AF57" s="204"/>
      <c r="AG57" s="220"/>
      <c r="AH57" s="220"/>
      <c r="AI57" s="220"/>
      <c r="AJ57" s="220"/>
      <c r="AK57" s="220"/>
      <c r="AL57" s="220"/>
      <c r="AM57" s="220"/>
      <c r="AN57" s="220"/>
      <c r="AO57" s="220"/>
    </row>
    <row r="58" spans="1:41" s="201" customFormat="1" ht="33" customHeight="1">
      <c r="A58" s="969" t="s">
        <v>245</v>
      </c>
      <c r="B58" s="969"/>
      <c r="C58" s="969"/>
      <c r="D58" s="963"/>
      <c r="E58" s="963"/>
      <c r="F58" s="963"/>
      <c r="H58" s="206"/>
      <c r="AD58" s="220"/>
      <c r="AE58" s="204"/>
      <c r="AF58" s="204"/>
      <c r="AG58" s="220"/>
      <c r="AH58" s="220"/>
      <c r="AI58" s="220"/>
      <c r="AJ58" s="220"/>
      <c r="AK58" s="220"/>
      <c r="AL58" s="220"/>
      <c r="AM58" s="220"/>
      <c r="AN58" s="220"/>
      <c r="AO58" s="220"/>
    </row>
    <row r="59" spans="1:41" s="201" customFormat="1" ht="33" customHeight="1">
      <c r="A59" s="969" t="s">
        <v>246</v>
      </c>
      <c r="B59" s="969"/>
      <c r="C59" s="969"/>
      <c r="D59" s="963"/>
      <c r="E59" s="963"/>
      <c r="F59" s="963"/>
      <c r="H59" s="206"/>
      <c r="AD59" s="220"/>
      <c r="AE59" s="204"/>
      <c r="AF59" s="204"/>
      <c r="AG59" s="220"/>
      <c r="AH59" s="220"/>
      <c r="AI59" s="220"/>
      <c r="AJ59" s="220"/>
      <c r="AK59" s="220"/>
      <c r="AL59" s="220"/>
      <c r="AM59" s="220"/>
      <c r="AN59" s="220"/>
      <c r="AO59" s="220"/>
    </row>
    <row r="60" spans="1:41" s="201" customFormat="1" ht="33" customHeight="1">
      <c r="A60" s="969" t="s">
        <v>247</v>
      </c>
      <c r="B60" s="969"/>
      <c r="C60" s="969"/>
      <c r="D60" s="963"/>
      <c r="E60" s="963"/>
      <c r="F60" s="963"/>
      <c r="H60" s="206"/>
      <c r="AD60" s="220"/>
      <c r="AE60" s="204"/>
      <c r="AF60" s="204"/>
      <c r="AG60" s="220"/>
      <c r="AH60" s="220"/>
      <c r="AI60" s="220"/>
      <c r="AJ60" s="220"/>
      <c r="AK60" s="220"/>
      <c r="AL60" s="220"/>
      <c r="AM60" s="220"/>
      <c r="AN60" s="220"/>
      <c r="AO60" s="220"/>
    </row>
    <row r="61" spans="1:41" s="201" customFormat="1" ht="33" customHeight="1">
      <c r="A61" s="970" t="s">
        <v>248</v>
      </c>
      <c r="B61" s="970"/>
      <c r="C61" s="970"/>
      <c r="D61" s="963"/>
      <c r="E61" s="963"/>
      <c r="F61" s="963"/>
      <c r="H61" s="206"/>
      <c r="AD61" s="220"/>
      <c r="AE61" s="204"/>
      <c r="AF61" s="204"/>
      <c r="AG61" s="220"/>
      <c r="AH61" s="220"/>
      <c r="AI61" s="220"/>
      <c r="AJ61" s="220"/>
      <c r="AK61" s="220"/>
      <c r="AL61" s="220"/>
      <c r="AM61" s="220"/>
      <c r="AN61" s="220"/>
      <c r="AO61" s="220"/>
    </row>
    <row r="62" spans="1:41" s="201" customFormat="1" ht="33" customHeight="1">
      <c r="A62" s="966"/>
      <c r="B62" s="966"/>
      <c r="C62" s="966"/>
      <c r="D62" s="235"/>
      <c r="E62" s="235"/>
      <c r="F62" s="235"/>
      <c r="H62" s="206"/>
      <c r="AD62" s="220"/>
      <c r="AE62" s="204"/>
      <c r="AF62" s="204"/>
      <c r="AG62" s="220"/>
      <c r="AH62" s="220"/>
      <c r="AI62" s="220"/>
      <c r="AJ62" s="220"/>
      <c r="AK62" s="220"/>
      <c r="AL62" s="220"/>
      <c r="AM62" s="220"/>
      <c r="AN62" s="220"/>
      <c r="AO62" s="220"/>
    </row>
    <row r="63" spans="1:41" s="201" customFormat="1" ht="33" customHeight="1">
      <c r="A63" s="967"/>
      <c r="B63" s="967"/>
      <c r="C63" s="967"/>
      <c r="D63" s="235"/>
      <c r="E63" s="235"/>
      <c r="F63" s="235"/>
      <c r="H63" s="206"/>
      <c r="AD63" s="220"/>
      <c r="AE63" s="204"/>
      <c r="AF63" s="204"/>
      <c r="AG63" s="220"/>
      <c r="AH63" s="220"/>
      <c r="AI63" s="220"/>
      <c r="AJ63" s="220"/>
      <c r="AK63" s="220"/>
      <c r="AL63" s="220"/>
      <c r="AM63" s="220"/>
      <c r="AN63" s="220"/>
      <c r="AO63" s="220"/>
    </row>
    <row r="64" spans="1:41" s="201" customFormat="1" ht="60.75" customHeight="1">
      <c r="A64" s="97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972"/>
      <c r="C64" s="972"/>
      <c r="D64" s="972"/>
      <c r="E64" s="972"/>
      <c r="F64" s="972"/>
      <c r="H64" s="206"/>
      <c r="AD64" s="220"/>
      <c r="AE64" s="204"/>
      <c r="AF64" s="204"/>
      <c r="AG64" s="220"/>
      <c r="AH64" s="220"/>
      <c r="AI64" s="220"/>
      <c r="AJ64" s="220"/>
      <c r="AK64" s="220"/>
      <c r="AL64" s="220"/>
      <c r="AM64" s="220"/>
      <c r="AN64" s="220"/>
      <c r="AO64" s="220"/>
    </row>
    <row r="65" spans="1:41" s="201" customFormat="1" ht="33" customHeight="1">
      <c r="A65" s="971" t="s">
        <v>104</v>
      </c>
      <c r="B65" s="971"/>
      <c r="C65" s="971"/>
      <c r="D65" s="971"/>
      <c r="E65" s="971"/>
      <c r="F65" s="971"/>
      <c r="H65" s="206"/>
      <c r="AD65" s="220"/>
      <c r="AE65" s="204"/>
      <c r="AF65" s="204"/>
      <c r="AG65" s="220"/>
      <c r="AH65" s="220"/>
      <c r="AI65" s="220"/>
      <c r="AJ65" s="220"/>
      <c r="AK65" s="220"/>
      <c r="AL65" s="220"/>
      <c r="AM65" s="220"/>
      <c r="AN65" s="220"/>
      <c r="AO65" s="220"/>
    </row>
    <row r="66" spans="1:41" s="201" customFormat="1" ht="33" customHeight="1">
      <c r="A66" s="206"/>
      <c r="B66" s="206"/>
      <c r="H66" s="206"/>
      <c r="AD66" s="220"/>
      <c r="AE66" s="204"/>
      <c r="AF66" s="204"/>
      <c r="AG66" s="220"/>
      <c r="AH66" s="220"/>
      <c r="AI66" s="220"/>
      <c r="AJ66" s="220"/>
      <c r="AK66" s="220"/>
      <c r="AL66" s="220"/>
      <c r="AM66" s="220"/>
      <c r="AN66" s="220"/>
      <c r="AO66" s="220"/>
    </row>
    <row r="67" spans="1:41" s="201" customFormat="1" ht="33" customHeight="1">
      <c r="A67" s="206"/>
      <c r="B67" s="206"/>
      <c r="H67" s="206"/>
      <c r="AD67" s="220"/>
      <c r="AE67" s="204"/>
      <c r="AF67" s="204"/>
      <c r="AG67" s="220"/>
      <c r="AH67" s="220"/>
      <c r="AI67" s="220"/>
      <c r="AJ67" s="220"/>
      <c r="AK67" s="220"/>
      <c r="AL67" s="220"/>
      <c r="AM67" s="220"/>
      <c r="AN67" s="220"/>
      <c r="AO67" s="220"/>
    </row>
    <row r="68" spans="1:41">
      <c r="A68" s="206"/>
    </row>
    <row r="69" spans="1:41">
      <c r="A69" s="206"/>
    </row>
    <row r="70" spans="1:41">
      <c r="A70" s="206"/>
    </row>
    <row r="71" spans="1:41">
      <c r="A71" s="206"/>
    </row>
    <row r="72" spans="1:41">
      <c r="A72" s="206"/>
    </row>
    <row r="73" spans="1:41">
      <c r="A73" s="206"/>
    </row>
    <row r="74" spans="1:41">
      <c r="A74" s="206"/>
    </row>
    <row r="75" spans="1:41">
      <c r="A75" s="206"/>
    </row>
    <row r="76" spans="1:41">
      <c r="A76" s="206"/>
    </row>
    <row r="77" spans="1:41">
      <c r="A77" s="206"/>
    </row>
    <row r="78" spans="1:41">
      <c r="A78" s="206"/>
    </row>
    <row r="79" spans="1:41">
      <c r="A79" s="206"/>
    </row>
  </sheetData>
  <sheetProtection algorithmName="SHA-512" hashValue="R+No+lfcnYuMyKhIysCH+A+xIUJSkC85Hj577rV/91alMc9qTiMTcgMjgjQg/bwWImjQPmyu7MmobDZohFqMZA==" saltValue="pymF+641ARbDw+3LqXInEQ==" spinCount="100000" sheet="1" objects="1" scenarios="1" formatColumns="0" formatRows="0" selectLockedCells="1"/>
  <customSheetViews>
    <customSheetView guid="{267FF044-3C5D-4FEC-AC00-A7E30583F8BB}" scale="110" showPageBreaks="1" showGridLines="0" zeroValues="0" fitToPage="1" printArea="1" hiddenColumns="1" view="pageBreakPreview" topLeftCell="A38">
      <selection activeCell="F51" sqref="F51"/>
      <rowBreaks count="1" manualBreakCount="1">
        <brk id="53" max="5" man="1"/>
      </rowBreaks>
      <pageMargins left="0.75" right="0.77" top="0.62" bottom="0.61" header="0.39" footer="0.32"/>
      <pageSetup scale="79" fitToHeight="3" orientation="portrait" r:id="rId1"/>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2"/>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4"/>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11"/>
      <headerFooter alignWithMargins="0">
        <oddFooter>&amp;R&amp;"Book Antiqua,Bold"&amp;8Bid Form (1st Envelope)  / Page &amp;P of &amp;N</oddFooter>
      </headerFooter>
    </customSheetView>
    <customSheetView guid="{2F397464-D97A-404F-89D2-184C6FBAA4EB}" scale="110"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2" fitToHeight="3" orientation="portrait" r:id="rId12"/>
      <headerFooter alignWithMargins="0">
        <oddFooter>&amp;R&amp;"Book Antiqua,Bold"&amp;8Bid Form (1st Envelope)  / Page &amp;P of &amp;N</oddFooter>
      </headerFooter>
    </customSheetView>
  </customSheetViews>
  <mergeCells count="45">
    <mergeCell ref="A59:C59"/>
    <mergeCell ref="A65:F65"/>
    <mergeCell ref="A60:C60"/>
    <mergeCell ref="D60:F60"/>
    <mergeCell ref="A61:C61"/>
    <mergeCell ref="D61:F61"/>
    <mergeCell ref="A63:C63"/>
    <mergeCell ref="A64:F64"/>
    <mergeCell ref="A62:C62"/>
    <mergeCell ref="D59:F59"/>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B23:C23"/>
    <mergeCell ref="B24:C24"/>
  </mergeCells>
  <conditionalFormatting sqref="C51:C52">
    <cfRule type="expression" dxfId="4" priority="2" stopIfTrue="1">
      <formula>$B$51=""</formula>
    </cfRule>
  </conditionalFormatting>
  <conditionalFormatting sqref="F51:F52">
    <cfRule type="expression" dxfId="3" priority="1" stopIfTrue="1">
      <formula>$E$51=""</formula>
    </cfRule>
  </conditionalFormatting>
  <pageMargins left="0.75" right="0.77" top="0.62" bottom="0.61" header="0.39" footer="0.32"/>
  <pageSetup scale="83" fitToHeight="3" orientation="portrait" r:id="rId13"/>
  <headerFooter alignWithMargins="0">
    <oddFooter>&amp;R&amp;"Book Antiqua,Bold"&amp;8Bid Form (1st Envelope)  / Page &amp;P of &amp;N</oddFooter>
  </headerFooter>
  <rowBreaks count="1" manualBreakCount="1">
    <brk id="53" max="5" man="1"/>
  </rowBreaks>
  <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75"/>
  <cols>
    <col min="1" max="1" width="9" style="651" customWidth="1"/>
    <col min="2" max="2" width="54.85546875" style="651" customWidth="1"/>
    <col min="3" max="3" width="3.85546875" style="651" customWidth="1"/>
    <col min="4" max="4" width="24.5703125" style="707" customWidth="1"/>
    <col min="5" max="5" width="4.28515625" style="651" customWidth="1"/>
    <col min="6" max="6" width="23.85546875" style="707" customWidth="1"/>
    <col min="7" max="7" width="18" style="646" customWidth="1"/>
    <col min="8" max="8" width="22.5703125" style="646" customWidth="1"/>
    <col min="9" max="9" width="21.140625" style="646" customWidth="1"/>
    <col min="10" max="10" width="11.28515625" style="646" bestFit="1" customWidth="1"/>
    <col min="11" max="11" width="16.5703125" style="646" bestFit="1" customWidth="1"/>
    <col min="12" max="12" width="15" style="646" bestFit="1" customWidth="1"/>
    <col min="13" max="256" width="9.140625" style="646"/>
    <col min="257" max="257" width="8.42578125" style="646" customWidth="1"/>
    <col min="258" max="258" width="54.85546875" style="646" customWidth="1"/>
    <col min="259" max="259" width="3.85546875" style="646" customWidth="1"/>
    <col min="260" max="260" width="25.140625" style="646" customWidth="1"/>
    <col min="261" max="261" width="4.28515625" style="646" customWidth="1"/>
    <col min="262" max="262" width="23.85546875" style="646" customWidth="1"/>
    <col min="263" max="263" width="18" style="646" customWidth="1"/>
    <col min="264" max="264" width="19.140625" style="646" customWidth="1"/>
    <col min="265" max="265" width="16.5703125" style="646" bestFit="1" customWidth="1"/>
    <col min="266" max="266" width="11.28515625" style="646" bestFit="1" customWidth="1"/>
    <col min="267" max="267" width="16.5703125" style="646" bestFit="1" customWidth="1"/>
    <col min="268" max="268" width="15" style="646" bestFit="1" customWidth="1"/>
    <col min="269" max="512" width="9.140625" style="646"/>
    <col min="513" max="513" width="8.42578125" style="646" customWidth="1"/>
    <col min="514" max="514" width="54.85546875" style="646" customWidth="1"/>
    <col min="515" max="515" width="3.85546875" style="646" customWidth="1"/>
    <col min="516" max="516" width="25.140625" style="646" customWidth="1"/>
    <col min="517" max="517" width="4.28515625" style="646" customWidth="1"/>
    <col min="518" max="518" width="23.85546875" style="646" customWidth="1"/>
    <col min="519" max="519" width="18" style="646" customWidth="1"/>
    <col min="520" max="520" width="19.140625" style="646" customWidth="1"/>
    <col min="521" max="521" width="16.5703125" style="646" bestFit="1" customWidth="1"/>
    <col min="522" max="522" width="11.28515625" style="646" bestFit="1" customWidth="1"/>
    <col min="523" max="523" width="16.5703125" style="646" bestFit="1" customWidth="1"/>
    <col min="524" max="524" width="15" style="646" bestFit="1" customWidth="1"/>
    <col min="525" max="768" width="9.140625" style="646"/>
    <col min="769" max="769" width="8.42578125" style="646" customWidth="1"/>
    <col min="770" max="770" width="54.85546875" style="646" customWidth="1"/>
    <col min="771" max="771" width="3.85546875" style="646" customWidth="1"/>
    <col min="772" max="772" width="25.140625" style="646" customWidth="1"/>
    <col min="773" max="773" width="4.28515625" style="646" customWidth="1"/>
    <col min="774" max="774" width="23.85546875" style="646" customWidth="1"/>
    <col min="775" max="775" width="18" style="646" customWidth="1"/>
    <col min="776" max="776" width="19.140625" style="646" customWidth="1"/>
    <col min="777" max="777" width="16.5703125" style="646" bestFit="1" customWidth="1"/>
    <col min="778" max="778" width="11.28515625" style="646" bestFit="1" customWidth="1"/>
    <col min="779" max="779" width="16.5703125" style="646" bestFit="1" customWidth="1"/>
    <col min="780" max="780" width="15" style="646" bestFit="1" customWidth="1"/>
    <col min="781" max="1024" width="9.140625" style="646"/>
    <col min="1025" max="1025" width="8.42578125" style="646" customWidth="1"/>
    <col min="1026" max="1026" width="54.85546875" style="646" customWidth="1"/>
    <col min="1027" max="1027" width="3.85546875" style="646" customWidth="1"/>
    <col min="1028" max="1028" width="25.140625" style="646" customWidth="1"/>
    <col min="1029" max="1029" width="4.28515625" style="646" customWidth="1"/>
    <col min="1030" max="1030" width="23.85546875" style="646" customWidth="1"/>
    <col min="1031" max="1031" width="18" style="646" customWidth="1"/>
    <col min="1032" max="1032" width="19.140625" style="646" customWidth="1"/>
    <col min="1033" max="1033" width="16.5703125" style="646" bestFit="1" customWidth="1"/>
    <col min="1034" max="1034" width="11.28515625" style="646" bestFit="1" customWidth="1"/>
    <col min="1035" max="1035" width="16.5703125" style="646" bestFit="1" customWidth="1"/>
    <col min="1036" max="1036" width="15" style="646" bestFit="1" customWidth="1"/>
    <col min="1037" max="1280" width="9.140625" style="646"/>
    <col min="1281" max="1281" width="8.42578125" style="646" customWidth="1"/>
    <col min="1282" max="1282" width="54.85546875" style="646" customWidth="1"/>
    <col min="1283" max="1283" width="3.85546875" style="646" customWidth="1"/>
    <col min="1284" max="1284" width="25.140625" style="646" customWidth="1"/>
    <col min="1285" max="1285" width="4.28515625" style="646" customWidth="1"/>
    <col min="1286" max="1286" width="23.85546875" style="646" customWidth="1"/>
    <col min="1287" max="1287" width="18" style="646" customWidth="1"/>
    <col min="1288" max="1288" width="19.140625" style="646" customWidth="1"/>
    <col min="1289" max="1289" width="16.5703125" style="646" bestFit="1" customWidth="1"/>
    <col min="1290" max="1290" width="11.28515625" style="646" bestFit="1" customWidth="1"/>
    <col min="1291" max="1291" width="16.5703125" style="646" bestFit="1" customWidth="1"/>
    <col min="1292" max="1292" width="15" style="646" bestFit="1" customWidth="1"/>
    <col min="1293" max="1536" width="9.140625" style="646"/>
    <col min="1537" max="1537" width="8.42578125" style="646" customWidth="1"/>
    <col min="1538" max="1538" width="54.85546875" style="646" customWidth="1"/>
    <col min="1539" max="1539" width="3.85546875" style="646" customWidth="1"/>
    <col min="1540" max="1540" width="25.140625" style="646" customWidth="1"/>
    <col min="1541" max="1541" width="4.28515625" style="646" customWidth="1"/>
    <col min="1542" max="1542" width="23.85546875" style="646" customWidth="1"/>
    <col min="1543" max="1543" width="18" style="646" customWidth="1"/>
    <col min="1544" max="1544" width="19.140625" style="646" customWidth="1"/>
    <col min="1545" max="1545" width="16.5703125" style="646" bestFit="1" customWidth="1"/>
    <col min="1546" max="1546" width="11.28515625" style="646" bestFit="1" customWidth="1"/>
    <col min="1547" max="1547" width="16.5703125" style="646" bestFit="1" customWidth="1"/>
    <col min="1548" max="1548" width="15" style="646" bestFit="1" customWidth="1"/>
    <col min="1549" max="1792" width="9.140625" style="646"/>
    <col min="1793" max="1793" width="8.42578125" style="646" customWidth="1"/>
    <col min="1794" max="1794" width="54.85546875" style="646" customWidth="1"/>
    <col min="1795" max="1795" width="3.85546875" style="646" customWidth="1"/>
    <col min="1796" max="1796" width="25.140625" style="646" customWidth="1"/>
    <col min="1797" max="1797" width="4.28515625" style="646" customWidth="1"/>
    <col min="1798" max="1798" width="23.85546875" style="646" customWidth="1"/>
    <col min="1799" max="1799" width="18" style="646" customWidth="1"/>
    <col min="1800" max="1800" width="19.140625" style="646" customWidth="1"/>
    <col min="1801" max="1801" width="16.5703125" style="646" bestFit="1" customWidth="1"/>
    <col min="1802" max="1802" width="11.28515625" style="646" bestFit="1" customWidth="1"/>
    <col min="1803" max="1803" width="16.5703125" style="646" bestFit="1" customWidth="1"/>
    <col min="1804" max="1804" width="15" style="646" bestFit="1" customWidth="1"/>
    <col min="1805" max="2048" width="9.140625" style="646"/>
    <col min="2049" max="2049" width="8.42578125" style="646" customWidth="1"/>
    <col min="2050" max="2050" width="54.85546875" style="646" customWidth="1"/>
    <col min="2051" max="2051" width="3.85546875" style="646" customWidth="1"/>
    <col min="2052" max="2052" width="25.140625" style="646" customWidth="1"/>
    <col min="2053" max="2053" width="4.28515625" style="646" customWidth="1"/>
    <col min="2054" max="2054" width="23.85546875" style="646" customWidth="1"/>
    <col min="2055" max="2055" width="18" style="646" customWidth="1"/>
    <col min="2056" max="2056" width="19.140625" style="646" customWidth="1"/>
    <col min="2057" max="2057" width="16.5703125" style="646" bestFit="1" customWidth="1"/>
    <col min="2058" max="2058" width="11.28515625" style="646" bestFit="1" customWidth="1"/>
    <col min="2059" max="2059" width="16.5703125" style="646" bestFit="1" customWidth="1"/>
    <col min="2060" max="2060" width="15" style="646" bestFit="1" customWidth="1"/>
    <col min="2061" max="2304" width="9.140625" style="646"/>
    <col min="2305" max="2305" width="8.42578125" style="646" customWidth="1"/>
    <col min="2306" max="2306" width="54.85546875" style="646" customWidth="1"/>
    <col min="2307" max="2307" width="3.85546875" style="646" customWidth="1"/>
    <col min="2308" max="2308" width="25.140625" style="646" customWidth="1"/>
    <col min="2309" max="2309" width="4.28515625" style="646" customWidth="1"/>
    <col min="2310" max="2310" width="23.85546875" style="646" customWidth="1"/>
    <col min="2311" max="2311" width="18" style="646" customWidth="1"/>
    <col min="2312" max="2312" width="19.140625" style="646" customWidth="1"/>
    <col min="2313" max="2313" width="16.5703125" style="646" bestFit="1" customWidth="1"/>
    <col min="2314" max="2314" width="11.28515625" style="646" bestFit="1" customWidth="1"/>
    <col min="2315" max="2315" width="16.5703125" style="646" bestFit="1" customWidth="1"/>
    <col min="2316" max="2316" width="15" style="646" bestFit="1" customWidth="1"/>
    <col min="2317" max="2560" width="9.140625" style="646"/>
    <col min="2561" max="2561" width="8.42578125" style="646" customWidth="1"/>
    <col min="2562" max="2562" width="54.85546875" style="646" customWidth="1"/>
    <col min="2563" max="2563" width="3.85546875" style="646" customWidth="1"/>
    <col min="2564" max="2564" width="25.140625" style="646" customWidth="1"/>
    <col min="2565" max="2565" width="4.28515625" style="646" customWidth="1"/>
    <col min="2566" max="2566" width="23.85546875" style="646" customWidth="1"/>
    <col min="2567" max="2567" width="18" style="646" customWidth="1"/>
    <col min="2568" max="2568" width="19.140625" style="646" customWidth="1"/>
    <col min="2569" max="2569" width="16.5703125" style="646" bestFit="1" customWidth="1"/>
    <col min="2570" max="2570" width="11.28515625" style="646" bestFit="1" customWidth="1"/>
    <col min="2571" max="2571" width="16.5703125" style="646" bestFit="1" customWidth="1"/>
    <col min="2572" max="2572" width="15" style="646" bestFit="1" customWidth="1"/>
    <col min="2573" max="2816" width="9.140625" style="646"/>
    <col min="2817" max="2817" width="8.42578125" style="646" customWidth="1"/>
    <col min="2818" max="2818" width="54.85546875" style="646" customWidth="1"/>
    <col min="2819" max="2819" width="3.85546875" style="646" customWidth="1"/>
    <col min="2820" max="2820" width="25.140625" style="646" customWidth="1"/>
    <col min="2821" max="2821" width="4.28515625" style="646" customWidth="1"/>
    <col min="2822" max="2822" width="23.85546875" style="646" customWidth="1"/>
    <col min="2823" max="2823" width="18" style="646" customWidth="1"/>
    <col min="2824" max="2824" width="19.140625" style="646" customWidth="1"/>
    <col min="2825" max="2825" width="16.5703125" style="646" bestFit="1" customWidth="1"/>
    <col min="2826" max="2826" width="11.28515625" style="646" bestFit="1" customWidth="1"/>
    <col min="2827" max="2827" width="16.5703125" style="646" bestFit="1" customWidth="1"/>
    <col min="2828" max="2828" width="15" style="646" bestFit="1" customWidth="1"/>
    <col min="2829" max="3072" width="9.140625" style="646"/>
    <col min="3073" max="3073" width="8.42578125" style="646" customWidth="1"/>
    <col min="3074" max="3074" width="54.85546875" style="646" customWidth="1"/>
    <col min="3075" max="3075" width="3.85546875" style="646" customWidth="1"/>
    <col min="3076" max="3076" width="25.140625" style="646" customWidth="1"/>
    <col min="3077" max="3077" width="4.28515625" style="646" customWidth="1"/>
    <col min="3078" max="3078" width="23.85546875" style="646" customWidth="1"/>
    <col min="3079" max="3079" width="18" style="646" customWidth="1"/>
    <col min="3080" max="3080" width="19.140625" style="646" customWidth="1"/>
    <col min="3081" max="3081" width="16.5703125" style="646" bestFit="1" customWidth="1"/>
    <col min="3082" max="3082" width="11.28515625" style="646" bestFit="1" customWidth="1"/>
    <col min="3083" max="3083" width="16.5703125" style="646" bestFit="1" customWidth="1"/>
    <col min="3084" max="3084" width="15" style="646" bestFit="1" customWidth="1"/>
    <col min="3085" max="3328" width="9.140625" style="646"/>
    <col min="3329" max="3329" width="8.42578125" style="646" customWidth="1"/>
    <col min="3330" max="3330" width="54.85546875" style="646" customWidth="1"/>
    <col min="3331" max="3331" width="3.85546875" style="646" customWidth="1"/>
    <col min="3332" max="3332" width="25.140625" style="646" customWidth="1"/>
    <col min="3333" max="3333" width="4.28515625" style="646" customWidth="1"/>
    <col min="3334" max="3334" width="23.85546875" style="646" customWidth="1"/>
    <col min="3335" max="3335" width="18" style="646" customWidth="1"/>
    <col min="3336" max="3336" width="19.140625" style="646" customWidth="1"/>
    <col min="3337" max="3337" width="16.5703125" style="646" bestFit="1" customWidth="1"/>
    <col min="3338" max="3338" width="11.28515625" style="646" bestFit="1" customWidth="1"/>
    <col min="3339" max="3339" width="16.5703125" style="646" bestFit="1" customWidth="1"/>
    <col min="3340" max="3340" width="15" style="646" bestFit="1" customWidth="1"/>
    <col min="3341" max="3584" width="9.140625" style="646"/>
    <col min="3585" max="3585" width="8.42578125" style="646" customWidth="1"/>
    <col min="3586" max="3586" width="54.85546875" style="646" customWidth="1"/>
    <col min="3587" max="3587" width="3.85546875" style="646" customWidth="1"/>
    <col min="3588" max="3588" width="25.140625" style="646" customWidth="1"/>
    <col min="3589" max="3589" width="4.28515625" style="646" customWidth="1"/>
    <col min="3590" max="3590" width="23.85546875" style="646" customWidth="1"/>
    <col min="3591" max="3591" width="18" style="646" customWidth="1"/>
    <col min="3592" max="3592" width="19.140625" style="646" customWidth="1"/>
    <col min="3593" max="3593" width="16.5703125" style="646" bestFit="1" customWidth="1"/>
    <col min="3594" max="3594" width="11.28515625" style="646" bestFit="1" customWidth="1"/>
    <col min="3595" max="3595" width="16.5703125" style="646" bestFit="1" customWidth="1"/>
    <col min="3596" max="3596" width="15" style="646" bestFit="1" customWidth="1"/>
    <col min="3597" max="3840" width="9.140625" style="646"/>
    <col min="3841" max="3841" width="8.42578125" style="646" customWidth="1"/>
    <col min="3842" max="3842" width="54.85546875" style="646" customWidth="1"/>
    <col min="3843" max="3843" width="3.85546875" style="646" customWidth="1"/>
    <col min="3844" max="3844" width="25.140625" style="646" customWidth="1"/>
    <col min="3845" max="3845" width="4.28515625" style="646" customWidth="1"/>
    <col min="3846" max="3846" width="23.85546875" style="646" customWidth="1"/>
    <col min="3847" max="3847" width="18" style="646" customWidth="1"/>
    <col min="3848" max="3848" width="19.140625" style="646" customWidth="1"/>
    <col min="3849" max="3849" width="16.5703125" style="646" bestFit="1" customWidth="1"/>
    <col min="3850" max="3850" width="11.28515625" style="646" bestFit="1" customWidth="1"/>
    <col min="3851" max="3851" width="16.5703125" style="646" bestFit="1" customWidth="1"/>
    <col min="3852" max="3852" width="15" style="646" bestFit="1" customWidth="1"/>
    <col min="3853" max="4096" width="9.140625" style="646"/>
    <col min="4097" max="4097" width="8.42578125" style="646" customWidth="1"/>
    <col min="4098" max="4098" width="54.85546875" style="646" customWidth="1"/>
    <col min="4099" max="4099" width="3.85546875" style="646" customWidth="1"/>
    <col min="4100" max="4100" width="25.140625" style="646" customWidth="1"/>
    <col min="4101" max="4101" width="4.28515625" style="646" customWidth="1"/>
    <col min="4102" max="4102" width="23.85546875" style="646" customWidth="1"/>
    <col min="4103" max="4103" width="18" style="646" customWidth="1"/>
    <col min="4104" max="4104" width="19.140625" style="646" customWidth="1"/>
    <col min="4105" max="4105" width="16.5703125" style="646" bestFit="1" customWidth="1"/>
    <col min="4106" max="4106" width="11.28515625" style="646" bestFit="1" customWidth="1"/>
    <col min="4107" max="4107" width="16.5703125" style="646" bestFit="1" customWidth="1"/>
    <col min="4108" max="4108" width="15" style="646" bestFit="1" customWidth="1"/>
    <col min="4109" max="4352" width="9.140625" style="646"/>
    <col min="4353" max="4353" width="8.42578125" style="646" customWidth="1"/>
    <col min="4354" max="4354" width="54.85546875" style="646" customWidth="1"/>
    <col min="4355" max="4355" width="3.85546875" style="646" customWidth="1"/>
    <col min="4356" max="4356" width="25.140625" style="646" customWidth="1"/>
    <col min="4357" max="4357" width="4.28515625" style="646" customWidth="1"/>
    <col min="4358" max="4358" width="23.85546875" style="646" customWidth="1"/>
    <col min="4359" max="4359" width="18" style="646" customWidth="1"/>
    <col min="4360" max="4360" width="19.140625" style="646" customWidth="1"/>
    <col min="4361" max="4361" width="16.5703125" style="646" bestFit="1" customWidth="1"/>
    <col min="4362" max="4362" width="11.28515625" style="646" bestFit="1" customWidth="1"/>
    <col min="4363" max="4363" width="16.5703125" style="646" bestFit="1" customWidth="1"/>
    <col min="4364" max="4364" width="15" style="646" bestFit="1" customWidth="1"/>
    <col min="4365" max="4608" width="9.140625" style="646"/>
    <col min="4609" max="4609" width="8.42578125" style="646" customWidth="1"/>
    <col min="4610" max="4610" width="54.85546875" style="646" customWidth="1"/>
    <col min="4611" max="4611" width="3.85546875" style="646" customWidth="1"/>
    <col min="4612" max="4612" width="25.140625" style="646" customWidth="1"/>
    <col min="4613" max="4613" width="4.28515625" style="646" customWidth="1"/>
    <col min="4614" max="4614" width="23.85546875" style="646" customWidth="1"/>
    <col min="4615" max="4615" width="18" style="646" customWidth="1"/>
    <col min="4616" max="4616" width="19.140625" style="646" customWidth="1"/>
    <col min="4617" max="4617" width="16.5703125" style="646" bestFit="1" customWidth="1"/>
    <col min="4618" max="4618" width="11.28515625" style="646" bestFit="1" customWidth="1"/>
    <col min="4619" max="4619" width="16.5703125" style="646" bestFit="1" customWidth="1"/>
    <col min="4620" max="4620" width="15" style="646" bestFit="1" customWidth="1"/>
    <col min="4621" max="4864" width="9.140625" style="646"/>
    <col min="4865" max="4865" width="8.42578125" style="646" customWidth="1"/>
    <col min="4866" max="4866" width="54.85546875" style="646" customWidth="1"/>
    <col min="4867" max="4867" width="3.85546875" style="646" customWidth="1"/>
    <col min="4868" max="4868" width="25.140625" style="646" customWidth="1"/>
    <col min="4869" max="4869" width="4.28515625" style="646" customWidth="1"/>
    <col min="4870" max="4870" width="23.85546875" style="646" customWidth="1"/>
    <col min="4871" max="4871" width="18" style="646" customWidth="1"/>
    <col min="4872" max="4872" width="19.140625" style="646" customWidth="1"/>
    <col min="4873" max="4873" width="16.5703125" style="646" bestFit="1" customWidth="1"/>
    <col min="4874" max="4874" width="11.28515625" style="646" bestFit="1" customWidth="1"/>
    <col min="4875" max="4875" width="16.5703125" style="646" bestFit="1" customWidth="1"/>
    <col min="4876" max="4876" width="15" style="646" bestFit="1" customWidth="1"/>
    <col min="4877" max="5120" width="9.140625" style="646"/>
    <col min="5121" max="5121" width="8.42578125" style="646" customWidth="1"/>
    <col min="5122" max="5122" width="54.85546875" style="646" customWidth="1"/>
    <col min="5123" max="5123" width="3.85546875" style="646" customWidth="1"/>
    <col min="5124" max="5124" width="25.140625" style="646" customWidth="1"/>
    <col min="5125" max="5125" width="4.28515625" style="646" customWidth="1"/>
    <col min="5126" max="5126" width="23.85546875" style="646" customWidth="1"/>
    <col min="5127" max="5127" width="18" style="646" customWidth="1"/>
    <col min="5128" max="5128" width="19.140625" style="646" customWidth="1"/>
    <col min="5129" max="5129" width="16.5703125" style="646" bestFit="1" customWidth="1"/>
    <col min="5130" max="5130" width="11.28515625" style="646" bestFit="1" customWidth="1"/>
    <col min="5131" max="5131" width="16.5703125" style="646" bestFit="1" customWidth="1"/>
    <col min="5132" max="5132" width="15" style="646" bestFit="1" customWidth="1"/>
    <col min="5133" max="5376" width="9.140625" style="646"/>
    <col min="5377" max="5377" width="8.42578125" style="646" customWidth="1"/>
    <col min="5378" max="5378" width="54.85546875" style="646" customWidth="1"/>
    <col min="5379" max="5379" width="3.85546875" style="646" customWidth="1"/>
    <col min="5380" max="5380" width="25.140625" style="646" customWidth="1"/>
    <col min="5381" max="5381" width="4.28515625" style="646" customWidth="1"/>
    <col min="5382" max="5382" width="23.85546875" style="646" customWidth="1"/>
    <col min="5383" max="5383" width="18" style="646" customWidth="1"/>
    <col min="5384" max="5384" width="19.140625" style="646" customWidth="1"/>
    <col min="5385" max="5385" width="16.5703125" style="646" bestFit="1" customWidth="1"/>
    <col min="5386" max="5386" width="11.28515625" style="646" bestFit="1" customWidth="1"/>
    <col min="5387" max="5387" width="16.5703125" style="646" bestFit="1" customWidth="1"/>
    <col min="5388" max="5388" width="15" style="646" bestFit="1" customWidth="1"/>
    <col min="5389" max="5632" width="9.140625" style="646"/>
    <col min="5633" max="5633" width="8.42578125" style="646" customWidth="1"/>
    <col min="5634" max="5634" width="54.85546875" style="646" customWidth="1"/>
    <col min="5635" max="5635" width="3.85546875" style="646" customWidth="1"/>
    <col min="5636" max="5636" width="25.140625" style="646" customWidth="1"/>
    <col min="5637" max="5637" width="4.28515625" style="646" customWidth="1"/>
    <col min="5638" max="5638" width="23.85546875" style="646" customWidth="1"/>
    <col min="5639" max="5639" width="18" style="646" customWidth="1"/>
    <col min="5640" max="5640" width="19.140625" style="646" customWidth="1"/>
    <col min="5641" max="5641" width="16.5703125" style="646" bestFit="1" customWidth="1"/>
    <col min="5642" max="5642" width="11.28515625" style="646" bestFit="1" customWidth="1"/>
    <col min="5643" max="5643" width="16.5703125" style="646" bestFit="1" customWidth="1"/>
    <col min="5644" max="5644" width="15" style="646" bestFit="1" customWidth="1"/>
    <col min="5645" max="5888" width="9.140625" style="646"/>
    <col min="5889" max="5889" width="8.42578125" style="646" customWidth="1"/>
    <col min="5890" max="5890" width="54.85546875" style="646" customWidth="1"/>
    <col min="5891" max="5891" width="3.85546875" style="646" customWidth="1"/>
    <col min="5892" max="5892" width="25.140625" style="646" customWidth="1"/>
    <col min="5893" max="5893" width="4.28515625" style="646" customWidth="1"/>
    <col min="5894" max="5894" width="23.85546875" style="646" customWidth="1"/>
    <col min="5895" max="5895" width="18" style="646" customWidth="1"/>
    <col min="5896" max="5896" width="19.140625" style="646" customWidth="1"/>
    <col min="5897" max="5897" width="16.5703125" style="646" bestFit="1" customWidth="1"/>
    <col min="5898" max="5898" width="11.28515625" style="646" bestFit="1" customWidth="1"/>
    <col min="5899" max="5899" width="16.5703125" style="646" bestFit="1" customWidth="1"/>
    <col min="5900" max="5900" width="15" style="646" bestFit="1" customWidth="1"/>
    <col min="5901" max="6144" width="9.140625" style="646"/>
    <col min="6145" max="6145" width="8.42578125" style="646" customWidth="1"/>
    <col min="6146" max="6146" width="54.85546875" style="646" customWidth="1"/>
    <col min="6147" max="6147" width="3.85546875" style="646" customWidth="1"/>
    <col min="6148" max="6148" width="25.140625" style="646" customWidth="1"/>
    <col min="6149" max="6149" width="4.28515625" style="646" customWidth="1"/>
    <col min="6150" max="6150" width="23.85546875" style="646" customWidth="1"/>
    <col min="6151" max="6151" width="18" style="646" customWidth="1"/>
    <col min="6152" max="6152" width="19.140625" style="646" customWidth="1"/>
    <col min="6153" max="6153" width="16.5703125" style="646" bestFit="1" customWidth="1"/>
    <col min="6154" max="6154" width="11.28515625" style="646" bestFit="1" customWidth="1"/>
    <col min="6155" max="6155" width="16.5703125" style="646" bestFit="1" customWidth="1"/>
    <col min="6156" max="6156" width="15" style="646" bestFit="1" customWidth="1"/>
    <col min="6157" max="6400" width="9.140625" style="646"/>
    <col min="6401" max="6401" width="8.42578125" style="646" customWidth="1"/>
    <col min="6402" max="6402" width="54.85546875" style="646" customWidth="1"/>
    <col min="6403" max="6403" width="3.85546875" style="646" customWidth="1"/>
    <col min="6404" max="6404" width="25.140625" style="646" customWidth="1"/>
    <col min="6405" max="6405" width="4.28515625" style="646" customWidth="1"/>
    <col min="6406" max="6406" width="23.85546875" style="646" customWidth="1"/>
    <col min="6407" max="6407" width="18" style="646" customWidth="1"/>
    <col min="6408" max="6408" width="19.140625" style="646" customWidth="1"/>
    <col min="6409" max="6409" width="16.5703125" style="646" bestFit="1" customWidth="1"/>
    <col min="6410" max="6410" width="11.28515625" style="646" bestFit="1" customWidth="1"/>
    <col min="6411" max="6411" width="16.5703125" style="646" bestFit="1" customWidth="1"/>
    <col min="6412" max="6412" width="15" style="646" bestFit="1" customWidth="1"/>
    <col min="6413" max="6656" width="9.140625" style="646"/>
    <col min="6657" max="6657" width="8.42578125" style="646" customWidth="1"/>
    <col min="6658" max="6658" width="54.85546875" style="646" customWidth="1"/>
    <col min="6659" max="6659" width="3.85546875" style="646" customWidth="1"/>
    <col min="6660" max="6660" width="25.140625" style="646" customWidth="1"/>
    <col min="6661" max="6661" width="4.28515625" style="646" customWidth="1"/>
    <col min="6662" max="6662" width="23.85546875" style="646" customWidth="1"/>
    <col min="6663" max="6663" width="18" style="646" customWidth="1"/>
    <col min="6664" max="6664" width="19.140625" style="646" customWidth="1"/>
    <col min="6665" max="6665" width="16.5703125" style="646" bestFit="1" customWidth="1"/>
    <col min="6666" max="6666" width="11.28515625" style="646" bestFit="1" customWidth="1"/>
    <col min="6667" max="6667" width="16.5703125" style="646" bestFit="1" customWidth="1"/>
    <col min="6668" max="6668" width="15" style="646" bestFit="1" customWidth="1"/>
    <col min="6669" max="6912" width="9.140625" style="646"/>
    <col min="6913" max="6913" width="8.42578125" style="646" customWidth="1"/>
    <col min="6914" max="6914" width="54.85546875" style="646" customWidth="1"/>
    <col min="6915" max="6915" width="3.85546875" style="646" customWidth="1"/>
    <col min="6916" max="6916" width="25.140625" style="646" customWidth="1"/>
    <col min="6917" max="6917" width="4.28515625" style="646" customWidth="1"/>
    <col min="6918" max="6918" width="23.85546875" style="646" customWidth="1"/>
    <col min="6919" max="6919" width="18" style="646" customWidth="1"/>
    <col min="6920" max="6920" width="19.140625" style="646" customWidth="1"/>
    <col min="6921" max="6921" width="16.5703125" style="646" bestFit="1" customWidth="1"/>
    <col min="6922" max="6922" width="11.28515625" style="646" bestFit="1" customWidth="1"/>
    <col min="6923" max="6923" width="16.5703125" style="646" bestFit="1" customWidth="1"/>
    <col min="6924" max="6924" width="15" style="646" bestFit="1" customWidth="1"/>
    <col min="6925" max="7168" width="9.140625" style="646"/>
    <col min="7169" max="7169" width="8.42578125" style="646" customWidth="1"/>
    <col min="7170" max="7170" width="54.85546875" style="646" customWidth="1"/>
    <col min="7171" max="7171" width="3.85546875" style="646" customWidth="1"/>
    <col min="7172" max="7172" width="25.140625" style="646" customWidth="1"/>
    <col min="7173" max="7173" width="4.28515625" style="646" customWidth="1"/>
    <col min="7174" max="7174" width="23.85546875" style="646" customWidth="1"/>
    <col min="7175" max="7175" width="18" style="646" customWidth="1"/>
    <col min="7176" max="7176" width="19.140625" style="646" customWidth="1"/>
    <col min="7177" max="7177" width="16.5703125" style="646" bestFit="1" customWidth="1"/>
    <col min="7178" max="7178" width="11.28515625" style="646" bestFit="1" customWidth="1"/>
    <col min="7179" max="7179" width="16.5703125" style="646" bestFit="1" customWidth="1"/>
    <col min="7180" max="7180" width="15" style="646" bestFit="1" customWidth="1"/>
    <col min="7181" max="7424" width="9.140625" style="646"/>
    <col min="7425" max="7425" width="8.42578125" style="646" customWidth="1"/>
    <col min="7426" max="7426" width="54.85546875" style="646" customWidth="1"/>
    <col min="7427" max="7427" width="3.85546875" style="646" customWidth="1"/>
    <col min="7428" max="7428" width="25.140625" style="646" customWidth="1"/>
    <col min="7429" max="7429" width="4.28515625" style="646" customWidth="1"/>
    <col min="7430" max="7430" width="23.85546875" style="646" customWidth="1"/>
    <col min="7431" max="7431" width="18" style="646" customWidth="1"/>
    <col min="7432" max="7432" width="19.140625" style="646" customWidth="1"/>
    <col min="7433" max="7433" width="16.5703125" style="646" bestFit="1" customWidth="1"/>
    <col min="7434" max="7434" width="11.28515625" style="646" bestFit="1" customWidth="1"/>
    <col min="7435" max="7435" width="16.5703125" style="646" bestFit="1" customWidth="1"/>
    <col min="7436" max="7436" width="15" style="646" bestFit="1" customWidth="1"/>
    <col min="7437" max="7680" width="9.140625" style="646"/>
    <col min="7681" max="7681" width="8.42578125" style="646" customWidth="1"/>
    <col min="7682" max="7682" width="54.85546875" style="646" customWidth="1"/>
    <col min="7683" max="7683" width="3.85546875" style="646" customWidth="1"/>
    <col min="7684" max="7684" width="25.140625" style="646" customWidth="1"/>
    <col min="7685" max="7685" width="4.28515625" style="646" customWidth="1"/>
    <col min="7686" max="7686" width="23.85546875" style="646" customWidth="1"/>
    <col min="7687" max="7687" width="18" style="646" customWidth="1"/>
    <col min="7688" max="7688" width="19.140625" style="646" customWidth="1"/>
    <col min="7689" max="7689" width="16.5703125" style="646" bestFit="1" customWidth="1"/>
    <col min="7690" max="7690" width="11.28515625" style="646" bestFit="1" customWidth="1"/>
    <col min="7691" max="7691" width="16.5703125" style="646" bestFit="1" customWidth="1"/>
    <col min="7692" max="7692" width="15" style="646" bestFit="1" customWidth="1"/>
    <col min="7693" max="7936" width="9.140625" style="646"/>
    <col min="7937" max="7937" width="8.42578125" style="646" customWidth="1"/>
    <col min="7938" max="7938" width="54.85546875" style="646" customWidth="1"/>
    <col min="7939" max="7939" width="3.85546875" style="646" customWidth="1"/>
    <col min="7940" max="7940" width="25.140625" style="646" customWidth="1"/>
    <col min="7941" max="7941" width="4.28515625" style="646" customWidth="1"/>
    <col min="7942" max="7942" width="23.85546875" style="646" customWidth="1"/>
    <col min="7943" max="7943" width="18" style="646" customWidth="1"/>
    <col min="7944" max="7944" width="19.140625" style="646" customWidth="1"/>
    <col min="7945" max="7945" width="16.5703125" style="646" bestFit="1" customWidth="1"/>
    <col min="7946" max="7946" width="11.28515625" style="646" bestFit="1" customWidth="1"/>
    <col min="7947" max="7947" width="16.5703125" style="646" bestFit="1" customWidth="1"/>
    <col min="7948" max="7948" width="15" style="646" bestFit="1" customWidth="1"/>
    <col min="7949" max="8192" width="9.140625" style="646"/>
    <col min="8193" max="8193" width="8.42578125" style="646" customWidth="1"/>
    <col min="8194" max="8194" width="54.85546875" style="646" customWidth="1"/>
    <col min="8195" max="8195" width="3.85546875" style="646" customWidth="1"/>
    <col min="8196" max="8196" width="25.140625" style="646" customWidth="1"/>
    <col min="8197" max="8197" width="4.28515625" style="646" customWidth="1"/>
    <col min="8198" max="8198" width="23.85546875" style="646" customWidth="1"/>
    <col min="8199" max="8199" width="18" style="646" customWidth="1"/>
    <col min="8200" max="8200" width="19.140625" style="646" customWidth="1"/>
    <col min="8201" max="8201" width="16.5703125" style="646" bestFit="1" customWidth="1"/>
    <col min="8202" max="8202" width="11.28515625" style="646" bestFit="1" customWidth="1"/>
    <col min="8203" max="8203" width="16.5703125" style="646" bestFit="1" customWidth="1"/>
    <col min="8204" max="8204" width="15" style="646" bestFit="1" customWidth="1"/>
    <col min="8205" max="8448" width="9.140625" style="646"/>
    <col min="8449" max="8449" width="8.42578125" style="646" customWidth="1"/>
    <col min="8450" max="8450" width="54.85546875" style="646" customWidth="1"/>
    <col min="8451" max="8451" width="3.85546875" style="646" customWidth="1"/>
    <col min="8452" max="8452" width="25.140625" style="646" customWidth="1"/>
    <col min="8453" max="8453" width="4.28515625" style="646" customWidth="1"/>
    <col min="8454" max="8454" width="23.85546875" style="646" customWidth="1"/>
    <col min="8455" max="8455" width="18" style="646" customWidth="1"/>
    <col min="8456" max="8456" width="19.140625" style="646" customWidth="1"/>
    <col min="8457" max="8457" width="16.5703125" style="646" bestFit="1" customWidth="1"/>
    <col min="8458" max="8458" width="11.28515625" style="646" bestFit="1" customWidth="1"/>
    <col min="8459" max="8459" width="16.5703125" style="646" bestFit="1" customWidth="1"/>
    <col min="8460" max="8460" width="15" style="646" bestFit="1" customWidth="1"/>
    <col min="8461" max="8704" width="9.140625" style="646"/>
    <col min="8705" max="8705" width="8.42578125" style="646" customWidth="1"/>
    <col min="8706" max="8706" width="54.85546875" style="646" customWidth="1"/>
    <col min="8707" max="8707" width="3.85546875" style="646" customWidth="1"/>
    <col min="8708" max="8708" width="25.140625" style="646" customWidth="1"/>
    <col min="8709" max="8709" width="4.28515625" style="646" customWidth="1"/>
    <col min="8710" max="8710" width="23.85546875" style="646" customWidth="1"/>
    <col min="8711" max="8711" width="18" style="646" customWidth="1"/>
    <col min="8712" max="8712" width="19.140625" style="646" customWidth="1"/>
    <col min="8713" max="8713" width="16.5703125" style="646" bestFit="1" customWidth="1"/>
    <col min="8714" max="8714" width="11.28515625" style="646" bestFit="1" customWidth="1"/>
    <col min="8715" max="8715" width="16.5703125" style="646" bestFit="1" customWidth="1"/>
    <col min="8716" max="8716" width="15" style="646" bestFit="1" customWidth="1"/>
    <col min="8717" max="8960" width="9.140625" style="646"/>
    <col min="8961" max="8961" width="8.42578125" style="646" customWidth="1"/>
    <col min="8962" max="8962" width="54.85546875" style="646" customWidth="1"/>
    <col min="8963" max="8963" width="3.85546875" style="646" customWidth="1"/>
    <col min="8964" max="8964" width="25.140625" style="646" customWidth="1"/>
    <col min="8965" max="8965" width="4.28515625" style="646" customWidth="1"/>
    <col min="8966" max="8966" width="23.85546875" style="646" customWidth="1"/>
    <col min="8967" max="8967" width="18" style="646" customWidth="1"/>
    <col min="8968" max="8968" width="19.140625" style="646" customWidth="1"/>
    <col min="8969" max="8969" width="16.5703125" style="646" bestFit="1" customWidth="1"/>
    <col min="8970" max="8970" width="11.28515625" style="646" bestFit="1" customWidth="1"/>
    <col min="8971" max="8971" width="16.5703125" style="646" bestFit="1" customWidth="1"/>
    <col min="8972" max="8972" width="15" style="646" bestFit="1" customWidth="1"/>
    <col min="8973" max="9216" width="9.140625" style="646"/>
    <col min="9217" max="9217" width="8.42578125" style="646" customWidth="1"/>
    <col min="9218" max="9218" width="54.85546875" style="646" customWidth="1"/>
    <col min="9219" max="9219" width="3.85546875" style="646" customWidth="1"/>
    <col min="9220" max="9220" width="25.140625" style="646" customWidth="1"/>
    <col min="9221" max="9221" width="4.28515625" style="646" customWidth="1"/>
    <col min="9222" max="9222" width="23.85546875" style="646" customWidth="1"/>
    <col min="9223" max="9223" width="18" style="646" customWidth="1"/>
    <col min="9224" max="9224" width="19.140625" style="646" customWidth="1"/>
    <col min="9225" max="9225" width="16.5703125" style="646" bestFit="1" customWidth="1"/>
    <col min="9226" max="9226" width="11.28515625" style="646" bestFit="1" customWidth="1"/>
    <col min="9227" max="9227" width="16.5703125" style="646" bestFit="1" customWidth="1"/>
    <col min="9228" max="9228" width="15" style="646" bestFit="1" customWidth="1"/>
    <col min="9229" max="9472" width="9.140625" style="646"/>
    <col min="9473" max="9473" width="8.42578125" style="646" customWidth="1"/>
    <col min="9474" max="9474" width="54.85546875" style="646" customWidth="1"/>
    <col min="9475" max="9475" width="3.85546875" style="646" customWidth="1"/>
    <col min="9476" max="9476" width="25.140625" style="646" customWidth="1"/>
    <col min="9477" max="9477" width="4.28515625" style="646" customWidth="1"/>
    <col min="9478" max="9478" width="23.85546875" style="646" customWidth="1"/>
    <col min="9479" max="9479" width="18" style="646" customWidth="1"/>
    <col min="9480" max="9480" width="19.140625" style="646" customWidth="1"/>
    <col min="9481" max="9481" width="16.5703125" style="646" bestFit="1" customWidth="1"/>
    <col min="9482" max="9482" width="11.28515625" style="646" bestFit="1" customWidth="1"/>
    <col min="9483" max="9483" width="16.5703125" style="646" bestFit="1" customWidth="1"/>
    <col min="9484" max="9484" width="15" style="646" bestFit="1" customWidth="1"/>
    <col min="9485" max="9728" width="9.140625" style="646"/>
    <col min="9729" max="9729" width="8.42578125" style="646" customWidth="1"/>
    <col min="9730" max="9730" width="54.85546875" style="646" customWidth="1"/>
    <col min="9731" max="9731" width="3.85546875" style="646" customWidth="1"/>
    <col min="9732" max="9732" width="25.140625" style="646" customWidth="1"/>
    <col min="9733" max="9733" width="4.28515625" style="646" customWidth="1"/>
    <col min="9734" max="9734" width="23.85546875" style="646" customWidth="1"/>
    <col min="9735" max="9735" width="18" style="646" customWidth="1"/>
    <col min="9736" max="9736" width="19.140625" style="646" customWidth="1"/>
    <col min="9737" max="9737" width="16.5703125" style="646" bestFit="1" customWidth="1"/>
    <col min="9738" max="9738" width="11.28515625" style="646" bestFit="1" customWidth="1"/>
    <col min="9739" max="9739" width="16.5703125" style="646" bestFit="1" customWidth="1"/>
    <col min="9740" max="9740" width="15" style="646" bestFit="1" customWidth="1"/>
    <col min="9741" max="9984" width="9.140625" style="646"/>
    <col min="9985" max="9985" width="8.42578125" style="646" customWidth="1"/>
    <col min="9986" max="9986" width="54.85546875" style="646" customWidth="1"/>
    <col min="9987" max="9987" width="3.85546875" style="646" customWidth="1"/>
    <col min="9988" max="9988" width="25.140625" style="646" customWidth="1"/>
    <col min="9989" max="9989" width="4.28515625" style="646" customWidth="1"/>
    <col min="9990" max="9990" width="23.85546875" style="646" customWidth="1"/>
    <col min="9991" max="9991" width="18" style="646" customWidth="1"/>
    <col min="9992" max="9992" width="19.140625" style="646" customWidth="1"/>
    <col min="9993" max="9993" width="16.5703125" style="646" bestFit="1" customWidth="1"/>
    <col min="9994" max="9994" width="11.28515625" style="646" bestFit="1" customWidth="1"/>
    <col min="9995" max="9995" width="16.5703125" style="646" bestFit="1" customWidth="1"/>
    <col min="9996" max="9996" width="15" style="646" bestFit="1" customWidth="1"/>
    <col min="9997" max="10240" width="9.140625" style="646"/>
    <col min="10241" max="10241" width="8.42578125" style="646" customWidth="1"/>
    <col min="10242" max="10242" width="54.85546875" style="646" customWidth="1"/>
    <col min="10243" max="10243" width="3.85546875" style="646" customWidth="1"/>
    <col min="10244" max="10244" width="25.140625" style="646" customWidth="1"/>
    <col min="10245" max="10245" width="4.28515625" style="646" customWidth="1"/>
    <col min="10246" max="10246" width="23.85546875" style="646" customWidth="1"/>
    <col min="10247" max="10247" width="18" style="646" customWidth="1"/>
    <col min="10248" max="10248" width="19.140625" style="646" customWidth="1"/>
    <col min="10249" max="10249" width="16.5703125" style="646" bestFit="1" customWidth="1"/>
    <col min="10250" max="10250" width="11.28515625" style="646" bestFit="1" customWidth="1"/>
    <col min="10251" max="10251" width="16.5703125" style="646" bestFit="1" customWidth="1"/>
    <col min="10252" max="10252" width="15" style="646" bestFit="1" customWidth="1"/>
    <col min="10253" max="10496" width="9.140625" style="646"/>
    <col min="10497" max="10497" width="8.42578125" style="646" customWidth="1"/>
    <col min="10498" max="10498" width="54.85546875" style="646" customWidth="1"/>
    <col min="10499" max="10499" width="3.85546875" style="646" customWidth="1"/>
    <col min="10500" max="10500" width="25.140625" style="646" customWidth="1"/>
    <col min="10501" max="10501" width="4.28515625" style="646" customWidth="1"/>
    <col min="10502" max="10502" width="23.85546875" style="646" customWidth="1"/>
    <col min="10503" max="10503" width="18" style="646" customWidth="1"/>
    <col min="10504" max="10504" width="19.140625" style="646" customWidth="1"/>
    <col min="10505" max="10505" width="16.5703125" style="646" bestFit="1" customWidth="1"/>
    <col min="10506" max="10506" width="11.28515625" style="646" bestFit="1" customWidth="1"/>
    <col min="10507" max="10507" width="16.5703125" style="646" bestFit="1" customWidth="1"/>
    <col min="10508" max="10508" width="15" style="646" bestFit="1" customWidth="1"/>
    <col min="10509" max="10752" width="9.140625" style="646"/>
    <col min="10753" max="10753" width="8.42578125" style="646" customWidth="1"/>
    <col min="10754" max="10754" width="54.85546875" style="646" customWidth="1"/>
    <col min="10755" max="10755" width="3.85546875" style="646" customWidth="1"/>
    <col min="10756" max="10756" width="25.140625" style="646" customWidth="1"/>
    <col min="10757" max="10757" width="4.28515625" style="646" customWidth="1"/>
    <col min="10758" max="10758" width="23.85546875" style="646" customWidth="1"/>
    <col min="10759" max="10759" width="18" style="646" customWidth="1"/>
    <col min="10760" max="10760" width="19.140625" style="646" customWidth="1"/>
    <col min="10761" max="10761" width="16.5703125" style="646" bestFit="1" customWidth="1"/>
    <col min="10762" max="10762" width="11.28515625" style="646" bestFit="1" customWidth="1"/>
    <col min="10763" max="10763" width="16.5703125" style="646" bestFit="1" customWidth="1"/>
    <col min="10764" max="10764" width="15" style="646" bestFit="1" customWidth="1"/>
    <col min="10765" max="11008" width="9.140625" style="646"/>
    <col min="11009" max="11009" width="8.42578125" style="646" customWidth="1"/>
    <col min="11010" max="11010" width="54.85546875" style="646" customWidth="1"/>
    <col min="11011" max="11011" width="3.85546875" style="646" customWidth="1"/>
    <col min="11012" max="11012" width="25.140625" style="646" customWidth="1"/>
    <col min="11013" max="11013" width="4.28515625" style="646" customWidth="1"/>
    <col min="11014" max="11014" width="23.85546875" style="646" customWidth="1"/>
    <col min="11015" max="11015" width="18" style="646" customWidth="1"/>
    <col min="11016" max="11016" width="19.140625" style="646" customWidth="1"/>
    <col min="11017" max="11017" width="16.5703125" style="646" bestFit="1" customWidth="1"/>
    <col min="11018" max="11018" width="11.28515625" style="646" bestFit="1" customWidth="1"/>
    <col min="11019" max="11019" width="16.5703125" style="646" bestFit="1" customWidth="1"/>
    <col min="11020" max="11020" width="15" style="646" bestFit="1" customWidth="1"/>
    <col min="11021" max="11264" width="9.140625" style="646"/>
    <col min="11265" max="11265" width="8.42578125" style="646" customWidth="1"/>
    <col min="11266" max="11266" width="54.85546875" style="646" customWidth="1"/>
    <col min="11267" max="11267" width="3.85546875" style="646" customWidth="1"/>
    <col min="11268" max="11268" width="25.140625" style="646" customWidth="1"/>
    <col min="11269" max="11269" width="4.28515625" style="646" customWidth="1"/>
    <col min="11270" max="11270" width="23.85546875" style="646" customWidth="1"/>
    <col min="11271" max="11271" width="18" style="646" customWidth="1"/>
    <col min="11272" max="11272" width="19.140625" style="646" customWidth="1"/>
    <col min="11273" max="11273" width="16.5703125" style="646" bestFit="1" customWidth="1"/>
    <col min="11274" max="11274" width="11.28515625" style="646" bestFit="1" customWidth="1"/>
    <col min="11275" max="11275" width="16.5703125" style="646" bestFit="1" customWidth="1"/>
    <col min="11276" max="11276" width="15" style="646" bestFit="1" customWidth="1"/>
    <col min="11277" max="11520" width="9.140625" style="646"/>
    <col min="11521" max="11521" width="8.42578125" style="646" customWidth="1"/>
    <col min="11522" max="11522" width="54.85546875" style="646" customWidth="1"/>
    <col min="11523" max="11523" width="3.85546875" style="646" customWidth="1"/>
    <col min="11524" max="11524" width="25.140625" style="646" customWidth="1"/>
    <col min="11525" max="11525" width="4.28515625" style="646" customWidth="1"/>
    <col min="11526" max="11526" width="23.85546875" style="646" customWidth="1"/>
    <col min="11527" max="11527" width="18" style="646" customWidth="1"/>
    <col min="11528" max="11528" width="19.140625" style="646" customWidth="1"/>
    <col min="11529" max="11529" width="16.5703125" style="646" bestFit="1" customWidth="1"/>
    <col min="11530" max="11530" width="11.28515625" style="646" bestFit="1" customWidth="1"/>
    <col min="11531" max="11531" width="16.5703125" style="646" bestFit="1" customWidth="1"/>
    <col min="11532" max="11532" width="15" style="646" bestFit="1" customWidth="1"/>
    <col min="11533" max="11776" width="9.140625" style="646"/>
    <col min="11777" max="11777" width="8.42578125" style="646" customWidth="1"/>
    <col min="11778" max="11778" width="54.85546875" style="646" customWidth="1"/>
    <col min="11779" max="11779" width="3.85546875" style="646" customWidth="1"/>
    <col min="11780" max="11780" width="25.140625" style="646" customWidth="1"/>
    <col min="11781" max="11781" width="4.28515625" style="646" customWidth="1"/>
    <col min="11782" max="11782" width="23.85546875" style="646" customWidth="1"/>
    <col min="11783" max="11783" width="18" style="646" customWidth="1"/>
    <col min="11784" max="11784" width="19.140625" style="646" customWidth="1"/>
    <col min="11785" max="11785" width="16.5703125" style="646" bestFit="1" customWidth="1"/>
    <col min="11786" max="11786" width="11.28515625" style="646" bestFit="1" customWidth="1"/>
    <col min="11787" max="11787" width="16.5703125" style="646" bestFit="1" customWidth="1"/>
    <col min="11788" max="11788" width="15" style="646" bestFit="1" customWidth="1"/>
    <col min="11789" max="12032" width="9.140625" style="646"/>
    <col min="12033" max="12033" width="8.42578125" style="646" customWidth="1"/>
    <col min="12034" max="12034" width="54.85546875" style="646" customWidth="1"/>
    <col min="12035" max="12035" width="3.85546875" style="646" customWidth="1"/>
    <col min="12036" max="12036" width="25.140625" style="646" customWidth="1"/>
    <col min="12037" max="12037" width="4.28515625" style="646" customWidth="1"/>
    <col min="12038" max="12038" width="23.85546875" style="646" customWidth="1"/>
    <col min="12039" max="12039" width="18" style="646" customWidth="1"/>
    <col min="12040" max="12040" width="19.140625" style="646" customWidth="1"/>
    <col min="12041" max="12041" width="16.5703125" style="646" bestFit="1" customWidth="1"/>
    <col min="12042" max="12042" width="11.28515625" style="646" bestFit="1" customWidth="1"/>
    <col min="12043" max="12043" width="16.5703125" style="646" bestFit="1" customWidth="1"/>
    <col min="12044" max="12044" width="15" style="646" bestFit="1" customWidth="1"/>
    <col min="12045" max="12288" width="9.140625" style="646"/>
    <col min="12289" max="12289" width="8.42578125" style="646" customWidth="1"/>
    <col min="12290" max="12290" width="54.85546875" style="646" customWidth="1"/>
    <col min="12291" max="12291" width="3.85546875" style="646" customWidth="1"/>
    <col min="12292" max="12292" width="25.140625" style="646" customWidth="1"/>
    <col min="12293" max="12293" width="4.28515625" style="646" customWidth="1"/>
    <col min="12294" max="12294" width="23.85546875" style="646" customWidth="1"/>
    <col min="12295" max="12295" width="18" style="646" customWidth="1"/>
    <col min="12296" max="12296" width="19.140625" style="646" customWidth="1"/>
    <col min="12297" max="12297" width="16.5703125" style="646" bestFit="1" customWidth="1"/>
    <col min="12298" max="12298" width="11.28515625" style="646" bestFit="1" customWidth="1"/>
    <col min="12299" max="12299" width="16.5703125" style="646" bestFit="1" customWidth="1"/>
    <col min="12300" max="12300" width="15" style="646" bestFit="1" customWidth="1"/>
    <col min="12301" max="12544" width="9.140625" style="646"/>
    <col min="12545" max="12545" width="8.42578125" style="646" customWidth="1"/>
    <col min="12546" max="12546" width="54.85546875" style="646" customWidth="1"/>
    <col min="12547" max="12547" width="3.85546875" style="646" customWidth="1"/>
    <col min="12548" max="12548" width="25.140625" style="646" customWidth="1"/>
    <col min="12549" max="12549" width="4.28515625" style="646" customWidth="1"/>
    <col min="12550" max="12550" width="23.85546875" style="646" customWidth="1"/>
    <col min="12551" max="12551" width="18" style="646" customWidth="1"/>
    <col min="12552" max="12552" width="19.140625" style="646" customWidth="1"/>
    <col min="12553" max="12553" width="16.5703125" style="646" bestFit="1" customWidth="1"/>
    <col min="12554" max="12554" width="11.28515625" style="646" bestFit="1" customWidth="1"/>
    <col min="12555" max="12555" width="16.5703125" style="646" bestFit="1" customWidth="1"/>
    <col min="12556" max="12556" width="15" style="646" bestFit="1" customWidth="1"/>
    <col min="12557" max="12800" width="9.140625" style="646"/>
    <col min="12801" max="12801" width="8.42578125" style="646" customWidth="1"/>
    <col min="12802" max="12802" width="54.85546875" style="646" customWidth="1"/>
    <col min="12803" max="12803" width="3.85546875" style="646" customWidth="1"/>
    <col min="12804" max="12804" width="25.140625" style="646" customWidth="1"/>
    <col min="12805" max="12805" width="4.28515625" style="646" customWidth="1"/>
    <col min="12806" max="12806" width="23.85546875" style="646" customWidth="1"/>
    <col min="12807" max="12807" width="18" style="646" customWidth="1"/>
    <col min="12808" max="12808" width="19.140625" style="646" customWidth="1"/>
    <col min="12809" max="12809" width="16.5703125" style="646" bestFit="1" customWidth="1"/>
    <col min="12810" max="12810" width="11.28515625" style="646" bestFit="1" customWidth="1"/>
    <col min="12811" max="12811" width="16.5703125" style="646" bestFit="1" customWidth="1"/>
    <col min="12812" max="12812" width="15" style="646" bestFit="1" customWidth="1"/>
    <col min="12813" max="13056" width="9.140625" style="646"/>
    <col min="13057" max="13057" width="8.42578125" style="646" customWidth="1"/>
    <col min="13058" max="13058" width="54.85546875" style="646" customWidth="1"/>
    <col min="13059" max="13059" width="3.85546875" style="646" customWidth="1"/>
    <col min="13060" max="13060" width="25.140625" style="646" customWidth="1"/>
    <col min="13061" max="13061" width="4.28515625" style="646" customWidth="1"/>
    <col min="13062" max="13062" width="23.85546875" style="646" customWidth="1"/>
    <col min="13063" max="13063" width="18" style="646" customWidth="1"/>
    <col min="13064" max="13064" width="19.140625" style="646" customWidth="1"/>
    <col min="13065" max="13065" width="16.5703125" style="646" bestFit="1" customWidth="1"/>
    <col min="13066" max="13066" width="11.28515625" style="646" bestFit="1" customWidth="1"/>
    <col min="13067" max="13067" width="16.5703125" style="646" bestFit="1" customWidth="1"/>
    <col min="13068" max="13068" width="15" style="646" bestFit="1" customWidth="1"/>
    <col min="13069" max="13312" width="9.140625" style="646"/>
    <col min="13313" max="13313" width="8.42578125" style="646" customWidth="1"/>
    <col min="13314" max="13314" width="54.85546875" style="646" customWidth="1"/>
    <col min="13315" max="13315" width="3.85546875" style="646" customWidth="1"/>
    <col min="13316" max="13316" width="25.140625" style="646" customWidth="1"/>
    <col min="13317" max="13317" width="4.28515625" style="646" customWidth="1"/>
    <col min="13318" max="13318" width="23.85546875" style="646" customWidth="1"/>
    <col min="13319" max="13319" width="18" style="646" customWidth="1"/>
    <col min="13320" max="13320" width="19.140625" style="646" customWidth="1"/>
    <col min="13321" max="13321" width="16.5703125" style="646" bestFit="1" customWidth="1"/>
    <col min="13322" max="13322" width="11.28515625" style="646" bestFit="1" customWidth="1"/>
    <col min="13323" max="13323" width="16.5703125" style="646" bestFit="1" customWidth="1"/>
    <col min="13324" max="13324" width="15" style="646" bestFit="1" customWidth="1"/>
    <col min="13325" max="13568" width="9.140625" style="646"/>
    <col min="13569" max="13569" width="8.42578125" style="646" customWidth="1"/>
    <col min="13570" max="13570" width="54.85546875" style="646" customWidth="1"/>
    <col min="13571" max="13571" width="3.85546875" style="646" customWidth="1"/>
    <col min="13572" max="13572" width="25.140625" style="646" customWidth="1"/>
    <col min="13573" max="13573" width="4.28515625" style="646" customWidth="1"/>
    <col min="13574" max="13574" width="23.85546875" style="646" customWidth="1"/>
    <col min="13575" max="13575" width="18" style="646" customWidth="1"/>
    <col min="13576" max="13576" width="19.140625" style="646" customWidth="1"/>
    <col min="13577" max="13577" width="16.5703125" style="646" bestFit="1" customWidth="1"/>
    <col min="13578" max="13578" width="11.28515625" style="646" bestFit="1" customWidth="1"/>
    <col min="13579" max="13579" width="16.5703125" style="646" bestFit="1" customWidth="1"/>
    <col min="13580" max="13580" width="15" style="646" bestFit="1" customWidth="1"/>
    <col min="13581" max="13824" width="9.140625" style="646"/>
    <col min="13825" max="13825" width="8.42578125" style="646" customWidth="1"/>
    <col min="13826" max="13826" width="54.85546875" style="646" customWidth="1"/>
    <col min="13827" max="13827" width="3.85546875" style="646" customWidth="1"/>
    <col min="13828" max="13828" width="25.140625" style="646" customWidth="1"/>
    <col min="13829" max="13829" width="4.28515625" style="646" customWidth="1"/>
    <col min="13830" max="13830" width="23.85546875" style="646" customWidth="1"/>
    <col min="13831" max="13831" width="18" style="646" customWidth="1"/>
    <col min="13832" max="13832" width="19.140625" style="646" customWidth="1"/>
    <col min="13833" max="13833" width="16.5703125" style="646" bestFit="1" customWidth="1"/>
    <col min="13834" max="13834" width="11.28515625" style="646" bestFit="1" customWidth="1"/>
    <col min="13835" max="13835" width="16.5703125" style="646" bestFit="1" customWidth="1"/>
    <col min="13836" max="13836" width="15" style="646" bestFit="1" customWidth="1"/>
    <col min="13837" max="14080" width="9.140625" style="646"/>
    <col min="14081" max="14081" width="8.42578125" style="646" customWidth="1"/>
    <col min="14082" max="14082" width="54.85546875" style="646" customWidth="1"/>
    <col min="14083" max="14083" width="3.85546875" style="646" customWidth="1"/>
    <col min="14084" max="14084" width="25.140625" style="646" customWidth="1"/>
    <col min="14085" max="14085" width="4.28515625" style="646" customWidth="1"/>
    <col min="14086" max="14086" width="23.85546875" style="646" customWidth="1"/>
    <col min="14087" max="14087" width="18" style="646" customWidth="1"/>
    <col min="14088" max="14088" width="19.140625" style="646" customWidth="1"/>
    <col min="14089" max="14089" width="16.5703125" style="646" bestFit="1" customWidth="1"/>
    <col min="14090" max="14090" width="11.28515625" style="646" bestFit="1" customWidth="1"/>
    <col min="14091" max="14091" width="16.5703125" style="646" bestFit="1" customWidth="1"/>
    <col min="14092" max="14092" width="15" style="646" bestFit="1" customWidth="1"/>
    <col min="14093" max="14336" width="9.140625" style="646"/>
    <col min="14337" max="14337" width="8.42578125" style="646" customWidth="1"/>
    <col min="14338" max="14338" width="54.85546875" style="646" customWidth="1"/>
    <col min="14339" max="14339" width="3.85546875" style="646" customWidth="1"/>
    <col min="14340" max="14340" width="25.140625" style="646" customWidth="1"/>
    <col min="14341" max="14341" width="4.28515625" style="646" customWidth="1"/>
    <col min="14342" max="14342" width="23.85546875" style="646" customWidth="1"/>
    <col min="14343" max="14343" width="18" style="646" customWidth="1"/>
    <col min="14344" max="14344" width="19.140625" style="646" customWidth="1"/>
    <col min="14345" max="14345" width="16.5703125" style="646" bestFit="1" customWidth="1"/>
    <col min="14346" max="14346" width="11.28515625" style="646" bestFit="1" customWidth="1"/>
    <col min="14347" max="14347" width="16.5703125" style="646" bestFit="1" customWidth="1"/>
    <col min="14348" max="14348" width="15" style="646" bestFit="1" customWidth="1"/>
    <col min="14349" max="14592" width="9.140625" style="646"/>
    <col min="14593" max="14593" width="8.42578125" style="646" customWidth="1"/>
    <col min="14594" max="14594" width="54.85546875" style="646" customWidth="1"/>
    <col min="14595" max="14595" width="3.85546875" style="646" customWidth="1"/>
    <col min="14596" max="14596" width="25.140625" style="646" customWidth="1"/>
    <col min="14597" max="14597" width="4.28515625" style="646" customWidth="1"/>
    <col min="14598" max="14598" width="23.85546875" style="646" customWidth="1"/>
    <col min="14599" max="14599" width="18" style="646" customWidth="1"/>
    <col min="14600" max="14600" width="19.140625" style="646" customWidth="1"/>
    <col min="14601" max="14601" width="16.5703125" style="646" bestFit="1" customWidth="1"/>
    <col min="14602" max="14602" width="11.28515625" style="646" bestFit="1" customWidth="1"/>
    <col min="14603" max="14603" width="16.5703125" style="646" bestFit="1" customWidth="1"/>
    <col min="14604" max="14604" width="15" style="646" bestFit="1" customWidth="1"/>
    <col min="14605" max="14848" width="9.140625" style="646"/>
    <col min="14849" max="14849" width="8.42578125" style="646" customWidth="1"/>
    <col min="14850" max="14850" width="54.85546875" style="646" customWidth="1"/>
    <col min="14851" max="14851" width="3.85546875" style="646" customWidth="1"/>
    <col min="14852" max="14852" width="25.140625" style="646" customWidth="1"/>
    <col min="14853" max="14853" width="4.28515625" style="646" customWidth="1"/>
    <col min="14854" max="14854" width="23.85546875" style="646" customWidth="1"/>
    <col min="14855" max="14855" width="18" style="646" customWidth="1"/>
    <col min="14856" max="14856" width="19.140625" style="646" customWidth="1"/>
    <col min="14857" max="14857" width="16.5703125" style="646" bestFit="1" customWidth="1"/>
    <col min="14858" max="14858" width="11.28515625" style="646" bestFit="1" customWidth="1"/>
    <col min="14859" max="14859" width="16.5703125" style="646" bestFit="1" customWidth="1"/>
    <col min="14860" max="14860" width="15" style="646" bestFit="1" customWidth="1"/>
    <col min="14861" max="15104" width="9.140625" style="646"/>
    <col min="15105" max="15105" width="8.42578125" style="646" customWidth="1"/>
    <col min="15106" max="15106" width="54.85546875" style="646" customWidth="1"/>
    <col min="15107" max="15107" width="3.85546875" style="646" customWidth="1"/>
    <col min="15108" max="15108" width="25.140625" style="646" customWidth="1"/>
    <col min="15109" max="15109" width="4.28515625" style="646" customWidth="1"/>
    <col min="15110" max="15110" width="23.85546875" style="646" customWidth="1"/>
    <col min="15111" max="15111" width="18" style="646" customWidth="1"/>
    <col min="15112" max="15112" width="19.140625" style="646" customWidth="1"/>
    <col min="15113" max="15113" width="16.5703125" style="646" bestFit="1" customWidth="1"/>
    <col min="15114" max="15114" width="11.28515625" style="646" bestFit="1" customWidth="1"/>
    <col min="15115" max="15115" width="16.5703125" style="646" bestFit="1" customWidth="1"/>
    <col min="15116" max="15116" width="15" style="646" bestFit="1" customWidth="1"/>
    <col min="15117" max="15360" width="9.140625" style="646"/>
    <col min="15361" max="15361" width="8.42578125" style="646" customWidth="1"/>
    <col min="15362" max="15362" width="54.85546875" style="646" customWidth="1"/>
    <col min="15363" max="15363" width="3.85546875" style="646" customWidth="1"/>
    <col min="15364" max="15364" width="25.140625" style="646" customWidth="1"/>
    <col min="15365" max="15365" width="4.28515625" style="646" customWidth="1"/>
    <col min="15366" max="15366" width="23.85546875" style="646" customWidth="1"/>
    <col min="15367" max="15367" width="18" style="646" customWidth="1"/>
    <col min="15368" max="15368" width="19.140625" style="646" customWidth="1"/>
    <col min="15369" max="15369" width="16.5703125" style="646" bestFit="1" customWidth="1"/>
    <col min="15370" max="15370" width="11.28515625" style="646" bestFit="1" customWidth="1"/>
    <col min="15371" max="15371" width="16.5703125" style="646" bestFit="1" customWidth="1"/>
    <col min="15372" max="15372" width="15" style="646" bestFit="1" customWidth="1"/>
    <col min="15373" max="15616" width="9.140625" style="646"/>
    <col min="15617" max="15617" width="8.42578125" style="646" customWidth="1"/>
    <col min="15618" max="15618" width="54.85546875" style="646" customWidth="1"/>
    <col min="15619" max="15619" width="3.85546875" style="646" customWidth="1"/>
    <col min="15620" max="15620" width="25.140625" style="646" customWidth="1"/>
    <col min="15621" max="15621" width="4.28515625" style="646" customWidth="1"/>
    <col min="15622" max="15622" width="23.85546875" style="646" customWidth="1"/>
    <col min="15623" max="15623" width="18" style="646" customWidth="1"/>
    <col min="15624" max="15624" width="19.140625" style="646" customWidth="1"/>
    <col min="15625" max="15625" width="16.5703125" style="646" bestFit="1" customWidth="1"/>
    <col min="15626" max="15626" width="11.28515625" style="646" bestFit="1" customWidth="1"/>
    <col min="15627" max="15627" width="16.5703125" style="646" bestFit="1" customWidth="1"/>
    <col min="15628" max="15628" width="15" style="646" bestFit="1" customWidth="1"/>
    <col min="15629" max="15872" width="9.140625" style="646"/>
    <col min="15873" max="15873" width="8.42578125" style="646" customWidth="1"/>
    <col min="15874" max="15874" width="54.85546875" style="646" customWidth="1"/>
    <col min="15875" max="15875" width="3.85546875" style="646" customWidth="1"/>
    <col min="15876" max="15876" width="25.140625" style="646" customWidth="1"/>
    <col min="15877" max="15877" width="4.28515625" style="646" customWidth="1"/>
    <col min="15878" max="15878" width="23.85546875" style="646" customWidth="1"/>
    <col min="15879" max="15879" width="18" style="646" customWidth="1"/>
    <col min="15880" max="15880" width="19.140625" style="646" customWidth="1"/>
    <col min="15881" max="15881" width="16.5703125" style="646" bestFit="1" customWidth="1"/>
    <col min="15882" max="15882" width="11.28515625" style="646" bestFit="1" customWidth="1"/>
    <col min="15883" max="15883" width="16.5703125" style="646" bestFit="1" customWidth="1"/>
    <col min="15884" max="15884" width="15" style="646" bestFit="1" customWidth="1"/>
    <col min="15885" max="16128" width="9.140625" style="646"/>
    <col min="16129" max="16129" width="8.42578125" style="646" customWidth="1"/>
    <col min="16130" max="16130" width="54.85546875" style="646" customWidth="1"/>
    <col min="16131" max="16131" width="3.85546875" style="646" customWidth="1"/>
    <col min="16132" max="16132" width="25.140625" style="646" customWidth="1"/>
    <col min="16133" max="16133" width="4.28515625" style="646" customWidth="1"/>
    <col min="16134" max="16134" width="23.85546875" style="646" customWidth="1"/>
    <col min="16135" max="16135" width="18" style="646" customWidth="1"/>
    <col min="16136" max="16136" width="19.140625" style="646" customWidth="1"/>
    <col min="16137" max="16137" width="16.5703125" style="646" bestFit="1" customWidth="1"/>
    <col min="16138" max="16138" width="11.28515625" style="646" bestFit="1" customWidth="1"/>
    <col min="16139" max="16139" width="16.5703125" style="646" bestFit="1" customWidth="1"/>
    <col min="16140" max="16140" width="15" style="646" bestFit="1" customWidth="1"/>
    <col min="16141" max="16384" width="9.140625" style="646"/>
  </cols>
  <sheetData>
    <row r="1" spans="1:256" ht="16.5">
      <c r="A1" s="645"/>
      <c r="B1" s="981" t="s">
        <v>453</v>
      </c>
      <c r="C1" s="982"/>
      <c r="D1" s="982"/>
      <c r="E1" s="982"/>
      <c r="F1" s="983"/>
    </row>
    <row r="2" spans="1:256" ht="16.5">
      <c r="A2" s="647"/>
      <c r="B2" s="648"/>
      <c r="C2" s="649"/>
      <c r="D2" s="649"/>
      <c r="E2" s="649"/>
      <c r="F2" s="650"/>
    </row>
    <row r="3" spans="1:256" ht="16.5">
      <c r="A3" s="647"/>
      <c r="D3" s="984" t="s">
        <v>454</v>
      </c>
      <c r="E3" s="984"/>
      <c r="F3" s="985"/>
    </row>
    <row r="4" spans="1:256" ht="16.5">
      <c r="A4" s="986" t="s">
        <v>455</v>
      </c>
      <c r="B4" s="987"/>
      <c r="C4" s="652"/>
      <c r="D4" s="987"/>
      <c r="E4" s="987"/>
      <c r="F4" s="988"/>
      <c r="G4" s="653"/>
      <c r="H4" s="653"/>
      <c r="I4" s="653"/>
      <c r="J4" s="653"/>
      <c r="K4" s="653"/>
      <c r="L4" s="653"/>
    </row>
    <row r="5" spans="1:256" ht="22.5" customHeight="1">
      <c r="A5" s="654" t="s">
        <v>456</v>
      </c>
      <c r="B5" s="655" t="s">
        <v>457</v>
      </c>
      <c r="C5" s="656"/>
      <c r="D5" s="657" t="s">
        <v>458</v>
      </c>
      <c r="E5" s="989" t="s">
        <v>459</v>
      </c>
      <c r="F5" s="990"/>
      <c r="H5" s="653"/>
    </row>
    <row r="6" spans="1:256" ht="54" customHeight="1">
      <c r="A6" s="658">
        <v>1</v>
      </c>
      <c r="B6" s="659" t="s">
        <v>460</v>
      </c>
      <c r="C6" s="660"/>
      <c r="D6" s="661">
        <f>'Sch-1'!J87</f>
        <v>0</v>
      </c>
      <c r="E6" s="660"/>
      <c r="F6" s="662">
        <f>ROUND('Sch-1'!S87,0)</f>
        <v>0</v>
      </c>
      <c r="G6" s="663"/>
      <c r="H6" s="664"/>
      <c r="I6" s="665"/>
      <c r="J6" s="653"/>
      <c r="K6" s="653"/>
    </row>
    <row r="7" spans="1:256" ht="45" customHeight="1">
      <c r="A7" s="666">
        <v>2</v>
      </c>
      <c r="B7" s="659" t="s">
        <v>461</v>
      </c>
      <c r="C7" s="660"/>
      <c r="D7" s="667">
        <f>'Sch-2'!F87</f>
        <v>0</v>
      </c>
      <c r="E7" s="660"/>
      <c r="F7" s="662" t="e">
        <f>ROUND('Sch-2'!H87,0)</f>
        <v>#REF!</v>
      </c>
      <c r="G7" s="668"/>
      <c r="H7" s="653"/>
      <c r="J7" s="653"/>
      <c r="K7" s="653"/>
    </row>
    <row r="8" spans="1:256" ht="35.25" customHeight="1">
      <c r="A8" s="669">
        <v>3</v>
      </c>
      <c r="B8" s="659" t="s">
        <v>462</v>
      </c>
      <c r="C8" s="660"/>
      <c r="D8" s="667">
        <f>'Sch-3'!J73</f>
        <v>0</v>
      </c>
      <c r="E8" s="660"/>
      <c r="F8" s="670">
        <f>ROUND('Sch-3'!R73,0)</f>
        <v>0</v>
      </c>
      <c r="G8" s="668"/>
      <c r="H8" s="653"/>
      <c r="J8" s="653"/>
      <c r="K8" s="653"/>
    </row>
    <row r="9" spans="1:256" ht="30.75" customHeight="1">
      <c r="A9" s="671">
        <v>4</v>
      </c>
      <c r="B9" s="659" t="s">
        <v>463</v>
      </c>
      <c r="C9" s="660"/>
      <c r="D9" s="667" t="s">
        <v>317</v>
      </c>
      <c r="E9" s="660" t="s">
        <v>464</v>
      </c>
      <c r="F9" s="670" t="str">
        <f>D9</f>
        <v>Not Applicable</v>
      </c>
      <c r="G9" s="672"/>
      <c r="H9" s="653"/>
      <c r="J9" s="653"/>
      <c r="K9" s="653"/>
    </row>
    <row r="10" spans="1:256" ht="31.5" customHeight="1">
      <c r="A10" s="673">
        <v>5</v>
      </c>
      <c r="B10" s="674" t="s">
        <v>465</v>
      </c>
      <c r="C10" s="660"/>
      <c r="D10" s="675">
        <f>SUM(D6:D9)</f>
        <v>0</v>
      </c>
      <c r="E10" s="660"/>
      <c r="F10" s="676" t="e">
        <f>SUM(F6:F9)</f>
        <v>#REF!</v>
      </c>
      <c r="G10" s="677"/>
      <c r="H10" s="678"/>
      <c r="I10" s="679"/>
      <c r="J10" s="678"/>
      <c r="K10" s="678"/>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0"/>
      <c r="AY10" s="680"/>
      <c r="AZ10" s="680"/>
      <c r="BA10" s="680"/>
      <c r="BB10" s="680"/>
      <c r="BC10" s="680"/>
      <c r="BD10" s="680"/>
      <c r="BE10" s="680"/>
      <c r="BF10" s="680"/>
      <c r="BG10" s="680"/>
      <c r="BH10" s="680"/>
      <c r="BI10" s="680"/>
      <c r="BJ10" s="680"/>
      <c r="BK10" s="680"/>
      <c r="BL10" s="680"/>
      <c r="BM10" s="680"/>
      <c r="BN10" s="680"/>
      <c r="BO10" s="680"/>
      <c r="BP10" s="680"/>
      <c r="BQ10" s="680"/>
      <c r="BR10" s="680"/>
      <c r="BS10" s="680"/>
      <c r="BT10" s="680"/>
      <c r="BU10" s="680"/>
      <c r="BV10" s="680"/>
      <c r="BW10" s="680"/>
      <c r="BX10" s="680"/>
      <c r="BY10" s="680"/>
      <c r="BZ10" s="680"/>
      <c r="CA10" s="680"/>
      <c r="CB10" s="680"/>
      <c r="CC10" s="680"/>
      <c r="CD10" s="680"/>
      <c r="CE10" s="680"/>
      <c r="CF10" s="680"/>
      <c r="CG10" s="680"/>
      <c r="CH10" s="680"/>
      <c r="CI10" s="680"/>
      <c r="CJ10" s="680"/>
      <c r="CK10" s="680"/>
      <c r="CL10" s="680"/>
      <c r="CM10" s="680"/>
      <c r="CN10" s="680"/>
      <c r="CO10" s="680"/>
      <c r="CP10" s="680"/>
      <c r="CQ10" s="680"/>
      <c r="CR10" s="680"/>
      <c r="CS10" s="680"/>
      <c r="CT10" s="680"/>
      <c r="CU10" s="680"/>
      <c r="CV10" s="680"/>
      <c r="CW10" s="680"/>
      <c r="CX10" s="680"/>
      <c r="CY10" s="680"/>
      <c r="CZ10" s="680"/>
      <c r="DA10" s="680"/>
      <c r="DB10" s="680"/>
      <c r="DC10" s="680"/>
      <c r="DD10" s="680"/>
      <c r="DE10" s="680"/>
      <c r="DF10" s="680"/>
      <c r="DG10" s="680"/>
      <c r="DH10" s="680"/>
      <c r="DI10" s="680"/>
      <c r="DJ10" s="680"/>
      <c r="DK10" s="680"/>
      <c r="DL10" s="680"/>
      <c r="DM10" s="680"/>
      <c r="DN10" s="680"/>
      <c r="DO10" s="680"/>
      <c r="DP10" s="680"/>
      <c r="DQ10" s="680"/>
      <c r="DR10" s="680"/>
      <c r="DS10" s="680"/>
      <c r="DT10" s="680"/>
      <c r="DU10" s="680"/>
      <c r="DV10" s="680"/>
      <c r="DW10" s="680"/>
      <c r="DX10" s="680"/>
      <c r="DY10" s="680"/>
      <c r="DZ10" s="680"/>
      <c r="EA10" s="680"/>
      <c r="EB10" s="680"/>
      <c r="EC10" s="680"/>
      <c r="ED10" s="680"/>
      <c r="EE10" s="680"/>
      <c r="EF10" s="680"/>
      <c r="EG10" s="680"/>
      <c r="EH10" s="680"/>
      <c r="EI10" s="680"/>
      <c r="EJ10" s="680"/>
      <c r="EK10" s="680"/>
      <c r="EL10" s="680"/>
      <c r="EM10" s="680"/>
      <c r="EN10" s="680"/>
      <c r="EO10" s="680"/>
      <c r="EP10" s="680"/>
      <c r="EQ10" s="680"/>
      <c r="ER10" s="680"/>
      <c r="ES10" s="680"/>
      <c r="ET10" s="680"/>
      <c r="EU10" s="680"/>
      <c r="EV10" s="680"/>
      <c r="EW10" s="680"/>
      <c r="EX10" s="680"/>
      <c r="EY10" s="680"/>
      <c r="EZ10" s="680"/>
      <c r="FA10" s="680"/>
      <c r="FB10" s="680"/>
      <c r="FC10" s="680"/>
      <c r="FD10" s="680"/>
      <c r="FE10" s="680"/>
      <c r="FF10" s="680"/>
      <c r="FG10" s="680"/>
      <c r="FH10" s="680"/>
      <c r="FI10" s="680"/>
      <c r="FJ10" s="680"/>
      <c r="FK10" s="680"/>
      <c r="FL10" s="680"/>
      <c r="FM10" s="680"/>
      <c r="FN10" s="680"/>
      <c r="FO10" s="680"/>
      <c r="FP10" s="680"/>
      <c r="FQ10" s="680"/>
      <c r="FR10" s="680"/>
      <c r="FS10" s="680"/>
      <c r="FT10" s="680"/>
      <c r="FU10" s="680"/>
      <c r="FV10" s="680"/>
      <c r="FW10" s="680"/>
      <c r="FX10" s="680"/>
      <c r="FY10" s="680"/>
      <c r="FZ10" s="680"/>
      <c r="GA10" s="680"/>
      <c r="GB10" s="680"/>
      <c r="GC10" s="680"/>
      <c r="GD10" s="680"/>
      <c r="GE10" s="680"/>
      <c r="GF10" s="680"/>
      <c r="GG10" s="680"/>
      <c r="GH10" s="680"/>
      <c r="GI10" s="680"/>
      <c r="GJ10" s="680"/>
      <c r="GK10" s="680"/>
      <c r="GL10" s="680"/>
      <c r="GM10" s="680"/>
      <c r="GN10" s="680"/>
      <c r="GO10" s="680"/>
      <c r="GP10" s="680"/>
      <c r="GQ10" s="680"/>
      <c r="GR10" s="680"/>
      <c r="GS10" s="680"/>
      <c r="GT10" s="680"/>
      <c r="GU10" s="680"/>
      <c r="GV10" s="680"/>
      <c r="GW10" s="680"/>
      <c r="GX10" s="680"/>
      <c r="GY10" s="680"/>
      <c r="GZ10" s="680"/>
      <c r="HA10" s="680"/>
      <c r="HB10" s="680"/>
      <c r="HC10" s="680"/>
      <c r="HD10" s="680"/>
      <c r="HE10" s="680"/>
      <c r="HF10" s="680"/>
      <c r="HG10" s="680"/>
      <c r="HH10" s="680"/>
      <c r="HI10" s="680"/>
      <c r="HJ10" s="680"/>
      <c r="HK10" s="680"/>
      <c r="HL10" s="680"/>
      <c r="HM10" s="680"/>
      <c r="HN10" s="680"/>
      <c r="HO10" s="680"/>
      <c r="HP10" s="680"/>
      <c r="HQ10" s="680"/>
      <c r="HR10" s="680"/>
      <c r="HS10" s="680"/>
      <c r="HT10" s="680"/>
      <c r="HU10" s="680"/>
      <c r="HV10" s="680"/>
      <c r="HW10" s="680"/>
      <c r="HX10" s="680"/>
      <c r="HY10" s="680"/>
      <c r="HZ10" s="680"/>
      <c r="IA10" s="680"/>
      <c r="IB10" s="680"/>
      <c r="IC10" s="680"/>
      <c r="ID10" s="680"/>
      <c r="IE10" s="680"/>
      <c r="IF10" s="680"/>
      <c r="IG10" s="680"/>
      <c r="IH10" s="680"/>
      <c r="II10" s="680"/>
      <c r="IJ10" s="680"/>
      <c r="IK10" s="680"/>
      <c r="IL10" s="680"/>
      <c r="IM10" s="680"/>
      <c r="IN10" s="680"/>
      <c r="IO10" s="680"/>
      <c r="IP10" s="680"/>
      <c r="IQ10" s="680"/>
      <c r="IR10" s="680"/>
      <c r="IS10" s="680"/>
      <c r="IT10" s="680"/>
      <c r="IU10" s="680"/>
      <c r="IV10" s="680"/>
    </row>
    <row r="11" spans="1:256" ht="25.5" customHeight="1">
      <c r="A11" s="658">
        <v>6</v>
      </c>
      <c r="B11" s="659" t="s">
        <v>466</v>
      </c>
      <c r="C11" s="681"/>
      <c r="D11" s="682" t="s">
        <v>467</v>
      </c>
      <c r="E11" s="681"/>
      <c r="F11" s="670" t="s">
        <v>467</v>
      </c>
      <c r="G11" s="672"/>
      <c r="H11" s="653"/>
      <c r="J11" s="653"/>
      <c r="K11" s="653"/>
    </row>
    <row r="12" spans="1:256" ht="24" customHeight="1">
      <c r="A12" s="683">
        <v>7</v>
      </c>
      <c r="B12" s="684" t="s">
        <v>465</v>
      </c>
      <c r="C12" s="685"/>
      <c r="D12" s="686">
        <f>D10</f>
        <v>0</v>
      </c>
      <c r="E12" s="685"/>
      <c r="F12" s="687" t="e">
        <f>F10</f>
        <v>#REF!</v>
      </c>
      <c r="G12" s="688"/>
      <c r="H12" s="689"/>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8"/>
      <c r="AY12" s="688"/>
      <c r="AZ12" s="688"/>
      <c r="BA12" s="688"/>
      <c r="BB12" s="688"/>
      <c r="BC12" s="688"/>
      <c r="BD12" s="688"/>
      <c r="BE12" s="688"/>
      <c r="BF12" s="688"/>
      <c r="BG12" s="688"/>
      <c r="BH12" s="688"/>
      <c r="BI12" s="688"/>
      <c r="BJ12" s="688"/>
      <c r="BK12" s="688"/>
      <c r="BL12" s="688"/>
      <c r="BM12" s="688"/>
      <c r="BN12" s="688"/>
      <c r="BO12" s="688"/>
      <c r="BP12" s="688"/>
      <c r="BQ12" s="688"/>
      <c r="BR12" s="688"/>
      <c r="BS12" s="688"/>
      <c r="BT12" s="688"/>
      <c r="BU12" s="688"/>
      <c r="BV12" s="688"/>
      <c r="BW12" s="688"/>
      <c r="BX12" s="688"/>
      <c r="BY12" s="688"/>
      <c r="BZ12" s="688"/>
      <c r="CA12" s="688"/>
      <c r="CB12" s="688"/>
      <c r="CC12" s="688"/>
      <c r="CD12" s="688"/>
      <c r="CE12" s="688"/>
      <c r="CF12" s="688"/>
      <c r="CG12" s="688"/>
      <c r="CH12" s="688"/>
      <c r="CI12" s="688"/>
      <c r="CJ12" s="688"/>
      <c r="CK12" s="688"/>
      <c r="CL12" s="688"/>
      <c r="CM12" s="688"/>
      <c r="CN12" s="688"/>
      <c r="CO12" s="688"/>
      <c r="CP12" s="688"/>
      <c r="CQ12" s="688"/>
      <c r="CR12" s="688"/>
      <c r="CS12" s="688"/>
      <c r="CT12" s="688"/>
      <c r="CU12" s="688"/>
      <c r="CV12" s="688"/>
      <c r="CW12" s="688"/>
      <c r="CX12" s="688"/>
      <c r="CY12" s="688"/>
      <c r="CZ12" s="688"/>
      <c r="DA12" s="688"/>
      <c r="DB12" s="688"/>
      <c r="DC12" s="688"/>
      <c r="DD12" s="688"/>
      <c r="DE12" s="688"/>
      <c r="DF12" s="688"/>
      <c r="DG12" s="688"/>
      <c r="DH12" s="688"/>
      <c r="DI12" s="688"/>
      <c r="DJ12" s="688"/>
      <c r="DK12" s="688"/>
      <c r="DL12" s="688"/>
      <c r="DM12" s="688"/>
      <c r="DN12" s="688"/>
      <c r="DO12" s="688"/>
      <c r="DP12" s="688"/>
      <c r="DQ12" s="688"/>
      <c r="DR12" s="688"/>
      <c r="DS12" s="688"/>
      <c r="DT12" s="688"/>
      <c r="DU12" s="688"/>
      <c r="DV12" s="688"/>
      <c r="DW12" s="688"/>
      <c r="DX12" s="688"/>
      <c r="DY12" s="688"/>
      <c r="DZ12" s="688"/>
      <c r="EA12" s="688"/>
      <c r="EB12" s="688"/>
      <c r="EC12" s="688"/>
      <c r="ED12" s="688"/>
      <c r="EE12" s="688"/>
      <c r="EF12" s="688"/>
      <c r="EG12" s="688"/>
      <c r="EH12" s="688"/>
      <c r="EI12" s="688"/>
      <c r="EJ12" s="688"/>
      <c r="EK12" s="688"/>
      <c r="EL12" s="688"/>
      <c r="EM12" s="688"/>
      <c r="EN12" s="688"/>
      <c r="EO12" s="688"/>
      <c r="EP12" s="688"/>
      <c r="EQ12" s="688"/>
      <c r="ER12" s="688"/>
      <c r="ES12" s="688"/>
      <c r="ET12" s="688"/>
      <c r="EU12" s="688"/>
      <c r="EV12" s="688"/>
      <c r="EW12" s="688"/>
      <c r="EX12" s="688"/>
      <c r="EY12" s="688"/>
      <c r="EZ12" s="688"/>
      <c r="FA12" s="688"/>
      <c r="FB12" s="688"/>
      <c r="FC12" s="688"/>
      <c r="FD12" s="688"/>
      <c r="FE12" s="688"/>
      <c r="FF12" s="688"/>
      <c r="FG12" s="688"/>
      <c r="FH12" s="688"/>
      <c r="FI12" s="688"/>
      <c r="FJ12" s="688"/>
      <c r="FK12" s="688"/>
      <c r="FL12" s="688"/>
      <c r="FM12" s="688"/>
      <c r="FN12" s="688"/>
      <c r="FO12" s="688"/>
      <c r="FP12" s="688"/>
      <c r="FQ12" s="688"/>
      <c r="FR12" s="688"/>
      <c r="FS12" s="688"/>
      <c r="FT12" s="688"/>
      <c r="FU12" s="688"/>
      <c r="FV12" s="688"/>
      <c r="FW12" s="688"/>
      <c r="FX12" s="688"/>
      <c r="FY12" s="688"/>
      <c r="FZ12" s="688"/>
      <c r="GA12" s="688"/>
      <c r="GB12" s="688"/>
      <c r="GC12" s="688"/>
      <c r="GD12" s="688"/>
      <c r="GE12" s="688"/>
      <c r="GF12" s="688"/>
      <c r="GG12" s="688"/>
      <c r="GH12" s="688"/>
      <c r="GI12" s="688"/>
      <c r="GJ12" s="688"/>
      <c r="GK12" s="688"/>
      <c r="GL12" s="688"/>
      <c r="GM12" s="688"/>
      <c r="GN12" s="688"/>
      <c r="GO12" s="688"/>
      <c r="GP12" s="688"/>
      <c r="GQ12" s="688"/>
      <c r="GR12" s="688"/>
      <c r="GS12" s="688"/>
      <c r="GT12" s="688"/>
      <c r="GU12" s="688"/>
      <c r="GV12" s="688"/>
      <c r="GW12" s="688"/>
      <c r="GX12" s="688"/>
      <c r="GY12" s="688"/>
      <c r="GZ12" s="688"/>
      <c r="HA12" s="688"/>
      <c r="HB12" s="688"/>
      <c r="HC12" s="688"/>
      <c r="HD12" s="688"/>
      <c r="HE12" s="688"/>
      <c r="HF12" s="688"/>
      <c r="HG12" s="688"/>
      <c r="HH12" s="688"/>
      <c r="HI12" s="688"/>
      <c r="HJ12" s="688"/>
      <c r="HK12" s="688"/>
      <c r="HL12" s="688"/>
      <c r="HM12" s="688"/>
      <c r="HN12" s="688"/>
      <c r="HO12" s="688"/>
      <c r="HP12" s="688"/>
      <c r="HQ12" s="688"/>
      <c r="HR12" s="688"/>
      <c r="HS12" s="688"/>
      <c r="HT12" s="688"/>
      <c r="HU12" s="688"/>
      <c r="HV12" s="688"/>
      <c r="HW12" s="688"/>
      <c r="HX12" s="688"/>
      <c r="HY12" s="688"/>
      <c r="HZ12" s="688"/>
      <c r="IA12" s="688"/>
      <c r="IB12" s="688"/>
      <c r="IC12" s="688"/>
      <c r="ID12" s="688"/>
      <c r="IE12" s="688"/>
      <c r="IF12" s="688"/>
      <c r="IG12" s="688"/>
      <c r="IH12" s="688"/>
      <c r="II12" s="688"/>
      <c r="IJ12" s="688"/>
      <c r="IK12" s="688"/>
      <c r="IL12" s="688"/>
      <c r="IM12" s="688"/>
      <c r="IN12" s="688"/>
      <c r="IO12" s="688"/>
      <c r="IP12" s="688"/>
      <c r="IQ12" s="688"/>
      <c r="IR12" s="688"/>
      <c r="IS12" s="688"/>
      <c r="IT12" s="688"/>
      <c r="IU12" s="688"/>
      <c r="IV12" s="688"/>
    </row>
    <row r="13" spans="1:256" ht="31.5" customHeight="1">
      <c r="A13" s="671">
        <v>8</v>
      </c>
      <c r="B13" s="690" t="s">
        <v>468</v>
      </c>
      <c r="C13" s="691"/>
      <c r="D13" s="692"/>
      <c r="E13" s="691"/>
      <c r="F13" s="693"/>
      <c r="H13" s="653"/>
    </row>
    <row r="14" spans="1:256" ht="36" hidden="1" customHeight="1">
      <c r="A14" s="658" t="s">
        <v>464</v>
      </c>
      <c r="B14" s="694" t="s">
        <v>469</v>
      </c>
      <c r="C14" s="660"/>
      <c r="D14" s="667">
        <v>0</v>
      </c>
      <c r="E14" s="660"/>
      <c r="F14" s="695">
        <v>0</v>
      </c>
      <c r="H14" s="653" t="s">
        <v>470</v>
      </c>
      <c r="I14" s="663">
        <f>'[10]Sch-1'!V135</f>
        <v>291545315.51999992</v>
      </c>
    </row>
    <row r="15" spans="1:256" ht="36" hidden="1" customHeight="1">
      <c r="A15" s="658"/>
      <c r="B15" s="694" t="s">
        <v>471</v>
      </c>
      <c r="C15" s="660"/>
      <c r="D15" s="667">
        <v>0</v>
      </c>
      <c r="E15" s="660"/>
      <c r="F15" s="695">
        <v>0</v>
      </c>
      <c r="H15" s="653"/>
    </row>
    <row r="16" spans="1:256" ht="36" customHeight="1">
      <c r="A16" s="658" t="s">
        <v>464</v>
      </c>
      <c r="B16" s="694" t="s">
        <v>471</v>
      </c>
      <c r="C16" s="667"/>
      <c r="D16" s="974">
        <f>'Sch-4'!D15</f>
        <v>0</v>
      </c>
      <c r="E16" s="660"/>
      <c r="F16" s="695">
        <f>ROUND('Sch-1'!X87,0)</f>
        <v>0</v>
      </c>
      <c r="G16" s="663"/>
      <c r="H16" s="696"/>
    </row>
    <row r="17" spans="1:256" ht="36" customHeight="1">
      <c r="A17" s="658" t="s">
        <v>464</v>
      </c>
      <c r="B17" s="694" t="s">
        <v>472</v>
      </c>
      <c r="C17" s="667"/>
      <c r="D17" s="975"/>
      <c r="E17" s="660"/>
      <c r="F17" s="695">
        <f>ROUND('Sch-1'!Y87,0)</f>
        <v>0</v>
      </c>
      <c r="G17" s="663"/>
      <c r="H17" s="696"/>
    </row>
    <row r="18" spans="1:256" ht="36" customHeight="1">
      <c r="A18" s="658" t="s">
        <v>464</v>
      </c>
      <c r="B18" s="694" t="s">
        <v>473</v>
      </c>
      <c r="C18" s="667"/>
      <c r="D18" s="976"/>
      <c r="E18" s="660"/>
      <c r="F18" s="695">
        <f>ROUND('Sch-1'!Z87,0)</f>
        <v>0</v>
      </c>
      <c r="H18" s="696"/>
      <c r="I18" s="663"/>
    </row>
    <row r="19" spans="1:256" ht="36" customHeight="1">
      <c r="A19" s="658"/>
      <c r="B19" s="694" t="s">
        <v>474</v>
      </c>
      <c r="C19" s="660"/>
      <c r="D19" s="667">
        <f>'Sch-4'!D17</f>
        <v>0</v>
      </c>
      <c r="E19" s="660"/>
      <c r="F19" s="695">
        <f>ROUND('Sch-3'!T73,0)</f>
        <v>0</v>
      </c>
      <c r="G19" s="663"/>
      <c r="H19" s="663"/>
    </row>
    <row r="20" spans="1:256" ht="36" customHeight="1">
      <c r="A20" s="658" t="s">
        <v>464</v>
      </c>
      <c r="B20" s="694" t="s">
        <v>475</v>
      </c>
      <c r="C20" s="697"/>
      <c r="D20" s="667" t="s">
        <v>317</v>
      </c>
      <c r="E20" s="660"/>
      <c r="F20" s="695" t="str">
        <f t="shared" ref="F20" si="0">D20</f>
        <v>Not Applicable</v>
      </c>
    </row>
    <row r="21" spans="1:256" ht="36" customHeight="1">
      <c r="A21" s="671">
        <v>9</v>
      </c>
      <c r="B21" s="694" t="s">
        <v>476</v>
      </c>
      <c r="C21" s="691"/>
      <c r="D21" s="698">
        <f>D16+D19</f>
        <v>0</v>
      </c>
      <c r="E21" s="691"/>
      <c r="F21" s="698">
        <f>F16+F17+F18+F19</f>
        <v>0</v>
      </c>
      <c r="G21" s="672"/>
    </row>
    <row r="22" spans="1:256" ht="23.25" customHeight="1">
      <c r="A22" s="683">
        <v>10</v>
      </c>
      <c r="B22" s="699" t="s">
        <v>477</v>
      </c>
      <c r="C22" s="685"/>
      <c r="D22" s="700">
        <f>D12+D21</f>
        <v>0</v>
      </c>
      <c r="E22" s="685"/>
      <c r="F22" s="701" t="e">
        <f>F12+F21</f>
        <v>#REF!</v>
      </c>
      <c r="G22" s="702"/>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8"/>
      <c r="BI22" s="688"/>
      <c r="BJ22" s="688"/>
      <c r="BK22" s="688"/>
      <c r="BL22" s="688"/>
      <c r="BM22" s="688"/>
      <c r="BN22" s="688"/>
      <c r="BO22" s="688"/>
      <c r="BP22" s="688"/>
      <c r="BQ22" s="688"/>
      <c r="BR22" s="688"/>
      <c r="BS22" s="688"/>
      <c r="BT22" s="688"/>
      <c r="BU22" s="688"/>
      <c r="BV22" s="688"/>
      <c r="BW22" s="688"/>
      <c r="BX22" s="688"/>
      <c r="BY22" s="688"/>
      <c r="BZ22" s="688"/>
      <c r="CA22" s="688"/>
      <c r="CB22" s="688"/>
      <c r="CC22" s="688"/>
      <c r="CD22" s="688"/>
      <c r="CE22" s="688"/>
      <c r="CF22" s="688"/>
      <c r="CG22" s="688"/>
      <c r="CH22" s="688"/>
      <c r="CI22" s="688"/>
      <c r="CJ22" s="688"/>
      <c r="CK22" s="688"/>
      <c r="CL22" s="688"/>
      <c r="CM22" s="688"/>
      <c r="CN22" s="688"/>
      <c r="CO22" s="688"/>
      <c r="CP22" s="688"/>
      <c r="CQ22" s="688"/>
      <c r="CR22" s="688"/>
      <c r="CS22" s="688"/>
      <c r="CT22" s="688"/>
      <c r="CU22" s="688"/>
      <c r="CV22" s="688"/>
      <c r="CW22" s="688"/>
      <c r="CX22" s="688"/>
      <c r="CY22" s="688"/>
      <c r="CZ22" s="688"/>
      <c r="DA22" s="688"/>
      <c r="DB22" s="688"/>
      <c r="DC22" s="688"/>
      <c r="DD22" s="688"/>
      <c r="DE22" s="688"/>
      <c r="DF22" s="688"/>
      <c r="DG22" s="688"/>
      <c r="DH22" s="688"/>
      <c r="DI22" s="688"/>
      <c r="DJ22" s="688"/>
      <c r="DK22" s="688"/>
      <c r="DL22" s="688"/>
      <c r="DM22" s="688"/>
      <c r="DN22" s="688"/>
      <c r="DO22" s="688"/>
      <c r="DP22" s="688"/>
      <c r="DQ22" s="688"/>
      <c r="DR22" s="688"/>
      <c r="DS22" s="688"/>
      <c r="DT22" s="688"/>
      <c r="DU22" s="688"/>
      <c r="DV22" s="688"/>
      <c r="DW22" s="688"/>
      <c r="DX22" s="688"/>
      <c r="DY22" s="688"/>
      <c r="DZ22" s="688"/>
      <c r="EA22" s="688"/>
      <c r="EB22" s="688"/>
      <c r="EC22" s="688"/>
      <c r="ED22" s="688"/>
      <c r="EE22" s="688"/>
      <c r="EF22" s="688"/>
      <c r="EG22" s="688"/>
      <c r="EH22" s="688"/>
      <c r="EI22" s="688"/>
      <c r="EJ22" s="688"/>
      <c r="EK22" s="688"/>
      <c r="EL22" s="688"/>
      <c r="EM22" s="688"/>
      <c r="EN22" s="688"/>
      <c r="EO22" s="688"/>
      <c r="EP22" s="688"/>
      <c r="EQ22" s="688"/>
      <c r="ER22" s="688"/>
      <c r="ES22" s="688"/>
      <c r="ET22" s="688"/>
      <c r="EU22" s="688"/>
      <c r="EV22" s="688"/>
      <c r="EW22" s="688"/>
      <c r="EX22" s="688"/>
      <c r="EY22" s="688"/>
      <c r="EZ22" s="688"/>
      <c r="FA22" s="688"/>
      <c r="FB22" s="688"/>
      <c r="FC22" s="688"/>
      <c r="FD22" s="688"/>
      <c r="FE22" s="688"/>
      <c r="FF22" s="688"/>
      <c r="FG22" s="688"/>
      <c r="FH22" s="688"/>
      <c r="FI22" s="688"/>
      <c r="FJ22" s="688"/>
      <c r="FK22" s="688"/>
      <c r="FL22" s="688"/>
      <c r="FM22" s="688"/>
      <c r="FN22" s="688"/>
      <c r="FO22" s="688"/>
      <c r="FP22" s="688"/>
      <c r="FQ22" s="688"/>
      <c r="FR22" s="688"/>
      <c r="FS22" s="688"/>
      <c r="FT22" s="688"/>
      <c r="FU22" s="688"/>
      <c r="FV22" s="688"/>
      <c r="FW22" s="688"/>
      <c r="FX22" s="688"/>
      <c r="FY22" s="688"/>
      <c r="FZ22" s="688"/>
      <c r="GA22" s="688"/>
      <c r="GB22" s="688"/>
      <c r="GC22" s="688"/>
      <c r="GD22" s="688"/>
      <c r="GE22" s="688"/>
      <c r="GF22" s="688"/>
      <c r="GG22" s="688"/>
      <c r="GH22" s="688"/>
      <c r="GI22" s="688"/>
      <c r="GJ22" s="688"/>
      <c r="GK22" s="688"/>
      <c r="GL22" s="688"/>
      <c r="GM22" s="688"/>
      <c r="GN22" s="688"/>
      <c r="GO22" s="688"/>
      <c r="GP22" s="688"/>
      <c r="GQ22" s="688"/>
      <c r="GR22" s="688"/>
      <c r="GS22" s="688"/>
      <c r="GT22" s="688"/>
      <c r="GU22" s="688"/>
      <c r="GV22" s="688"/>
      <c r="GW22" s="688"/>
      <c r="GX22" s="688"/>
      <c r="GY22" s="688"/>
      <c r="GZ22" s="688"/>
      <c r="HA22" s="688"/>
      <c r="HB22" s="688"/>
      <c r="HC22" s="688"/>
      <c r="HD22" s="688"/>
      <c r="HE22" s="688"/>
      <c r="HF22" s="688"/>
      <c r="HG22" s="688"/>
      <c r="HH22" s="688"/>
      <c r="HI22" s="688"/>
      <c r="HJ22" s="688"/>
      <c r="HK22" s="688"/>
      <c r="HL22" s="688"/>
      <c r="HM22" s="688"/>
      <c r="HN22" s="688"/>
      <c r="HO22" s="688"/>
      <c r="HP22" s="688"/>
      <c r="HQ22" s="688"/>
      <c r="HR22" s="688"/>
      <c r="HS22" s="688"/>
      <c r="HT22" s="688"/>
      <c r="HU22" s="688"/>
      <c r="HV22" s="688"/>
      <c r="HW22" s="688"/>
      <c r="HX22" s="688"/>
      <c r="HY22" s="688"/>
      <c r="HZ22" s="688"/>
      <c r="IA22" s="688"/>
      <c r="IB22" s="688"/>
      <c r="IC22" s="688"/>
      <c r="ID22" s="688"/>
      <c r="IE22" s="688"/>
      <c r="IF22" s="688"/>
      <c r="IG22" s="688"/>
      <c r="IH22" s="688"/>
      <c r="II22" s="688"/>
      <c r="IJ22" s="688"/>
      <c r="IK22" s="688"/>
      <c r="IL22" s="688"/>
      <c r="IM22" s="688"/>
      <c r="IN22" s="688"/>
      <c r="IO22" s="688"/>
      <c r="IP22" s="688"/>
      <c r="IQ22" s="688"/>
      <c r="IR22" s="688"/>
      <c r="IS22" s="688"/>
      <c r="IT22" s="688"/>
      <c r="IU22" s="688"/>
      <c r="IV22" s="688"/>
    </row>
    <row r="23" spans="1:256" ht="12.75" customHeight="1">
      <c r="A23" s="703"/>
      <c r="B23" s="977"/>
      <c r="C23" s="977"/>
      <c r="D23" s="977"/>
      <c r="E23" s="977"/>
      <c r="F23" s="978"/>
    </row>
    <row r="24" spans="1:256" ht="75.75" customHeight="1">
      <c r="A24" s="713" t="s">
        <v>478</v>
      </c>
      <c r="B24" s="979" t="s">
        <v>479</v>
      </c>
      <c r="C24" s="979"/>
      <c r="D24" s="979"/>
      <c r="E24" s="979"/>
      <c r="F24" s="979"/>
    </row>
    <row r="25" spans="1:256" ht="54" customHeight="1">
      <c r="A25" s="713" t="s">
        <v>480</v>
      </c>
      <c r="B25" s="979" t="s">
        <v>481</v>
      </c>
      <c r="C25" s="979"/>
      <c r="D25" s="979"/>
      <c r="E25" s="979"/>
      <c r="F25" s="979"/>
    </row>
    <row r="26" spans="1:256">
      <c r="A26" s="704"/>
      <c r="B26" s="980"/>
      <c r="C26" s="980"/>
      <c r="D26" s="980"/>
      <c r="E26" s="980"/>
      <c r="F26" s="980"/>
    </row>
    <row r="27" spans="1:256" ht="37.5" customHeight="1">
      <c r="A27" s="973" t="s">
        <v>493</v>
      </c>
      <c r="B27" s="973"/>
      <c r="C27" s="973"/>
      <c r="D27" s="973"/>
      <c r="E27" s="973"/>
      <c r="F27" s="705"/>
    </row>
    <row r="28" spans="1:256" ht="33.75" customHeight="1">
      <c r="A28" s="973"/>
      <c r="B28" s="973"/>
      <c r="C28" s="973"/>
      <c r="D28" s="973"/>
      <c r="E28" s="973"/>
      <c r="F28" s="706" t="s">
        <v>482</v>
      </c>
    </row>
    <row r="31" spans="1:256">
      <c r="G31" s="708"/>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8"/>
      <c r="AY31" s="708"/>
      <c r="AZ31" s="708"/>
      <c r="BA31" s="708"/>
      <c r="BB31" s="708"/>
      <c r="BC31" s="708"/>
      <c r="BD31" s="708"/>
      <c r="BE31" s="708"/>
      <c r="BF31" s="708"/>
      <c r="BG31" s="708"/>
      <c r="BH31" s="708"/>
      <c r="BI31" s="708"/>
      <c r="BJ31" s="708"/>
      <c r="BK31" s="708"/>
      <c r="BL31" s="708"/>
      <c r="BM31" s="708"/>
      <c r="BN31" s="708"/>
      <c r="BO31" s="708"/>
      <c r="BP31" s="708"/>
      <c r="BQ31" s="708"/>
      <c r="BR31" s="708"/>
      <c r="BS31" s="708"/>
      <c r="BT31" s="708"/>
      <c r="BU31" s="708"/>
      <c r="BV31" s="708"/>
      <c r="BW31" s="708"/>
      <c r="BX31" s="708"/>
      <c r="BY31" s="708"/>
      <c r="BZ31" s="708"/>
      <c r="CA31" s="708"/>
      <c r="CB31" s="708"/>
      <c r="CC31" s="708"/>
      <c r="CD31" s="708"/>
      <c r="CE31" s="708"/>
      <c r="CF31" s="708"/>
      <c r="CG31" s="708"/>
      <c r="CH31" s="708"/>
      <c r="CI31" s="708"/>
      <c r="CJ31" s="708"/>
      <c r="CK31" s="708"/>
      <c r="CL31" s="708"/>
      <c r="CM31" s="708"/>
      <c r="CN31" s="708"/>
      <c r="CO31" s="708"/>
      <c r="CP31" s="708"/>
      <c r="CQ31" s="708"/>
      <c r="CR31" s="708"/>
      <c r="CS31" s="708"/>
      <c r="CT31" s="708"/>
      <c r="CU31" s="708"/>
      <c r="CV31" s="708"/>
      <c r="CW31" s="708"/>
      <c r="CX31" s="708"/>
      <c r="CY31" s="708"/>
      <c r="CZ31" s="708"/>
      <c r="DA31" s="708"/>
      <c r="DB31" s="708"/>
      <c r="DC31" s="708"/>
      <c r="DD31" s="708"/>
      <c r="DE31" s="708"/>
      <c r="DF31" s="708"/>
      <c r="DG31" s="708"/>
      <c r="DH31" s="708"/>
      <c r="DI31" s="708"/>
      <c r="DJ31" s="708"/>
      <c r="DK31" s="708"/>
      <c r="DL31" s="708"/>
      <c r="DM31" s="708"/>
      <c r="DN31" s="708"/>
      <c r="DO31" s="708"/>
      <c r="DP31" s="708"/>
      <c r="DQ31" s="708"/>
      <c r="DR31" s="708"/>
      <c r="DS31" s="708"/>
      <c r="DT31" s="708"/>
      <c r="DU31" s="708"/>
      <c r="DV31" s="708"/>
      <c r="DW31" s="708"/>
      <c r="DX31" s="708"/>
      <c r="DY31" s="708"/>
      <c r="DZ31" s="708"/>
      <c r="EA31" s="708"/>
      <c r="EB31" s="708"/>
      <c r="EC31" s="708"/>
      <c r="ED31" s="708"/>
      <c r="EE31" s="708"/>
      <c r="EF31" s="708"/>
      <c r="EG31" s="708"/>
      <c r="EH31" s="708"/>
      <c r="EI31" s="708"/>
      <c r="EJ31" s="708"/>
      <c r="EK31" s="708"/>
      <c r="EL31" s="708"/>
      <c r="EM31" s="708"/>
      <c r="EN31" s="708"/>
      <c r="EO31" s="708"/>
      <c r="EP31" s="708"/>
      <c r="EQ31" s="708"/>
      <c r="ER31" s="708"/>
      <c r="ES31" s="708"/>
      <c r="ET31" s="708"/>
      <c r="EU31" s="708"/>
      <c r="EV31" s="708"/>
      <c r="EW31" s="708"/>
      <c r="EX31" s="708"/>
      <c r="EY31" s="708"/>
      <c r="EZ31" s="708"/>
      <c r="FA31" s="708"/>
      <c r="FB31" s="708"/>
      <c r="FC31" s="708"/>
      <c r="FD31" s="708"/>
      <c r="FE31" s="708"/>
      <c r="FF31" s="708"/>
      <c r="FG31" s="708"/>
      <c r="FH31" s="708"/>
      <c r="FI31" s="708"/>
      <c r="FJ31" s="708"/>
      <c r="FK31" s="708"/>
      <c r="FL31" s="708"/>
      <c r="FM31" s="708"/>
      <c r="FN31" s="708"/>
      <c r="FO31" s="708"/>
      <c r="FP31" s="708"/>
      <c r="FQ31" s="708"/>
      <c r="FR31" s="708"/>
      <c r="FS31" s="708"/>
      <c r="FT31" s="708"/>
      <c r="FU31" s="708"/>
      <c r="FV31" s="708"/>
      <c r="FW31" s="708"/>
      <c r="FX31" s="708"/>
      <c r="FY31" s="708"/>
      <c r="FZ31" s="708"/>
      <c r="GA31" s="708"/>
      <c r="GB31" s="708"/>
      <c r="GC31" s="708"/>
      <c r="GD31" s="708"/>
      <c r="GE31" s="708"/>
      <c r="GF31" s="708"/>
      <c r="GG31" s="708"/>
      <c r="GH31" s="708"/>
      <c r="GI31" s="708"/>
      <c r="GJ31" s="708"/>
      <c r="GK31" s="708"/>
      <c r="GL31" s="708"/>
      <c r="GM31" s="708"/>
      <c r="GN31" s="708"/>
      <c r="GO31" s="708"/>
      <c r="GP31" s="708"/>
      <c r="GQ31" s="708"/>
      <c r="GR31" s="708"/>
      <c r="GS31" s="708"/>
      <c r="GT31" s="708"/>
      <c r="GU31" s="708"/>
      <c r="GV31" s="708"/>
      <c r="GW31" s="708"/>
      <c r="GX31" s="708"/>
      <c r="GY31" s="708"/>
      <c r="GZ31" s="708"/>
      <c r="HA31" s="708"/>
      <c r="HB31" s="708"/>
      <c r="HC31" s="708"/>
      <c r="HD31" s="708"/>
      <c r="HE31" s="708"/>
      <c r="HF31" s="708"/>
      <c r="HG31" s="708"/>
      <c r="HH31" s="708"/>
      <c r="HI31" s="708"/>
      <c r="HJ31" s="708"/>
      <c r="HK31" s="708"/>
      <c r="HL31" s="708"/>
      <c r="HM31" s="708"/>
      <c r="HN31" s="708"/>
      <c r="HO31" s="708"/>
      <c r="HP31" s="708"/>
      <c r="HQ31" s="708"/>
      <c r="HR31" s="708"/>
      <c r="HS31" s="708"/>
      <c r="HT31" s="708"/>
      <c r="HU31" s="708"/>
      <c r="HV31" s="708"/>
      <c r="HW31" s="708"/>
      <c r="HX31" s="708"/>
      <c r="HY31" s="708"/>
      <c r="HZ31" s="708"/>
      <c r="IA31" s="708"/>
      <c r="IB31" s="708"/>
      <c r="IC31" s="708"/>
      <c r="ID31" s="708"/>
      <c r="IE31" s="708"/>
      <c r="IF31" s="708"/>
      <c r="IG31" s="708"/>
      <c r="IH31" s="708"/>
      <c r="II31" s="708"/>
      <c r="IJ31" s="708"/>
      <c r="IK31" s="708"/>
      <c r="IL31" s="708"/>
      <c r="IM31" s="708"/>
      <c r="IN31" s="708"/>
      <c r="IO31" s="708"/>
      <c r="IP31" s="708"/>
      <c r="IQ31" s="708"/>
      <c r="IR31" s="708"/>
      <c r="IS31" s="708"/>
      <c r="IT31" s="708"/>
      <c r="IU31" s="708"/>
      <c r="IV31" s="708"/>
    </row>
    <row r="32" spans="1:256" ht="16.5">
      <c r="F32" s="709"/>
      <c r="G32" s="710"/>
      <c r="H32" s="710"/>
      <c r="I32" s="710"/>
      <c r="J32" s="710"/>
      <c r="K32" s="710"/>
      <c r="L32" s="710"/>
      <c r="M32" s="710"/>
      <c r="N32" s="710"/>
      <c r="O32" s="710"/>
      <c r="P32" s="710"/>
      <c r="Q32" s="710"/>
      <c r="R32" s="710"/>
      <c r="S32" s="710"/>
      <c r="T32" s="710"/>
      <c r="U32" s="710"/>
      <c r="V32" s="710"/>
      <c r="W32" s="710"/>
      <c r="X32" s="710"/>
      <c r="Y32" s="710"/>
      <c r="Z32" s="710"/>
      <c r="AA32" s="710"/>
      <c r="AB32" s="710"/>
      <c r="AC32" s="710"/>
      <c r="AD32" s="710"/>
      <c r="AE32" s="710"/>
      <c r="AF32" s="710"/>
      <c r="AG32" s="710"/>
      <c r="AH32" s="710"/>
      <c r="AI32" s="710"/>
      <c r="AJ32" s="710"/>
      <c r="AK32" s="710"/>
      <c r="AL32" s="710"/>
      <c r="AM32" s="710"/>
      <c r="AN32" s="710"/>
      <c r="AO32" s="710"/>
      <c r="AP32" s="710"/>
      <c r="AQ32" s="710"/>
      <c r="AR32" s="710"/>
      <c r="AS32" s="710"/>
      <c r="AT32" s="710"/>
      <c r="AU32" s="710"/>
      <c r="AV32" s="710"/>
      <c r="AW32" s="710"/>
      <c r="AX32" s="710"/>
      <c r="AY32" s="710"/>
      <c r="AZ32" s="710"/>
      <c r="BA32" s="710"/>
      <c r="BB32" s="710"/>
      <c r="BC32" s="710"/>
      <c r="BD32" s="710"/>
      <c r="BE32" s="710"/>
      <c r="BF32" s="710"/>
      <c r="BG32" s="710"/>
      <c r="BH32" s="710"/>
      <c r="BI32" s="710"/>
      <c r="BJ32" s="710"/>
      <c r="BK32" s="710"/>
      <c r="BL32" s="710"/>
      <c r="BM32" s="710"/>
      <c r="BN32" s="710"/>
      <c r="BO32" s="710"/>
      <c r="BP32" s="710"/>
      <c r="BQ32" s="710"/>
      <c r="BR32" s="710"/>
      <c r="BS32" s="710"/>
      <c r="BT32" s="710"/>
      <c r="BU32" s="710"/>
      <c r="BV32" s="710"/>
      <c r="BW32" s="710"/>
      <c r="BX32" s="710"/>
      <c r="BY32" s="710"/>
      <c r="BZ32" s="710"/>
      <c r="CA32" s="710"/>
      <c r="CB32" s="710"/>
      <c r="CC32" s="710"/>
      <c r="CD32" s="710"/>
      <c r="CE32" s="710"/>
      <c r="CF32" s="710"/>
      <c r="CG32" s="710"/>
      <c r="CH32" s="710"/>
      <c r="CI32" s="710"/>
      <c r="CJ32" s="710"/>
      <c r="CK32" s="710"/>
      <c r="CL32" s="710"/>
      <c r="CM32" s="710"/>
      <c r="CN32" s="710"/>
      <c r="CO32" s="710"/>
      <c r="CP32" s="710"/>
      <c r="CQ32" s="710"/>
      <c r="CR32" s="710"/>
      <c r="CS32" s="710"/>
      <c r="CT32" s="710"/>
      <c r="CU32" s="710"/>
      <c r="CV32" s="710"/>
      <c r="CW32" s="710"/>
      <c r="CX32" s="710"/>
      <c r="CY32" s="710"/>
      <c r="CZ32" s="710"/>
      <c r="DA32" s="710"/>
      <c r="DB32" s="710"/>
      <c r="DC32" s="710"/>
      <c r="DD32" s="710"/>
      <c r="DE32" s="710"/>
      <c r="DF32" s="710"/>
      <c r="DG32" s="710"/>
      <c r="DH32" s="710"/>
      <c r="DI32" s="710"/>
      <c r="DJ32" s="710"/>
      <c r="DK32" s="710"/>
      <c r="DL32" s="710"/>
      <c r="DM32" s="710"/>
      <c r="DN32" s="710"/>
      <c r="DO32" s="710"/>
      <c r="DP32" s="710"/>
      <c r="DQ32" s="710"/>
      <c r="DR32" s="710"/>
      <c r="DS32" s="710"/>
      <c r="DT32" s="710"/>
      <c r="DU32" s="710"/>
      <c r="DV32" s="710"/>
      <c r="DW32" s="710"/>
      <c r="DX32" s="710"/>
      <c r="DY32" s="710"/>
      <c r="DZ32" s="710"/>
      <c r="EA32" s="710"/>
      <c r="EB32" s="710"/>
      <c r="EC32" s="710"/>
      <c r="ED32" s="710"/>
      <c r="EE32" s="710"/>
      <c r="EF32" s="710"/>
      <c r="EG32" s="710"/>
      <c r="EH32" s="710"/>
      <c r="EI32" s="710"/>
      <c r="EJ32" s="710"/>
      <c r="EK32" s="710"/>
      <c r="EL32" s="710"/>
      <c r="EM32" s="710"/>
      <c r="EN32" s="710"/>
      <c r="EO32" s="710"/>
      <c r="EP32" s="710"/>
      <c r="EQ32" s="710"/>
      <c r="ER32" s="710"/>
      <c r="ES32" s="710"/>
      <c r="ET32" s="710"/>
      <c r="EU32" s="710"/>
      <c r="EV32" s="710"/>
      <c r="EW32" s="710"/>
      <c r="EX32" s="710"/>
      <c r="EY32" s="710"/>
      <c r="EZ32" s="710"/>
      <c r="FA32" s="710"/>
      <c r="FB32" s="710"/>
      <c r="FC32" s="710"/>
      <c r="FD32" s="710"/>
      <c r="FE32" s="710"/>
      <c r="FF32" s="710"/>
      <c r="FG32" s="710"/>
      <c r="FH32" s="710"/>
      <c r="FI32" s="710"/>
      <c r="FJ32" s="710"/>
      <c r="FK32" s="710"/>
      <c r="FL32" s="710"/>
      <c r="FM32" s="710"/>
      <c r="FN32" s="710"/>
      <c r="FO32" s="710"/>
      <c r="FP32" s="710"/>
      <c r="FQ32" s="710"/>
      <c r="FR32" s="710"/>
      <c r="FS32" s="710"/>
      <c r="FT32" s="710"/>
      <c r="FU32" s="710"/>
      <c r="FV32" s="710"/>
      <c r="FW32" s="710"/>
      <c r="FX32" s="710"/>
      <c r="FY32" s="710"/>
      <c r="FZ32" s="710"/>
      <c r="GA32" s="710"/>
      <c r="GB32" s="710"/>
      <c r="GC32" s="710"/>
      <c r="GD32" s="710"/>
      <c r="GE32" s="710"/>
      <c r="GF32" s="710"/>
      <c r="GG32" s="710"/>
      <c r="GH32" s="710"/>
      <c r="GI32" s="710"/>
      <c r="GJ32" s="710"/>
      <c r="GK32" s="710"/>
      <c r="GL32" s="710"/>
      <c r="GM32" s="710"/>
      <c r="GN32" s="710"/>
      <c r="GO32" s="710"/>
      <c r="GP32" s="710"/>
      <c r="GQ32" s="710"/>
      <c r="GR32" s="710"/>
      <c r="GS32" s="710"/>
      <c r="GT32" s="710"/>
      <c r="GU32" s="710"/>
      <c r="GV32" s="710"/>
      <c r="GW32" s="710"/>
      <c r="GX32" s="710"/>
      <c r="GY32" s="710"/>
      <c r="GZ32" s="710"/>
      <c r="HA32" s="710"/>
      <c r="HB32" s="710"/>
      <c r="HC32" s="710"/>
      <c r="HD32" s="710"/>
      <c r="HE32" s="710"/>
      <c r="HF32" s="710"/>
      <c r="HG32" s="710"/>
      <c r="HH32" s="710"/>
      <c r="HI32" s="710"/>
      <c r="HJ32" s="710"/>
      <c r="HK32" s="710"/>
      <c r="HL32" s="710"/>
      <c r="HM32" s="710"/>
      <c r="HN32" s="710"/>
      <c r="HO32" s="710"/>
      <c r="HP32" s="710"/>
      <c r="HQ32" s="710"/>
      <c r="HR32" s="710"/>
      <c r="HS32" s="710"/>
      <c r="HT32" s="710"/>
      <c r="HU32" s="710"/>
      <c r="HV32" s="710"/>
      <c r="HW32" s="710"/>
      <c r="HX32" s="710"/>
      <c r="HY32" s="710"/>
      <c r="HZ32" s="710"/>
      <c r="IA32" s="710"/>
      <c r="IB32" s="710"/>
      <c r="IC32" s="710"/>
      <c r="ID32" s="710"/>
      <c r="IE32" s="710"/>
      <c r="IF32" s="710"/>
      <c r="IG32" s="710"/>
      <c r="IH32" s="710"/>
      <c r="II32" s="710"/>
      <c r="IJ32" s="710"/>
      <c r="IK32" s="710"/>
      <c r="IL32" s="710"/>
      <c r="IM32" s="710"/>
      <c r="IN32" s="710"/>
      <c r="IO32" s="710"/>
      <c r="IP32" s="710"/>
      <c r="IQ32" s="710"/>
      <c r="IR32" s="710"/>
      <c r="IS32" s="710"/>
      <c r="IT32" s="710"/>
      <c r="IU32" s="710"/>
      <c r="IV32" s="710"/>
    </row>
    <row r="33" spans="7:256" ht="16.5">
      <c r="G33" s="710"/>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10"/>
      <c r="BQ33" s="710"/>
      <c r="BR33" s="710"/>
      <c r="BS33" s="710"/>
      <c r="BT33" s="710"/>
      <c r="BU33" s="710"/>
      <c r="BV33" s="710"/>
      <c r="BW33" s="710"/>
      <c r="BX33" s="710"/>
      <c r="BY33" s="710"/>
      <c r="BZ33" s="710"/>
      <c r="CA33" s="710"/>
      <c r="CB33" s="710"/>
      <c r="CC33" s="710"/>
      <c r="CD33" s="710"/>
      <c r="CE33" s="710"/>
      <c r="CF33" s="710"/>
      <c r="CG33" s="710"/>
      <c r="CH33" s="710"/>
      <c r="CI33" s="710"/>
      <c r="CJ33" s="710"/>
      <c r="CK33" s="710"/>
      <c r="CL33" s="710"/>
      <c r="CM33" s="710"/>
      <c r="CN33" s="710"/>
      <c r="CO33" s="710"/>
      <c r="CP33" s="710"/>
      <c r="CQ33" s="710"/>
      <c r="CR33" s="710"/>
      <c r="CS33" s="710"/>
      <c r="CT33" s="710"/>
      <c r="CU33" s="710"/>
      <c r="CV33" s="710"/>
      <c r="CW33" s="710"/>
      <c r="CX33" s="710"/>
      <c r="CY33" s="710"/>
      <c r="CZ33" s="710"/>
      <c r="DA33" s="710"/>
      <c r="DB33" s="710"/>
      <c r="DC33" s="710"/>
      <c r="DD33" s="710"/>
      <c r="DE33" s="710"/>
      <c r="DF33" s="710"/>
      <c r="DG33" s="710"/>
      <c r="DH33" s="710"/>
      <c r="DI33" s="710"/>
      <c r="DJ33" s="710"/>
      <c r="DK33" s="710"/>
      <c r="DL33" s="710"/>
      <c r="DM33" s="710"/>
      <c r="DN33" s="710"/>
      <c r="DO33" s="710"/>
      <c r="DP33" s="710"/>
      <c r="DQ33" s="710"/>
      <c r="DR33" s="710"/>
      <c r="DS33" s="710"/>
      <c r="DT33" s="710"/>
      <c r="DU33" s="710"/>
      <c r="DV33" s="710"/>
      <c r="DW33" s="710"/>
      <c r="DX33" s="710"/>
      <c r="DY33" s="710"/>
      <c r="DZ33" s="710"/>
      <c r="EA33" s="710"/>
      <c r="EB33" s="710"/>
      <c r="EC33" s="710"/>
      <c r="ED33" s="710"/>
      <c r="EE33" s="710"/>
      <c r="EF33" s="710"/>
      <c r="EG33" s="710"/>
      <c r="EH33" s="710"/>
      <c r="EI33" s="710"/>
      <c r="EJ33" s="710"/>
      <c r="EK33" s="710"/>
      <c r="EL33" s="710"/>
      <c r="EM33" s="710"/>
      <c r="EN33" s="710"/>
      <c r="EO33" s="710"/>
      <c r="EP33" s="710"/>
      <c r="EQ33" s="710"/>
      <c r="ER33" s="710"/>
      <c r="ES33" s="710"/>
      <c r="ET33" s="710"/>
      <c r="EU33" s="710"/>
      <c r="EV33" s="710"/>
      <c r="EW33" s="710"/>
      <c r="EX33" s="710"/>
      <c r="EY33" s="710"/>
      <c r="EZ33" s="710"/>
      <c r="FA33" s="710"/>
      <c r="FB33" s="710"/>
      <c r="FC33" s="710"/>
      <c r="FD33" s="710"/>
      <c r="FE33" s="710"/>
      <c r="FF33" s="710"/>
      <c r="FG33" s="710"/>
      <c r="FH33" s="710"/>
      <c r="FI33" s="710"/>
      <c r="FJ33" s="710"/>
      <c r="FK33" s="710"/>
      <c r="FL33" s="710"/>
      <c r="FM33" s="710"/>
      <c r="FN33" s="710"/>
      <c r="FO33" s="710"/>
      <c r="FP33" s="710"/>
      <c r="FQ33" s="710"/>
      <c r="FR33" s="710"/>
      <c r="FS33" s="710"/>
      <c r="FT33" s="710"/>
      <c r="FU33" s="710"/>
      <c r="FV33" s="710"/>
      <c r="FW33" s="710"/>
      <c r="FX33" s="710"/>
      <c r="FY33" s="710"/>
      <c r="FZ33" s="710"/>
      <c r="GA33" s="710"/>
      <c r="GB33" s="710"/>
      <c r="GC33" s="710"/>
      <c r="GD33" s="710"/>
      <c r="GE33" s="710"/>
      <c r="GF33" s="710"/>
      <c r="GG33" s="710"/>
      <c r="GH33" s="710"/>
      <c r="GI33" s="710"/>
      <c r="GJ33" s="710"/>
      <c r="GK33" s="710"/>
      <c r="GL33" s="710"/>
      <c r="GM33" s="710"/>
      <c r="GN33" s="710"/>
      <c r="GO33" s="710"/>
      <c r="GP33" s="710"/>
      <c r="GQ33" s="710"/>
      <c r="GR33" s="710"/>
      <c r="GS33" s="710"/>
      <c r="GT33" s="710"/>
      <c r="GU33" s="710"/>
      <c r="GV33" s="710"/>
      <c r="GW33" s="710"/>
      <c r="GX33" s="710"/>
      <c r="GY33" s="710"/>
      <c r="GZ33" s="710"/>
      <c r="HA33" s="710"/>
      <c r="HB33" s="710"/>
      <c r="HC33" s="710"/>
      <c r="HD33" s="710"/>
      <c r="HE33" s="710"/>
      <c r="HF33" s="710"/>
      <c r="HG33" s="710"/>
      <c r="HH33" s="710"/>
      <c r="HI33" s="710"/>
      <c r="HJ33" s="710"/>
      <c r="HK33" s="710"/>
      <c r="HL33" s="710"/>
      <c r="HM33" s="710"/>
      <c r="HN33" s="710"/>
      <c r="HO33" s="710"/>
      <c r="HP33" s="710"/>
      <c r="HQ33" s="710"/>
      <c r="HR33" s="710"/>
      <c r="HS33" s="710"/>
      <c r="HT33" s="710"/>
      <c r="HU33" s="710"/>
      <c r="HV33" s="710"/>
      <c r="HW33" s="710"/>
      <c r="HX33" s="710"/>
      <c r="HY33" s="710"/>
      <c r="HZ33" s="710"/>
      <c r="IA33" s="710"/>
      <c r="IB33" s="710"/>
      <c r="IC33" s="710"/>
      <c r="ID33" s="710"/>
      <c r="IE33" s="710"/>
      <c r="IF33" s="710"/>
      <c r="IG33" s="710"/>
      <c r="IH33" s="710"/>
      <c r="II33" s="710"/>
      <c r="IJ33" s="710"/>
      <c r="IK33" s="710"/>
      <c r="IL33" s="710"/>
      <c r="IM33" s="710"/>
      <c r="IN33" s="710"/>
      <c r="IO33" s="710"/>
      <c r="IP33" s="710"/>
      <c r="IQ33" s="710"/>
      <c r="IR33" s="710"/>
      <c r="IS33" s="710"/>
      <c r="IT33" s="710"/>
      <c r="IU33" s="710"/>
      <c r="IV33" s="710"/>
    </row>
    <row r="34" spans="7:256">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8"/>
      <c r="AY34" s="708"/>
      <c r="AZ34" s="708"/>
      <c r="BA34" s="708"/>
      <c r="BB34" s="708"/>
      <c r="BC34" s="708"/>
      <c r="BD34" s="708"/>
      <c r="BE34" s="708"/>
      <c r="BF34" s="708"/>
      <c r="BG34" s="708"/>
      <c r="BH34" s="708"/>
      <c r="BI34" s="708"/>
      <c r="BJ34" s="708"/>
      <c r="BK34" s="708"/>
      <c r="BL34" s="708"/>
      <c r="BM34" s="708"/>
      <c r="BN34" s="708"/>
      <c r="BO34" s="708"/>
      <c r="BP34" s="708"/>
      <c r="BQ34" s="708"/>
      <c r="BR34" s="708"/>
      <c r="BS34" s="708"/>
      <c r="BT34" s="708"/>
      <c r="BU34" s="708"/>
      <c r="BV34" s="708"/>
      <c r="BW34" s="708"/>
      <c r="BX34" s="708"/>
      <c r="BY34" s="708"/>
      <c r="BZ34" s="708"/>
      <c r="CA34" s="708"/>
      <c r="CB34" s="708"/>
      <c r="CC34" s="708"/>
      <c r="CD34" s="708"/>
      <c r="CE34" s="708"/>
      <c r="CF34" s="708"/>
      <c r="CG34" s="708"/>
      <c r="CH34" s="708"/>
      <c r="CI34" s="708"/>
      <c r="CJ34" s="708"/>
      <c r="CK34" s="708"/>
      <c r="CL34" s="708"/>
      <c r="CM34" s="708"/>
      <c r="CN34" s="708"/>
      <c r="CO34" s="708"/>
      <c r="CP34" s="708"/>
      <c r="CQ34" s="708"/>
      <c r="CR34" s="708"/>
      <c r="CS34" s="708"/>
      <c r="CT34" s="708"/>
      <c r="CU34" s="708"/>
      <c r="CV34" s="708"/>
      <c r="CW34" s="708"/>
      <c r="CX34" s="708"/>
      <c r="CY34" s="708"/>
      <c r="CZ34" s="708"/>
      <c r="DA34" s="708"/>
      <c r="DB34" s="708"/>
      <c r="DC34" s="708"/>
      <c r="DD34" s="708"/>
      <c r="DE34" s="708"/>
      <c r="DF34" s="708"/>
      <c r="DG34" s="708"/>
      <c r="DH34" s="708"/>
      <c r="DI34" s="708"/>
      <c r="DJ34" s="708"/>
      <c r="DK34" s="708"/>
      <c r="DL34" s="708"/>
      <c r="DM34" s="708"/>
      <c r="DN34" s="708"/>
      <c r="DO34" s="708"/>
      <c r="DP34" s="708"/>
      <c r="DQ34" s="708"/>
      <c r="DR34" s="708"/>
      <c r="DS34" s="708"/>
      <c r="DT34" s="708"/>
      <c r="DU34" s="708"/>
      <c r="DV34" s="708"/>
      <c r="DW34" s="708"/>
      <c r="DX34" s="708"/>
      <c r="DY34" s="708"/>
      <c r="DZ34" s="708"/>
      <c r="EA34" s="708"/>
      <c r="EB34" s="708"/>
      <c r="EC34" s="708"/>
      <c r="ED34" s="708"/>
      <c r="EE34" s="708"/>
      <c r="EF34" s="708"/>
      <c r="EG34" s="708"/>
      <c r="EH34" s="708"/>
      <c r="EI34" s="708"/>
      <c r="EJ34" s="708"/>
      <c r="EK34" s="708"/>
      <c r="EL34" s="708"/>
      <c r="EM34" s="708"/>
      <c r="EN34" s="708"/>
      <c r="EO34" s="708"/>
      <c r="EP34" s="708"/>
      <c r="EQ34" s="708"/>
      <c r="ER34" s="708"/>
      <c r="ES34" s="708"/>
      <c r="ET34" s="708"/>
      <c r="EU34" s="708"/>
      <c r="EV34" s="708"/>
      <c r="EW34" s="708"/>
      <c r="EX34" s="708"/>
      <c r="EY34" s="708"/>
      <c r="EZ34" s="708"/>
      <c r="FA34" s="708"/>
      <c r="FB34" s="708"/>
      <c r="FC34" s="708"/>
      <c r="FD34" s="708"/>
      <c r="FE34" s="708"/>
      <c r="FF34" s="708"/>
      <c r="FG34" s="708"/>
      <c r="FH34" s="708"/>
      <c r="FI34" s="708"/>
      <c r="FJ34" s="708"/>
      <c r="FK34" s="708"/>
      <c r="FL34" s="708"/>
      <c r="FM34" s="708"/>
      <c r="FN34" s="708"/>
      <c r="FO34" s="708"/>
      <c r="FP34" s="708"/>
      <c r="FQ34" s="708"/>
      <c r="FR34" s="708"/>
      <c r="FS34" s="708"/>
      <c r="FT34" s="708"/>
      <c r="FU34" s="708"/>
      <c r="FV34" s="708"/>
      <c r="FW34" s="708"/>
      <c r="FX34" s="708"/>
      <c r="FY34" s="708"/>
      <c r="FZ34" s="708"/>
      <c r="GA34" s="708"/>
      <c r="GB34" s="708"/>
      <c r="GC34" s="708"/>
      <c r="GD34" s="708"/>
      <c r="GE34" s="708"/>
      <c r="GF34" s="708"/>
      <c r="GG34" s="708"/>
      <c r="GH34" s="708"/>
      <c r="GI34" s="708"/>
      <c r="GJ34" s="708"/>
      <c r="GK34" s="708"/>
      <c r="GL34" s="708"/>
      <c r="GM34" s="708"/>
      <c r="GN34" s="708"/>
      <c r="GO34" s="708"/>
      <c r="GP34" s="708"/>
      <c r="GQ34" s="708"/>
      <c r="GR34" s="708"/>
      <c r="GS34" s="708"/>
      <c r="GT34" s="708"/>
      <c r="GU34" s="708"/>
      <c r="GV34" s="708"/>
      <c r="GW34" s="708"/>
      <c r="GX34" s="708"/>
      <c r="GY34" s="708"/>
      <c r="GZ34" s="708"/>
      <c r="HA34" s="708"/>
      <c r="HB34" s="708"/>
      <c r="HC34" s="708"/>
      <c r="HD34" s="708"/>
      <c r="HE34" s="708"/>
      <c r="HF34" s="708"/>
      <c r="HG34" s="708"/>
      <c r="HH34" s="708"/>
      <c r="HI34" s="708"/>
      <c r="HJ34" s="708"/>
      <c r="HK34" s="708"/>
      <c r="HL34" s="708"/>
      <c r="HM34" s="708"/>
      <c r="HN34" s="708"/>
      <c r="HO34" s="708"/>
      <c r="HP34" s="708"/>
      <c r="HQ34" s="708"/>
      <c r="HR34" s="708"/>
      <c r="HS34" s="708"/>
      <c r="HT34" s="708"/>
      <c r="HU34" s="708"/>
      <c r="HV34" s="708"/>
      <c r="HW34" s="708"/>
      <c r="HX34" s="708"/>
      <c r="HY34" s="708"/>
      <c r="HZ34" s="708"/>
      <c r="IA34" s="708"/>
      <c r="IB34" s="708"/>
      <c r="IC34" s="708"/>
      <c r="ID34" s="708"/>
      <c r="IE34" s="708"/>
      <c r="IF34" s="708"/>
      <c r="IG34" s="708"/>
      <c r="IH34" s="708"/>
      <c r="II34" s="708"/>
      <c r="IJ34" s="708"/>
      <c r="IK34" s="708"/>
      <c r="IL34" s="708"/>
      <c r="IM34" s="708"/>
      <c r="IN34" s="708"/>
      <c r="IO34" s="708"/>
      <c r="IP34" s="708"/>
      <c r="IQ34" s="708"/>
      <c r="IR34" s="708"/>
      <c r="IS34" s="708"/>
      <c r="IT34" s="708"/>
      <c r="IU34" s="708"/>
      <c r="IV34" s="708"/>
    </row>
    <row r="35" spans="7:256">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8"/>
      <c r="AZ35" s="708"/>
      <c r="BA35" s="708"/>
      <c r="BB35" s="708"/>
      <c r="BC35" s="708"/>
      <c r="BD35" s="708"/>
      <c r="BE35" s="708"/>
      <c r="BF35" s="708"/>
      <c r="BG35" s="708"/>
      <c r="BH35" s="708"/>
      <c r="BI35" s="708"/>
      <c r="BJ35" s="708"/>
      <c r="BK35" s="708"/>
      <c r="BL35" s="708"/>
      <c r="BM35" s="708"/>
      <c r="BN35" s="708"/>
      <c r="BO35" s="708"/>
      <c r="BP35" s="708"/>
      <c r="BQ35" s="708"/>
      <c r="BR35" s="708"/>
      <c r="BS35" s="708"/>
      <c r="BT35" s="708"/>
      <c r="BU35" s="708"/>
      <c r="BV35" s="708"/>
      <c r="BW35" s="708"/>
      <c r="BX35" s="708"/>
      <c r="BY35" s="708"/>
      <c r="BZ35" s="708"/>
      <c r="CA35" s="708"/>
      <c r="CB35" s="708"/>
      <c r="CC35" s="708"/>
      <c r="CD35" s="708"/>
      <c r="CE35" s="708"/>
      <c r="CF35" s="708"/>
      <c r="CG35" s="708"/>
      <c r="CH35" s="708"/>
      <c r="CI35" s="708"/>
      <c r="CJ35" s="708"/>
      <c r="CK35" s="708"/>
      <c r="CL35" s="708"/>
      <c r="CM35" s="708"/>
      <c r="CN35" s="708"/>
      <c r="CO35" s="708"/>
      <c r="CP35" s="708"/>
      <c r="CQ35" s="708"/>
      <c r="CR35" s="708"/>
      <c r="CS35" s="708"/>
      <c r="CT35" s="708"/>
      <c r="CU35" s="708"/>
      <c r="CV35" s="708"/>
      <c r="CW35" s="708"/>
      <c r="CX35" s="708"/>
      <c r="CY35" s="708"/>
      <c r="CZ35" s="708"/>
      <c r="DA35" s="708"/>
      <c r="DB35" s="708"/>
      <c r="DC35" s="708"/>
      <c r="DD35" s="708"/>
      <c r="DE35" s="708"/>
      <c r="DF35" s="708"/>
      <c r="DG35" s="708"/>
      <c r="DH35" s="708"/>
      <c r="DI35" s="708"/>
      <c r="DJ35" s="708"/>
      <c r="DK35" s="708"/>
      <c r="DL35" s="708"/>
      <c r="DM35" s="708"/>
      <c r="DN35" s="708"/>
      <c r="DO35" s="708"/>
      <c r="DP35" s="708"/>
      <c r="DQ35" s="708"/>
      <c r="DR35" s="708"/>
      <c r="DS35" s="708"/>
      <c r="DT35" s="708"/>
      <c r="DU35" s="708"/>
      <c r="DV35" s="708"/>
      <c r="DW35" s="708"/>
      <c r="DX35" s="708"/>
      <c r="DY35" s="708"/>
      <c r="DZ35" s="708"/>
      <c r="EA35" s="708"/>
      <c r="EB35" s="708"/>
      <c r="EC35" s="708"/>
      <c r="ED35" s="708"/>
      <c r="EE35" s="708"/>
      <c r="EF35" s="708"/>
      <c r="EG35" s="708"/>
      <c r="EH35" s="708"/>
      <c r="EI35" s="708"/>
      <c r="EJ35" s="708"/>
      <c r="EK35" s="708"/>
      <c r="EL35" s="708"/>
      <c r="EM35" s="708"/>
      <c r="EN35" s="708"/>
      <c r="EO35" s="708"/>
      <c r="EP35" s="708"/>
      <c r="EQ35" s="708"/>
      <c r="ER35" s="708"/>
      <c r="ES35" s="708"/>
      <c r="ET35" s="708"/>
      <c r="EU35" s="708"/>
      <c r="EV35" s="708"/>
      <c r="EW35" s="708"/>
      <c r="EX35" s="708"/>
      <c r="EY35" s="708"/>
      <c r="EZ35" s="708"/>
      <c r="FA35" s="708"/>
      <c r="FB35" s="708"/>
      <c r="FC35" s="708"/>
      <c r="FD35" s="708"/>
      <c r="FE35" s="708"/>
      <c r="FF35" s="708"/>
      <c r="FG35" s="708"/>
      <c r="FH35" s="708"/>
      <c r="FI35" s="708"/>
      <c r="FJ35" s="708"/>
      <c r="FK35" s="708"/>
      <c r="FL35" s="708"/>
      <c r="FM35" s="708"/>
      <c r="FN35" s="708"/>
      <c r="FO35" s="708"/>
      <c r="FP35" s="708"/>
      <c r="FQ35" s="708"/>
      <c r="FR35" s="708"/>
      <c r="FS35" s="708"/>
      <c r="FT35" s="708"/>
      <c r="FU35" s="708"/>
      <c r="FV35" s="708"/>
      <c r="FW35" s="708"/>
      <c r="FX35" s="708"/>
      <c r="FY35" s="708"/>
      <c r="FZ35" s="708"/>
      <c r="GA35" s="708"/>
      <c r="GB35" s="708"/>
      <c r="GC35" s="708"/>
      <c r="GD35" s="708"/>
      <c r="GE35" s="708"/>
      <c r="GF35" s="708"/>
      <c r="GG35" s="708"/>
      <c r="GH35" s="708"/>
      <c r="GI35" s="708"/>
      <c r="GJ35" s="708"/>
      <c r="GK35" s="708"/>
      <c r="GL35" s="708"/>
      <c r="GM35" s="708"/>
      <c r="GN35" s="708"/>
      <c r="GO35" s="708"/>
      <c r="GP35" s="708"/>
      <c r="GQ35" s="708"/>
      <c r="GR35" s="708"/>
      <c r="GS35" s="708"/>
      <c r="GT35" s="708"/>
      <c r="GU35" s="708"/>
      <c r="GV35" s="708"/>
      <c r="GW35" s="708"/>
      <c r="GX35" s="708"/>
      <c r="GY35" s="708"/>
      <c r="GZ35" s="708"/>
      <c r="HA35" s="708"/>
      <c r="HB35" s="708"/>
      <c r="HC35" s="708"/>
      <c r="HD35" s="708"/>
      <c r="HE35" s="708"/>
      <c r="HF35" s="708"/>
      <c r="HG35" s="708"/>
      <c r="HH35" s="708"/>
      <c r="HI35" s="708"/>
      <c r="HJ35" s="708"/>
      <c r="HK35" s="708"/>
      <c r="HL35" s="708"/>
      <c r="HM35" s="708"/>
      <c r="HN35" s="708"/>
      <c r="HO35" s="708"/>
      <c r="HP35" s="708"/>
      <c r="HQ35" s="708"/>
      <c r="HR35" s="708"/>
      <c r="HS35" s="708"/>
      <c r="HT35" s="708"/>
      <c r="HU35" s="708"/>
      <c r="HV35" s="708"/>
      <c r="HW35" s="708"/>
      <c r="HX35" s="708"/>
      <c r="HY35" s="708"/>
      <c r="HZ35" s="708"/>
      <c r="IA35" s="708"/>
      <c r="IB35" s="708"/>
      <c r="IC35" s="708"/>
      <c r="ID35" s="708"/>
      <c r="IE35" s="708"/>
      <c r="IF35" s="708"/>
      <c r="IG35" s="708"/>
      <c r="IH35" s="708"/>
      <c r="II35" s="708"/>
      <c r="IJ35" s="708"/>
      <c r="IK35" s="708"/>
      <c r="IL35" s="708"/>
      <c r="IM35" s="708"/>
      <c r="IN35" s="708"/>
      <c r="IO35" s="708"/>
      <c r="IP35" s="708"/>
      <c r="IQ35" s="708"/>
      <c r="IR35" s="708"/>
      <c r="IS35" s="708"/>
      <c r="IT35" s="708"/>
      <c r="IU35" s="708"/>
      <c r="IV35" s="708"/>
    </row>
    <row r="36" spans="7:256">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8"/>
      <c r="AF36" s="708"/>
      <c r="AG36" s="708"/>
      <c r="AH36" s="708"/>
      <c r="AI36" s="708"/>
      <c r="AJ36" s="708"/>
      <c r="AK36" s="708"/>
      <c r="AL36" s="708"/>
      <c r="AM36" s="708"/>
      <c r="AN36" s="708"/>
      <c r="AO36" s="708"/>
      <c r="AP36" s="708"/>
      <c r="AQ36" s="708"/>
      <c r="AR36" s="708"/>
      <c r="AS36" s="708"/>
      <c r="AT36" s="708"/>
      <c r="AU36" s="708"/>
      <c r="AV36" s="708"/>
      <c r="AW36" s="708"/>
      <c r="AX36" s="708"/>
      <c r="AY36" s="708"/>
      <c r="AZ36" s="708"/>
      <c r="BA36" s="708"/>
      <c r="BB36" s="708"/>
      <c r="BC36" s="708"/>
      <c r="BD36" s="708"/>
      <c r="BE36" s="708"/>
      <c r="BF36" s="708"/>
      <c r="BG36" s="708"/>
      <c r="BH36" s="708"/>
      <c r="BI36" s="708"/>
      <c r="BJ36" s="708"/>
      <c r="BK36" s="708"/>
      <c r="BL36" s="708"/>
      <c r="BM36" s="708"/>
      <c r="BN36" s="708"/>
      <c r="BO36" s="708"/>
      <c r="BP36" s="708"/>
      <c r="BQ36" s="708"/>
      <c r="BR36" s="708"/>
      <c r="BS36" s="708"/>
      <c r="BT36" s="708"/>
      <c r="BU36" s="708"/>
      <c r="BV36" s="708"/>
      <c r="BW36" s="708"/>
      <c r="BX36" s="708"/>
      <c r="BY36" s="708"/>
      <c r="BZ36" s="708"/>
      <c r="CA36" s="708"/>
      <c r="CB36" s="708"/>
      <c r="CC36" s="708"/>
      <c r="CD36" s="708"/>
      <c r="CE36" s="708"/>
      <c r="CF36" s="708"/>
      <c r="CG36" s="708"/>
      <c r="CH36" s="708"/>
      <c r="CI36" s="708"/>
      <c r="CJ36" s="708"/>
      <c r="CK36" s="708"/>
      <c r="CL36" s="708"/>
      <c r="CM36" s="708"/>
      <c r="CN36" s="708"/>
      <c r="CO36" s="708"/>
      <c r="CP36" s="708"/>
      <c r="CQ36" s="708"/>
      <c r="CR36" s="708"/>
      <c r="CS36" s="708"/>
      <c r="CT36" s="708"/>
      <c r="CU36" s="708"/>
      <c r="CV36" s="708"/>
      <c r="CW36" s="708"/>
      <c r="CX36" s="708"/>
      <c r="CY36" s="708"/>
      <c r="CZ36" s="708"/>
      <c r="DA36" s="708"/>
      <c r="DB36" s="708"/>
      <c r="DC36" s="708"/>
      <c r="DD36" s="708"/>
      <c r="DE36" s="708"/>
      <c r="DF36" s="708"/>
      <c r="DG36" s="708"/>
      <c r="DH36" s="708"/>
      <c r="DI36" s="708"/>
      <c r="DJ36" s="708"/>
      <c r="DK36" s="708"/>
      <c r="DL36" s="708"/>
      <c r="DM36" s="708"/>
      <c r="DN36" s="708"/>
      <c r="DO36" s="708"/>
      <c r="DP36" s="708"/>
      <c r="DQ36" s="708"/>
      <c r="DR36" s="708"/>
      <c r="DS36" s="708"/>
      <c r="DT36" s="708"/>
      <c r="DU36" s="708"/>
      <c r="DV36" s="708"/>
      <c r="DW36" s="708"/>
      <c r="DX36" s="708"/>
      <c r="DY36" s="708"/>
      <c r="DZ36" s="708"/>
      <c r="EA36" s="708"/>
      <c r="EB36" s="708"/>
      <c r="EC36" s="708"/>
      <c r="ED36" s="708"/>
      <c r="EE36" s="708"/>
      <c r="EF36" s="708"/>
      <c r="EG36" s="708"/>
      <c r="EH36" s="708"/>
      <c r="EI36" s="708"/>
      <c r="EJ36" s="708"/>
      <c r="EK36" s="708"/>
      <c r="EL36" s="708"/>
      <c r="EM36" s="708"/>
      <c r="EN36" s="708"/>
      <c r="EO36" s="708"/>
      <c r="EP36" s="708"/>
      <c r="EQ36" s="708"/>
      <c r="ER36" s="708"/>
      <c r="ES36" s="708"/>
      <c r="ET36" s="708"/>
      <c r="EU36" s="708"/>
      <c r="EV36" s="708"/>
      <c r="EW36" s="708"/>
      <c r="EX36" s="708"/>
      <c r="EY36" s="708"/>
      <c r="EZ36" s="708"/>
      <c r="FA36" s="708"/>
      <c r="FB36" s="708"/>
      <c r="FC36" s="708"/>
      <c r="FD36" s="708"/>
      <c r="FE36" s="708"/>
      <c r="FF36" s="708"/>
      <c r="FG36" s="708"/>
      <c r="FH36" s="708"/>
      <c r="FI36" s="708"/>
      <c r="FJ36" s="708"/>
      <c r="FK36" s="708"/>
      <c r="FL36" s="708"/>
      <c r="FM36" s="708"/>
      <c r="FN36" s="708"/>
      <c r="FO36" s="708"/>
      <c r="FP36" s="708"/>
      <c r="FQ36" s="708"/>
      <c r="FR36" s="708"/>
      <c r="FS36" s="708"/>
      <c r="FT36" s="708"/>
      <c r="FU36" s="708"/>
      <c r="FV36" s="708"/>
      <c r="FW36" s="708"/>
      <c r="FX36" s="708"/>
      <c r="FY36" s="708"/>
      <c r="FZ36" s="708"/>
      <c r="GA36" s="708"/>
      <c r="GB36" s="708"/>
      <c r="GC36" s="708"/>
      <c r="GD36" s="708"/>
      <c r="GE36" s="708"/>
      <c r="GF36" s="708"/>
      <c r="GG36" s="708"/>
      <c r="GH36" s="708"/>
      <c r="GI36" s="708"/>
      <c r="GJ36" s="708"/>
      <c r="GK36" s="708"/>
      <c r="GL36" s="708"/>
      <c r="GM36" s="708"/>
      <c r="GN36" s="708"/>
      <c r="GO36" s="708"/>
      <c r="GP36" s="708"/>
      <c r="GQ36" s="708"/>
      <c r="GR36" s="708"/>
      <c r="GS36" s="708"/>
      <c r="GT36" s="708"/>
      <c r="GU36" s="708"/>
      <c r="GV36" s="708"/>
      <c r="GW36" s="708"/>
      <c r="GX36" s="708"/>
      <c r="GY36" s="708"/>
      <c r="GZ36" s="708"/>
      <c r="HA36" s="708"/>
      <c r="HB36" s="708"/>
      <c r="HC36" s="708"/>
      <c r="HD36" s="708"/>
      <c r="HE36" s="708"/>
      <c r="HF36" s="708"/>
      <c r="HG36" s="708"/>
      <c r="HH36" s="708"/>
      <c r="HI36" s="708"/>
      <c r="HJ36" s="708"/>
      <c r="HK36" s="708"/>
      <c r="HL36" s="708"/>
      <c r="HM36" s="708"/>
      <c r="HN36" s="708"/>
      <c r="HO36" s="708"/>
      <c r="HP36" s="708"/>
      <c r="HQ36" s="708"/>
      <c r="HR36" s="708"/>
      <c r="HS36" s="708"/>
      <c r="HT36" s="708"/>
      <c r="HU36" s="708"/>
      <c r="HV36" s="708"/>
      <c r="HW36" s="708"/>
      <c r="HX36" s="708"/>
      <c r="HY36" s="708"/>
      <c r="HZ36" s="708"/>
      <c r="IA36" s="708"/>
      <c r="IB36" s="708"/>
      <c r="IC36" s="708"/>
      <c r="ID36" s="708"/>
      <c r="IE36" s="708"/>
      <c r="IF36" s="708"/>
      <c r="IG36" s="708"/>
      <c r="IH36" s="708"/>
      <c r="II36" s="708"/>
      <c r="IJ36" s="708"/>
      <c r="IK36" s="708"/>
      <c r="IL36" s="708"/>
      <c r="IM36" s="708"/>
      <c r="IN36" s="708"/>
      <c r="IO36" s="708"/>
      <c r="IP36" s="708"/>
      <c r="IQ36" s="708"/>
      <c r="IR36" s="708"/>
      <c r="IS36" s="708"/>
      <c r="IT36" s="708"/>
      <c r="IU36" s="708"/>
      <c r="IV36" s="708"/>
    </row>
    <row r="37" spans="7:256" ht="16.5">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0"/>
      <c r="AI37" s="710"/>
      <c r="AJ37" s="710"/>
      <c r="AK37" s="710"/>
      <c r="AL37" s="710"/>
      <c r="AM37" s="710"/>
      <c r="AN37" s="710"/>
      <c r="AO37" s="710"/>
      <c r="AP37" s="710"/>
      <c r="AQ37" s="710"/>
      <c r="AR37" s="710"/>
      <c r="AS37" s="710"/>
      <c r="AT37" s="710"/>
      <c r="AU37" s="710"/>
      <c r="AV37" s="710"/>
      <c r="AW37" s="710"/>
      <c r="AX37" s="710"/>
      <c r="AY37" s="710"/>
      <c r="AZ37" s="710"/>
      <c r="BA37" s="710"/>
      <c r="BB37" s="710"/>
      <c r="BC37" s="710"/>
      <c r="BD37" s="710"/>
      <c r="BE37" s="710"/>
      <c r="BF37" s="710"/>
      <c r="BG37" s="710"/>
      <c r="BH37" s="710"/>
      <c r="BI37" s="710"/>
      <c r="BJ37" s="710"/>
      <c r="BK37" s="710"/>
      <c r="BL37" s="710"/>
      <c r="BM37" s="710"/>
      <c r="BN37" s="710"/>
      <c r="BO37" s="710"/>
      <c r="BP37" s="710"/>
      <c r="BQ37" s="710"/>
      <c r="BR37" s="710"/>
      <c r="BS37" s="710"/>
      <c r="BT37" s="710"/>
      <c r="BU37" s="710"/>
      <c r="BV37" s="710"/>
      <c r="BW37" s="710"/>
      <c r="BX37" s="710"/>
      <c r="BY37" s="710"/>
      <c r="BZ37" s="710"/>
      <c r="CA37" s="710"/>
      <c r="CB37" s="710"/>
      <c r="CC37" s="710"/>
      <c r="CD37" s="710"/>
      <c r="CE37" s="710"/>
      <c r="CF37" s="710"/>
      <c r="CG37" s="710"/>
      <c r="CH37" s="710"/>
      <c r="CI37" s="710"/>
      <c r="CJ37" s="710"/>
      <c r="CK37" s="710"/>
      <c r="CL37" s="710"/>
      <c r="CM37" s="710"/>
      <c r="CN37" s="710"/>
      <c r="CO37" s="710"/>
      <c r="CP37" s="710"/>
      <c r="CQ37" s="710"/>
      <c r="CR37" s="710"/>
      <c r="CS37" s="710"/>
      <c r="CT37" s="710"/>
      <c r="CU37" s="710"/>
      <c r="CV37" s="710"/>
      <c r="CW37" s="710"/>
      <c r="CX37" s="710"/>
      <c r="CY37" s="710"/>
      <c r="CZ37" s="710"/>
      <c r="DA37" s="710"/>
      <c r="DB37" s="710"/>
      <c r="DC37" s="710"/>
      <c r="DD37" s="710"/>
      <c r="DE37" s="710"/>
      <c r="DF37" s="710"/>
      <c r="DG37" s="710"/>
      <c r="DH37" s="710"/>
      <c r="DI37" s="710"/>
      <c r="DJ37" s="710"/>
      <c r="DK37" s="710"/>
      <c r="DL37" s="710"/>
      <c r="DM37" s="710"/>
      <c r="DN37" s="710"/>
      <c r="DO37" s="710"/>
      <c r="DP37" s="710"/>
      <c r="DQ37" s="710"/>
      <c r="DR37" s="710"/>
      <c r="DS37" s="710"/>
      <c r="DT37" s="710"/>
      <c r="DU37" s="710"/>
      <c r="DV37" s="710"/>
      <c r="DW37" s="710"/>
      <c r="DX37" s="710"/>
      <c r="DY37" s="710"/>
      <c r="DZ37" s="710"/>
      <c r="EA37" s="710"/>
      <c r="EB37" s="710"/>
      <c r="EC37" s="710"/>
      <c r="ED37" s="710"/>
      <c r="EE37" s="710"/>
      <c r="EF37" s="710"/>
      <c r="EG37" s="710"/>
      <c r="EH37" s="710"/>
      <c r="EI37" s="710"/>
      <c r="EJ37" s="710"/>
      <c r="EK37" s="710"/>
      <c r="EL37" s="710"/>
      <c r="EM37" s="710"/>
      <c r="EN37" s="710"/>
      <c r="EO37" s="710"/>
      <c r="EP37" s="710"/>
      <c r="EQ37" s="710"/>
      <c r="ER37" s="710"/>
      <c r="ES37" s="710"/>
      <c r="ET37" s="710"/>
      <c r="EU37" s="710"/>
      <c r="EV37" s="710"/>
      <c r="EW37" s="710"/>
      <c r="EX37" s="710"/>
      <c r="EY37" s="710"/>
      <c r="EZ37" s="710"/>
      <c r="FA37" s="710"/>
      <c r="FB37" s="710"/>
      <c r="FC37" s="710"/>
      <c r="FD37" s="710"/>
      <c r="FE37" s="710"/>
      <c r="FF37" s="710"/>
      <c r="FG37" s="710"/>
      <c r="FH37" s="710"/>
      <c r="FI37" s="710"/>
      <c r="FJ37" s="710"/>
      <c r="FK37" s="710"/>
      <c r="FL37" s="710"/>
      <c r="FM37" s="710"/>
      <c r="FN37" s="710"/>
      <c r="FO37" s="710"/>
      <c r="FP37" s="710"/>
      <c r="FQ37" s="710"/>
      <c r="FR37" s="710"/>
      <c r="FS37" s="710"/>
      <c r="FT37" s="710"/>
      <c r="FU37" s="710"/>
      <c r="FV37" s="710"/>
      <c r="FW37" s="710"/>
      <c r="FX37" s="710"/>
      <c r="FY37" s="710"/>
      <c r="FZ37" s="710"/>
      <c r="GA37" s="710"/>
      <c r="GB37" s="710"/>
      <c r="GC37" s="710"/>
      <c r="GD37" s="710"/>
      <c r="GE37" s="710"/>
      <c r="GF37" s="710"/>
      <c r="GG37" s="710"/>
      <c r="GH37" s="710"/>
      <c r="GI37" s="710"/>
      <c r="GJ37" s="710"/>
      <c r="GK37" s="710"/>
      <c r="GL37" s="710"/>
      <c r="GM37" s="710"/>
      <c r="GN37" s="710"/>
      <c r="GO37" s="710"/>
      <c r="GP37" s="710"/>
      <c r="GQ37" s="710"/>
      <c r="GR37" s="710"/>
      <c r="GS37" s="710"/>
      <c r="GT37" s="710"/>
      <c r="GU37" s="710"/>
      <c r="GV37" s="710"/>
      <c r="GW37" s="710"/>
      <c r="GX37" s="710"/>
      <c r="GY37" s="710"/>
      <c r="GZ37" s="710"/>
      <c r="HA37" s="710"/>
      <c r="HB37" s="710"/>
      <c r="HC37" s="710"/>
      <c r="HD37" s="710"/>
      <c r="HE37" s="710"/>
      <c r="HF37" s="710"/>
      <c r="HG37" s="710"/>
      <c r="HH37" s="710"/>
      <c r="HI37" s="710"/>
      <c r="HJ37" s="710"/>
      <c r="HK37" s="710"/>
      <c r="HL37" s="710"/>
      <c r="HM37" s="710"/>
      <c r="HN37" s="710"/>
      <c r="HO37" s="710"/>
      <c r="HP37" s="710"/>
      <c r="HQ37" s="710"/>
      <c r="HR37" s="710"/>
      <c r="HS37" s="710"/>
      <c r="HT37" s="710"/>
      <c r="HU37" s="710"/>
      <c r="HV37" s="710"/>
      <c r="HW37" s="710"/>
      <c r="HX37" s="710"/>
      <c r="HY37" s="710"/>
      <c r="HZ37" s="710"/>
      <c r="IA37" s="710"/>
      <c r="IB37" s="710"/>
      <c r="IC37" s="710"/>
      <c r="ID37" s="710"/>
      <c r="IE37" s="710"/>
      <c r="IF37" s="710"/>
      <c r="IG37" s="710"/>
      <c r="IH37" s="710"/>
      <c r="II37" s="710"/>
      <c r="IJ37" s="710"/>
      <c r="IK37" s="710"/>
      <c r="IL37" s="710"/>
      <c r="IM37" s="710"/>
      <c r="IN37" s="710"/>
      <c r="IO37" s="710"/>
      <c r="IP37" s="710"/>
      <c r="IQ37" s="710"/>
      <c r="IR37" s="710"/>
      <c r="IS37" s="710"/>
      <c r="IT37" s="710"/>
      <c r="IU37" s="710"/>
      <c r="IV37" s="710"/>
    </row>
    <row r="38" spans="7:256">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708"/>
      <c r="AM38" s="708"/>
      <c r="AN38" s="708"/>
      <c r="AO38" s="708"/>
      <c r="AP38" s="708"/>
      <c r="AQ38" s="708"/>
      <c r="AR38" s="708"/>
      <c r="AS38" s="708"/>
      <c r="AT38" s="708"/>
      <c r="AU38" s="708"/>
      <c r="AV38" s="708"/>
      <c r="AW38" s="708"/>
      <c r="AX38" s="708"/>
      <c r="AY38" s="708"/>
      <c r="AZ38" s="708"/>
      <c r="BA38" s="708"/>
      <c r="BB38" s="708"/>
      <c r="BC38" s="708"/>
      <c r="BD38" s="708"/>
      <c r="BE38" s="708"/>
      <c r="BF38" s="708"/>
      <c r="BG38" s="708"/>
      <c r="BH38" s="708"/>
      <c r="BI38" s="708"/>
      <c r="BJ38" s="708"/>
      <c r="BK38" s="708"/>
      <c r="BL38" s="708"/>
      <c r="BM38" s="708"/>
      <c r="BN38" s="708"/>
      <c r="BO38" s="708"/>
      <c r="BP38" s="708"/>
      <c r="BQ38" s="708"/>
      <c r="BR38" s="708"/>
      <c r="BS38" s="708"/>
      <c r="BT38" s="708"/>
      <c r="BU38" s="708"/>
      <c r="BV38" s="708"/>
      <c r="BW38" s="708"/>
      <c r="BX38" s="708"/>
      <c r="BY38" s="708"/>
      <c r="BZ38" s="708"/>
      <c r="CA38" s="708"/>
      <c r="CB38" s="708"/>
      <c r="CC38" s="708"/>
      <c r="CD38" s="708"/>
      <c r="CE38" s="708"/>
      <c r="CF38" s="708"/>
      <c r="CG38" s="708"/>
      <c r="CH38" s="708"/>
      <c r="CI38" s="708"/>
      <c r="CJ38" s="708"/>
      <c r="CK38" s="708"/>
      <c r="CL38" s="708"/>
      <c r="CM38" s="708"/>
      <c r="CN38" s="708"/>
      <c r="CO38" s="708"/>
      <c r="CP38" s="708"/>
      <c r="CQ38" s="708"/>
      <c r="CR38" s="708"/>
      <c r="CS38" s="708"/>
      <c r="CT38" s="708"/>
      <c r="CU38" s="708"/>
      <c r="CV38" s="708"/>
      <c r="CW38" s="708"/>
      <c r="CX38" s="708"/>
      <c r="CY38" s="708"/>
      <c r="CZ38" s="708"/>
      <c r="DA38" s="708"/>
      <c r="DB38" s="708"/>
      <c r="DC38" s="708"/>
      <c r="DD38" s="708"/>
      <c r="DE38" s="708"/>
      <c r="DF38" s="708"/>
      <c r="DG38" s="708"/>
      <c r="DH38" s="708"/>
      <c r="DI38" s="708"/>
      <c r="DJ38" s="708"/>
      <c r="DK38" s="708"/>
      <c r="DL38" s="708"/>
      <c r="DM38" s="708"/>
      <c r="DN38" s="708"/>
      <c r="DO38" s="708"/>
      <c r="DP38" s="708"/>
      <c r="DQ38" s="708"/>
      <c r="DR38" s="708"/>
      <c r="DS38" s="708"/>
      <c r="DT38" s="708"/>
      <c r="DU38" s="708"/>
      <c r="DV38" s="708"/>
      <c r="DW38" s="708"/>
      <c r="DX38" s="708"/>
      <c r="DY38" s="708"/>
      <c r="DZ38" s="708"/>
      <c r="EA38" s="708"/>
      <c r="EB38" s="708"/>
      <c r="EC38" s="708"/>
      <c r="ED38" s="708"/>
      <c r="EE38" s="708"/>
      <c r="EF38" s="708"/>
      <c r="EG38" s="708"/>
      <c r="EH38" s="708"/>
      <c r="EI38" s="708"/>
      <c r="EJ38" s="708"/>
      <c r="EK38" s="708"/>
      <c r="EL38" s="708"/>
      <c r="EM38" s="708"/>
      <c r="EN38" s="708"/>
      <c r="EO38" s="708"/>
      <c r="EP38" s="708"/>
      <c r="EQ38" s="708"/>
      <c r="ER38" s="708"/>
      <c r="ES38" s="708"/>
      <c r="ET38" s="708"/>
      <c r="EU38" s="708"/>
      <c r="EV38" s="708"/>
      <c r="EW38" s="708"/>
      <c r="EX38" s="708"/>
      <c r="EY38" s="708"/>
      <c r="EZ38" s="708"/>
      <c r="FA38" s="708"/>
      <c r="FB38" s="708"/>
      <c r="FC38" s="708"/>
      <c r="FD38" s="708"/>
      <c r="FE38" s="708"/>
      <c r="FF38" s="708"/>
      <c r="FG38" s="708"/>
      <c r="FH38" s="708"/>
      <c r="FI38" s="708"/>
      <c r="FJ38" s="708"/>
      <c r="FK38" s="708"/>
      <c r="FL38" s="708"/>
      <c r="FM38" s="708"/>
      <c r="FN38" s="708"/>
      <c r="FO38" s="708"/>
      <c r="FP38" s="708"/>
      <c r="FQ38" s="708"/>
      <c r="FR38" s="708"/>
      <c r="FS38" s="708"/>
      <c r="FT38" s="708"/>
      <c r="FU38" s="708"/>
      <c r="FV38" s="708"/>
      <c r="FW38" s="708"/>
      <c r="FX38" s="708"/>
      <c r="FY38" s="708"/>
      <c r="FZ38" s="708"/>
      <c r="GA38" s="708"/>
      <c r="GB38" s="708"/>
      <c r="GC38" s="708"/>
      <c r="GD38" s="708"/>
      <c r="GE38" s="708"/>
      <c r="GF38" s="708"/>
      <c r="GG38" s="708"/>
      <c r="GH38" s="708"/>
      <c r="GI38" s="708"/>
      <c r="GJ38" s="708"/>
      <c r="GK38" s="708"/>
      <c r="GL38" s="708"/>
      <c r="GM38" s="708"/>
      <c r="GN38" s="708"/>
      <c r="GO38" s="708"/>
      <c r="GP38" s="708"/>
      <c r="GQ38" s="708"/>
      <c r="GR38" s="708"/>
      <c r="GS38" s="708"/>
      <c r="GT38" s="708"/>
      <c r="GU38" s="708"/>
      <c r="GV38" s="708"/>
      <c r="GW38" s="708"/>
      <c r="GX38" s="708"/>
      <c r="GY38" s="708"/>
      <c r="GZ38" s="708"/>
      <c r="HA38" s="708"/>
      <c r="HB38" s="708"/>
      <c r="HC38" s="708"/>
      <c r="HD38" s="708"/>
      <c r="HE38" s="708"/>
      <c r="HF38" s="708"/>
      <c r="HG38" s="708"/>
      <c r="HH38" s="708"/>
      <c r="HI38" s="708"/>
      <c r="HJ38" s="708"/>
      <c r="HK38" s="708"/>
      <c r="HL38" s="708"/>
      <c r="HM38" s="708"/>
      <c r="HN38" s="708"/>
      <c r="HO38" s="708"/>
      <c r="HP38" s="708"/>
      <c r="HQ38" s="708"/>
      <c r="HR38" s="708"/>
      <c r="HS38" s="708"/>
      <c r="HT38" s="708"/>
      <c r="HU38" s="708"/>
      <c r="HV38" s="708"/>
      <c r="HW38" s="708"/>
      <c r="HX38" s="708"/>
      <c r="HY38" s="708"/>
      <c r="HZ38" s="708"/>
      <c r="IA38" s="708"/>
      <c r="IB38" s="708"/>
      <c r="IC38" s="708"/>
      <c r="ID38" s="708"/>
      <c r="IE38" s="708"/>
      <c r="IF38" s="708"/>
      <c r="IG38" s="708"/>
      <c r="IH38" s="708"/>
      <c r="II38" s="708"/>
      <c r="IJ38" s="708"/>
      <c r="IK38" s="708"/>
      <c r="IL38" s="708"/>
      <c r="IM38" s="708"/>
      <c r="IN38" s="708"/>
      <c r="IO38" s="708"/>
      <c r="IP38" s="708"/>
      <c r="IQ38" s="708"/>
      <c r="IR38" s="708"/>
      <c r="IS38" s="708"/>
      <c r="IT38" s="708"/>
      <c r="IU38" s="708"/>
      <c r="IV38" s="708"/>
    </row>
    <row r="39" spans="7:256" ht="16.5">
      <c r="G39" s="711"/>
    </row>
    <row r="40" spans="7:256" ht="16.5">
      <c r="G40" s="711"/>
    </row>
    <row r="41" spans="7:256" ht="16.5">
      <c r="G41" s="711"/>
    </row>
    <row r="42" spans="7:256">
      <c r="G42" s="707"/>
    </row>
    <row r="43" spans="7:256" ht="16.5">
      <c r="G43" s="712"/>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0"/>
      <c r="CW43" s="680"/>
      <c r="CX43" s="680"/>
      <c r="CY43" s="680"/>
      <c r="CZ43" s="680"/>
      <c r="DA43" s="680"/>
      <c r="DB43" s="680"/>
      <c r="DC43" s="680"/>
      <c r="DD43" s="680"/>
      <c r="DE43" s="680"/>
      <c r="DF43" s="680"/>
      <c r="DG43" s="680"/>
      <c r="DH43" s="680"/>
      <c r="DI43" s="680"/>
      <c r="DJ43" s="680"/>
      <c r="DK43" s="680"/>
      <c r="DL43" s="680"/>
      <c r="DM43" s="680"/>
      <c r="DN43" s="680"/>
      <c r="DO43" s="680"/>
      <c r="DP43" s="680"/>
      <c r="DQ43" s="680"/>
      <c r="DR43" s="680"/>
      <c r="DS43" s="680"/>
      <c r="DT43" s="680"/>
      <c r="DU43" s="680"/>
      <c r="DV43" s="680"/>
      <c r="DW43" s="680"/>
      <c r="DX43" s="680"/>
      <c r="DY43" s="680"/>
      <c r="DZ43" s="680"/>
      <c r="EA43" s="680"/>
      <c r="EB43" s="680"/>
      <c r="EC43" s="680"/>
      <c r="ED43" s="680"/>
      <c r="EE43" s="680"/>
      <c r="EF43" s="680"/>
      <c r="EG43" s="680"/>
      <c r="EH43" s="680"/>
      <c r="EI43" s="680"/>
      <c r="EJ43" s="680"/>
      <c r="EK43" s="680"/>
      <c r="EL43" s="680"/>
      <c r="EM43" s="680"/>
      <c r="EN43" s="680"/>
      <c r="EO43" s="680"/>
      <c r="EP43" s="680"/>
      <c r="EQ43" s="680"/>
      <c r="ER43" s="680"/>
      <c r="ES43" s="680"/>
      <c r="ET43" s="680"/>
      <c r="EU43" s="680"/>
      <c r="EV43" s="680"/>
      <c r="EW43" s="680"/>
      <c r="EX43" s="680"/>
      <c r="EY43" s="680"/>
      <c r="EZ43" s="680"/>
      <c r="FA43" s="680"/>
      <c r="FB43" s="680"/>
      <c r="FC43" s="680"/>
      <c r="FD43" s="680"/>
      <c r="FE43" s="680"/>
      <c r="FF43" s="680"/>
      <c r="FG43" s="680"/>
      <c r="FH43" s="680"/>
      <c r="FI43" s="680"/>
      <c r="FJ43" s="680"/>
      <c r="FK43" s="680"/>
      <c r="FL43" s="680"/>
      <c r="FM43" s="680"/>
      <c r="FN43" s="680"/>
      <c r="FO43" s="680"/>
      <c r="FP43" s="680"/>
      <c r="FQ43" s="680"/>
      <c r="FR43" s="680"/>
      <c r="FS43" s="680"/>
      <c r="FT43" s="680"/>
      <c r="FU43" s="680"/>
      <c r="FV43" s="680"/>
      <c r="FW43" s="680"/>
      <c r="FX43" s="680"/>
      <c r="FY43" s="680"/>
      <c r="FZ43" s="680"/>
      <c r="GA43" s="680"/>
      <c r="GB43" s="680"/>
      <c r="GC43" s="680"/>
      <c r="GD43" s="680"/>
      <c r="GE43" s="680"/>
      <c r="GF43" s="680"/>
      <c r="GG43" s="680"/>
      <c r="GH43" s="680"/>
      <c r="GI43" s="680"/>
      <c r="GJ43" s="680"/>
      <c r="GK43" s="680"/>
      <c r="GL43" s="680"/>
      <c r="GM43" s="680"/>
      <c r="GN43" s="680"/>
      <c r="GO43" s="680"/>
      <c r="GP43" s="680"/>
      <c r="GQ43" s="680"/>
      <c r="GR43" s="680"/>
      <c r="GS43" s="680"/>
      <c r="GT43" s="680"/>
      <c r="GU43" s="680"/>
      <c r="GV43" s="680"/>
      <c r="GW43" s="680"/>
      <c r="GX43" s="680"/>
      <c r="GY43" s="680"/>
      <c r="GZ43" s="680"/>
      <c r="HA43" s="680"/>
      <c r="HB43" s="680"/>
      <c r="HC43" s="680"/>
      <c r="HD43" s="680"/>
      <c r="HE43" s="680"/>
      <c r="HF43" s="680"/>
      <c r="HG43" s="680"/>
      <c r="HH43" s="680"/>
      <c r="HI43" s="680"/>
      <c r="HJ43" s="680"/>
      <c r="HK43" s="680"/>
      <c r="HL43" s="680"/>
      <c r="HM43" s="680"/>
      <c r="HN43" s="680"/>
      <c r="HO43" s="680"/>
      <c r="HP43" s="680"/>
      <c r="HQ43" s="680"/>
      <c r="HR43" s="680"/>
      <c r="HS43" s="680"/>
      <c r="HT43" s="680"/>
      <c r="HU43" s="680"/>
      <c r="HV43" s="680"/>
      <c r="HW43" s="680"/>
      <c r="HX43" s="680"/>
      <c r="HY43" s="680"/>
      <c r="HZ43" s="680"/>
      <c r="IA43" s="680"/>
      <c r="IB43" s="680"/>
      <c r="IC43" s="680"/>
      <c r="ID43" s="680"/>
      <c r="IE43" s="680"/>
      <c r="IF43" s="680"/>
      <c r="IG43" s="680"/>
      <c r="IH43" s="680"/>
      <c r="II43" s="680"/>
      <c r="IJ43" s="680"/>
      <c r="IK43" s="680"/>
      <c r="IL43" s="680"/>
      <c r="IM43" s="680"/>
      <c r="IN43" s="680"/>
      <c r="IO43" s="680"/>
      <c r="IP43" s="680"/>
      <c r="IQ43" s="680"/>
      <c r="IR43" s="680"/>
      <c r="IS43" s="680"/>
      <c r="IT43" s="680"/>
      <c r="IU43" s="680"/>
      <c r="IV43" s="680"/>
    </row>
  </sheetData>
  <customSheetViews>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2F397464-D97A-404F-89D2-184C6FBAA4E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s>
  <mergeCells count="11">
    <mergeCell ref="B1:F1"/>
    <mergeCell ref="D3:F3"/>
    <mergeCell ref="A4:B4"/>
    <mergeCell ref="D4:F4"/>
    <mergeCell ref="E5:F5"/>
    <mergeCell ref="A27:E28"/>
    <mergeCell ref="D16:D18"/>
    <mergeCell ref="B23:F23"/>
    <mergeCell ref="B24:F24"/>
    <mergeCell ref="B25:F25"/>
    <mergeCell ref="B26:F26"/>
  </mergeCells>
  <pageMargins left="0.47" right="0.17" top="0.43" bottom="0.34" header="0.3" footer="0.18"/>
  <pageSetup scale="80" fitToHeight="0" orientation="portrait" r:id="rId3"/>
  <colBreaks count="1" manualBreakCount="1">
    <brk id="6" max="2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266</v>
      </c>
    </row>
    <row r="2" spans="1:9" ht="15.75">
      <c r="A2" s="307"/>
      <c r="B2" s="308"/>
      <c r="C2" s="309"/>
      <c r="D2" s="310"/>
      <c r="E2" s="311"/>
      <c r="F2" s="354"/>
      <c r="G2" s="354"/>
      <c r="H2" s="292"/>
      <c r="I2" s="312"/>
    </row>
    <row r="3" spans="1:9" ht="16.5">
      <c r="A3" s="281"/>
      <c r="B3" s="282" t="s">
        <v>257</v>
      </c>
      <c r="C3" s="283"/>
      <c r="D3" s="284"/>
      <c r="E3" s="313"/>
      <c r="F3" s="354"/>
      <c r="G3" s="354"/>
      <c r="H3" s="314">
        <f>SUMIF(I1:I2,"Direct",H1:H2)</f>
        <v>0</v>
      </c>
      <c r="I3" s="285"/>
    </row>
    <row r="4" spans="1:9" ht="33">
      <c r="A4" s="281"/>
      <c r="B4" s="282" t="s">
        <v>258</v>
      </c>
      <c r="C4" s="283"/>
      <c r="D4" s="284"/>
      <c r="E4" s="313"/>
      <c r="F4" s="354"/>
      <c r="G4" s="354"/>
      <c r="H4" s="314">
        <f>SUMIF(J1:J2,"Bought-Out",H1:H2)</f>
        <v>0</v>
      </c>
      <c r="I4" s="285"/>
    </row>
    <row r="5" spans="1:9" ht="16.5">
      <c r="A5" s="286"/>
      <c r="B5" s="282" t="s">
        <v>259</v>
      </c>
      <c r="C5" s="287"/>
      <c r="D5" s="288"/>
      <c r="E5" s="289"/>
      <c r="F5" s="289"/>
      <c r="G5" s="289"/>
      <c r="H5" s="315">
        <f>H3+H4</f>
        <v>0</v>
      </c>
      <c r="I5" s="290"/>
    </row>
    <row r="6" spans="1:9" ht="16.5">
      <c r="A6" s="291"/>
      <c r="B6" s="996" t="s">
        <v>260</v>
      </c>
      <c r="C6" s="996"/>
      <c r="D6" s="996"/>
      <c r="E6" s="292"/>
      <c r="F6" s="354"/>
      <c r="G6" s="354"/>
      <c r="H6" s="314" t="e">
        <f>'Sch-7'!#REF!</f>
        <v>#REF!</v>
      </c>
      <c r="I6" s="293"/>
    </row>
    <row r="7" spans="1:9" ht="17.25" thickBot="1">
      <c r="A7" s="294"/>
      <c r="B7" s="997" t="s">
        <v>261</v>
      </c>
      <c r="C7" s="997"/>
      <c r="D7" s="997"/>
      <c r="E7" s="295"/>
      <c r="F7" s="295"/>
      <c r="G7" s="295"/>
      <c r="H7" s="316" t="e">
        <f>H5+H6</f>
        <v>#REF!</v>
      </c>
      <c r="I7" s="296"/>
    </row>
    <row r="8" spans="1:9" ht="16.5">
      <c r="A8" s="998"/>
      <c r="B8" s="998"/>
      <c r="C8" s="998"/>
      <c r="D8" s="998"/>
      <c r="E8" s="998"/>
      <c r="F8" s="998"/>
      <c r="G8" s="998"/>
    </row>
    <row r="9" spans="1:9" ht="15.75">
      <c r="A9" s="3"/>
      <c r="B9" s="995"/>
      <c r="C9" s="995"/>
      <c r="D9" s="995"/>
      <c r="E9" s="995"/>
      <c r="F9" s="995"/>
      <c r="G9" s="995"/>
    </row>
    <row r="10" spans="1:9" ht="16.5">
      <c r="A10" s="297"/>
      <c r="B10" s="297"/>
      <c r="C10" s="297"/>
      <c r="D10" s="297"/>
      <c r="E10" s="297"/>
      <c r="F10" s="297"/>
      <c r="G10" s="297"/>
    </row>
    <row r="11" spans="1:9" ht="90" customHeight="1">
      <c r="A11" s="298" t="s">
        <v>262</v>
      </c>
      <c r="B11" s="999" t="s">
        <v>263</v>
      </c>
      <c r="C11" s="999"/>
      <c r="D11" s="999"/>
      <c r="E11" s="999"/>
      <c r="F11" s="999"/>
      <c r="G11" s="999"/>
      <c r="H11" s="999"/>
      <c r="I11" s="999"/>
    </row>
    <row r="12" spans="1:9" ht="116.25" customHeight="1">
      <c r="A12" s="299" t="s">
        <v>264</v>
      </c>
      <c r="B12" s="853" t="s">
        <v>265</v>
      </c>
      <c r="C12" s="853"/>
      <c r="D12" s="853"/>
      <c r="E12" s="853"/>
      <c r="F12" s="853"/>
      <c r="G12" s="853"/>
      <c r="H12" s="853"/>
      <c r="I12" s="853"/>
    </row>
    <row r="13" spans="1:9" ht="15.75">
      <c r="A13" s="299"/>
      <c r="B13" s="853"/>
      <c r="C13" s="853"/>
      <c r="D13" s="853"/>
      <c r="E13" s="853"/>
      <c r="F13" s="853"/>
      <c r="G13" s="853"/>
    </row>
    <row r="14" spans="1:9" ht="16.5">
      <c r="A14" s="300" t="s">
        <v>151</v>
      </c>
      <c r="B14" s="301" t="str">
        <f>'Names of Bidder'!D$27&amp;"-"&amp; 'Names of Bidder'!E$27&amp;"-" &amp;'Names of Bidder'!F$27</f>
        <v>--</v>
      </c>
      <c r="C14" s="302"/>
      <c r="D14" s="303"/>
      <c r="E14" s="2"/>
      <c r="F14" s="2"/>
      <c r="G14" s="304"/>
    </row>
    <row r="15" spans="1:9" ht="16.5">
      <c r="A15" s="300" t="s">
        <v>152</v>
      </c>
      <c r="B15" s="301" t="str">
        <f>IF('Names of Bidder'!D$28=0, "", 'Names of Bidder'!D$28)</f>
        <v/>
      </c>
      <c r="C15" s="2"/>
      <c r="D15" s="303" t="s">
        <v>133</v>
      </c>
      <c r="E15" s="304" t="str">
        <f>IF('Names of Bidder'!D$24=0, "", 'Names of Bidder'!D$24)</f>
        <v/>
      </c>
      <c r="F15" s="2"/>
      <c r="G15" s="301" t="str">
        <f>'[9]Names of Bidder'!I14&amp;"-"&amp; '[9]Names of Bidder'!J14&amp;"-" &amp;'[9]Names of Bidder'!K14</f>
        <v>--</v>
      </c>
    </row>
    <row r="16" spans="1:9" ht="16.5">
      <c r="A16" s="305"/>
      <c r="B16" s="306"/>
      <c r="C16" s="5"/>
      <c r="D16" s="303" t="s">
        <v>135</v>
      </c>
      <c r="E16" s="304" t="str">
        <f>IF('Names of Bidder'!D$25=0, "", 'Names of Bidder'!D$25)</f>
        <v/>
      </c>
      <c r="F16" s="5"/>
      <c r="G16" s="5"/>
    </row>
    <row r="18" spans="1:11">
      <c r="A18" t="s">
        <v>267</v>
      </c>
    </row>
    <row r="20" spans="1:11" ht="17.25" thickBot="1">
      <c r="A20" s="317"/>
      <c r="B20" s="318" t="s">
        <v>268</v>
      </c>
      <c r="C20" s="319"/>
      <c r="D20" s="318"/>
      <c r="E20" s="295"/>
      <c r="F20" s="295"/>
      <c r="G20" s="295"/>
      <c r="H20" s="320" t="s">
        <v>282</v>
      </c>
    </row>
    <row r="21" spans="1:11" ht="16.5" thickBot="1">
      <c r="A21" s="321"/>
      <c r="B21" s="992"/>
      <c r="C21" s="992"/>
      <c r="D21" s="992"/>
      <c r="E21" s="992"/>
      <c r="F21" s="992"/>
    </row>
    <row r="22" spans="1:11" ht="15.75">
      <c r="A22" s="322"/>
      <c r="B22" s="993"/>
      <c r="C22" s="993"/>
      <c r="D22" s="993"/>
      <c r="E22" s="993"/>
      <c r="F22" s="993"/>
    </row>
    <row r="23" spans="1:11" ht="16.5">
      <c r="A23" s="300" t="s">
        <v>151</v>
      </c>
      <c r="B23" s="301" t="s">
        <v>251</v>
      </c>
      <c r="C23" s="323"/>
      <c r="D23" s="303"/>
      <c r="E23" s="2"/>
      <c r="F23" s="2"/>
    </row>
    <row r="24" spans="1:11" ht="16.5">
      <c r="A24" s="300" t="s">
        <v>152</v>
      </c>
      <c r="B24" s="301" t="s">
        <v>252</v>
      </c>
      <c r="C24" s="3"/>
      <c r="D24" s="303" t="s">
        <v>133</v>
      </c>
      <c r="E24" s="304" t="s">
        <v>269</v>
      </c>
      <c r="F24" s="2"/>
    </row>
    <row r="25" spans="1:11" ht="16.5">
      <c r="A25" s="305"/>
      <c r="B25" s="306"/>
      <c r="C25" s="305"/>
      <c r="D25" s="303" t="s">
        <v>135</v>
      </c>
      <c r="E25" s="304" t="s">
        <v>270</v>
      </c>
      <c r="F25" s="5"/>
    </row>
    <row r="27" spans="1:11">
      <c r="A27" t="s">
        <v>271</v>
      </c>
    </row>
    <row r="29" spans="1:11" ht="16.5">
      <c r="A29" s="324"/>
      <c r="B29" s="325" t="s">
        <v>272</v>
      </c>
      <c r="C29" s="325"/>
      <c r="D29" s="325"/>
      <c r="E29" s="326"/>
      <c r="F29" s="326"/>
      <c r="G29" s="326"/>
      <c r="H29" s="326"/>
      <c r="I29" s="326"/>
      <c r="J29" s="326"/>
      <c r="K29" s="327" t="e">
        <f>SUM(#REF!)</f>
        <v>#REF!</v>
      </c>
    </row>
    <row r="30" spans="1:11" ht="15.75">
      <c r="A30" s="322"/>
      <c r="B30" s="994"/>
      <c r="C30" s="995"/>
      <c r="D30" s="995"/>
      <c r="E30" s="995"/>
      <c r="F30" s="995"/>
      <c r="G30" s="995"/>
    </row>
    <row r="31" spans="1:11" ht="16.5">
      <c r="A31" s="328" t="s">
        <v>151</v>
      </c>
      <c r="B31" s="329" t="s">
        <v>251</v>
      </c>
      <c r="C31" s="330"/>
      <c r="D31" s="331"/>
      <c r="E31" s="332"/>
      <c r="F31" s="332"/>
      <c r="G31" s="5"/>
    </row>
    <row r="32" spans="1:11" ht="16.5">
      <c r="A32" s="328" t="s">
        <v>152</v>
      </c>
      <c r="B32" s="329" t="s">
        <v>252</v>
      </c>
      <c r="C32" s="332"/>
      <c r="D32" s="331" t="s">
        <v>133</v>
      </c>
      <c r="E32" s="333" t="s">
        <v>269</v>
      </c>
      <c r="F32" s="332"/>
      <c r="G32" s="5"/>
    </row>
    <row r="33" spans="1:8" ht="16.5">
      <c r="A33" s="334"/>
      <c r="B33" s="335"/>
      <c r="C33" s="336"/>
      <c r="D33" s="331" t="s">
        <v>135</v>
      </c>
      <c r="E33" s="333" t="s">
        <v>270</v>
      </c>
      <c r="F33" s="336"/>
      <c r="G33" s="5"/>
    </row>
    <row r="35" spans="1:8">
      <c r="A35" t="s">
        <v>275</v>
      </c>
    </row>
    <row r="37" spans="1:8" ht="30">
      <c r="A37" s="337" t="s">
        <v>151</v>
      </c>
      <c r="B37" s="338" t="s">
        <v>249</v>
      </c>
      <c r="C37" s="339"/>
      <c r="D37" s="914" t="s">
        <v>273</v>
      </c>
      <c r="E37" s="914"/>
      <c r="F37" s="991"/>
    </row>
    <row r="38" spans="1:8" ht="30">
      <c r="A38" s="337" t="s">
        <v>152</v>
      </c>
      <c r="B38" s="338" t="s">
        <v>250</v>
      </c>
      <c r="C38" s="20"/>
      <c r="D38" s="914" t="s">
        <v>274</v>
      </c>
      <c r="E38" s="914"/>
      <c r="F38" s="991"/>
    </row>
    <row r="40" spans="1:8">
      <c r="A40" t="s">
        <v>276</v>
      </c>
    </row>
    <row r="42" spans="1:8" ht="30">
      <c r="A42" s="340"/>
      <c r="B42" s="341" t="s">
        <v>277</v>
      </c>
      <c r="C42" s="341"/>
      <c r="D42" s="341"/>
      <c r="E42" s="341"/>
      <c r="F42" s="341"/>
      <c r="G42" s="341"/>
      <c r="H42" s="342" t="s">
        <v>283</v>
      </c>
    </row>
    <row r="43" spans="1:8" ht="16.5">
      <c r="A43" s="343"/>
      <c r="B43" s="344"/>
      <c r="C43" s="344"/>
      <c r="D43" s="344"/>
      <c r="E43" s="344"/>
      <c r="F43" s="344"/>
      <c r="G43" s="345"/>
    </row>
    <row r="44" spans="1:8">
      <c r="A44" s="344"/>
      <c r="B44" s="344"/>
      <c r="C44" s="344"/>
      <c r="D44" s="344"/>
      <c r="E44" s="344"/>
      <c r="F44" s="344"/>
      <c r="G44" s="346"/>
    </row>
    <row r="45" spans="1:8">
      <c r="A45" s="913"/>
      <c r="B45" s="913"/>
      <c r="C45" s="913"/>
      <c r="D45" s="913"/>
      <c r="E45" s="913"/>
      <c r="F45" s="913"/>
      <c r="G45" s="913"/>
    </row>
    <row r="46" spans="1:8">
      <c r="A46" s="347"/>
      <c r="B46" s="347"/>
      <c r="C46" s="914"/>
      <c r="D46" s="914"/>
      <c r="E46" s="914"/>
      <c r="F46" s="914"/>
      <c r="G46" s="914"/>
    </row>
    <row r="47" spans="1:8">
      <c r="A47" s="348" t="s">
        <v>151</v>
      </c>
      <c r="B47" s="349" t="s">
        <v>251</v>
      </c>
      <c r="C47" s="914" t="s">
        <v>278</v>
      </c>
      <c r="D47" s="914"/>
      <c r="E47" s="914"/>
      <c r="F47" s="914"/>
      <c r="G47" s="914"/>
    </row>
    <row r="48" spans="1:8">
      <c r="A48" s="348" t="s">
        <v>152</v>
      </c>
      <c r="B48" s="350" t="s">
        <v>252</v>
      </c>
      <c r="C48" s="914" t="s">
        <v>279</v>
      </c>
      <c r="D48" s="914"/>
      <c r="E48" s="914"/>
      <c r="F48" s="914"/>
      <c r="G48" s="914"/>
    </row>
    <row r="49" spans="1:7" ht="16.5">
      <c r="A49" s="19"/>
      <c r="B49" s="18"/>
      <c r="C49" s="914"/>
      <c r="D49" s="914"/>
      <c r="E49" s="914"/>
      <c r="F49" s="914"/>
      <c r="G49" s="914"/>
    </row>
    <row r="50" spans="1:7" ht="16.5">
      <c r="A50" s="19"/>
      <c r="B50" s="18"/>
      <c r="C50" s="344"/>
      <c r="D50" s="344"/>
      <c r="E50" s="344"/>
      <c r="F50" s="344"/>
      <c r="G50" s="344"/>
    </row>
    <row r="51" spans="1:7" ht="16.5">
      <c r="A51" s="351" t="s">
        <v>280</v>
      </c>
      <c r="B51" s="915" t="s">
        <v>281</v>
      </c>
      <c r="C51" s="915"/>
      <c r="D51" s="915"/>
      <c r="E51" s="915"/>
      <c r="F51" s="915"/>
      <c r="G51" s="352"/>
    </row>
    <row r="52" spans="1:7" ht="16.5">
      <c r="A52" s="353"/>
      <c r="B52" s="22"/>
      <c r="C52" s="22"/>
      <c r="D52" s="22"/>
      <c r="E52" s="22"/>
      <c r="F52" s="22"/>
      <c r="G52" s="22"/>
    </row>
    <row r="60" spans="1:7">
      <c r="B60" t="s">
        <v>253</v>
      </c>
    </row>
    <row r="61" spans="1:7">
      <c r="B61" t="s">
        <v>254</v>
      </c>
    </row>
  </sheetData>
  <customSheetViews>
    <customSheetView guid="{267FF044-3C5D-4FEC-AC00-A7E30583F8BB}" state="hidden">
      <selection activeCell="H42" sqref="H42"/>
      <pageMargins left="0.7" right="0.7" top="0.75" bottom="0.75" header="0.3" footer="0.3"/>
      <pageSetup orientation="portrait" r:id="rId1"/>
    </customSheetView>
    <customSheetView guid="{3FCD02EB-1C44-4646-B069-2B9945E67B1F}" state="hidden">
      <selection activeCell="H42" sqref="H42"/>
      <pageMargins left="0.7" right="0.7" top="0.75" bottom="0.75" header="0.3" footer="0.3"/>
      <pageSetup orientation="portrait" r:id="rId2"/>
    </customSheetView>
    <customSheetView guid="{B056965A-4BE5-44B3-AB31-550AD9F023BC}" state="hidden">
      <selection activeCell="H42" sqref="H42"/>
      <pageMargins left="0.7" right="0.7" top="0.75" bottom="0.75" header="0.3" footer="0.3"/>
      <pageSetup orientation="portrait" r:id="rId3"/>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755190E0-7BE9-48F9-BB5F-DF8E25D6736A}" state="hidden">
      <selection activeCell="H42" sqref="H42"/>
      <pageMargins left="0.7" right="0.7" top="0.75" bottom="0.75" header="0.3" footer="0.3"/>
      <pageSetup orientation="portrait" r:id="rId4"/>
    </customSheetView>
    <customSheetView guid="{F1B559AA-B9AD-4E4C-B94A-ECBE5878008B}" state="hidden">
      <selection activeCell="H42" sqref="H42"/>
      <pageMargins left="0.7" right="0.7" top="0.75" bottom="0.75" header="0.3" footer="0.3"/>
      <pageSetup orientation="portrait" r:id="rId5"/>
    </customSheetView>
    <customSheetView guid="{2F397464-D97A-404F-89D2-184C6FBAA4EB}" state="hidden">
      <selection activeCell="H42" sqref="H42"/>
      <pageMargins left="0.7" right="0.7" top="0.75" bottom="0.75" header="0.3" footer="0.3"/>
      <pageSetup orientation="portrait" r:id="rId6"/>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
  <sheetViews>
    <sheetView workbookViewId="0"/>
  </sheetViews>
  <sheetFormatPr defaultRowHeight="15"/>
  <sheetData/>
  <customSheetViews>
    <customSheetView guid="{267FF044-3C5D-4FEC-AC00-A7E30583F8BB}" state="hidden">
      <pageMargins left="0.7" right="0.7" top="0.75" bottom="0.75" header="0.3" footer="0.3"/>
      <pageSetup orientation="portrait" r:id="rId1"/>
    </customSheetView>
    <customSheetView guid="{3FCD02EB-1C44-4646-B069-2B9945E67B1F}" state="hidden">
      <pageMargins left="0.7" right="0.7" top="0.75" bottom="0.75" header="0.3" footer="0.3"/>
      <pageSetup orientation="portrait" r:id="rId2"/>
    </customSheetView>
    <customSheetView guid="{B056965A-4BE5-44B3-AB31-550AD9F023BC}" state="hidden">
      <pageMargins left="0.7" right="0.7" top="0.75" bottom="0.75" header="0.3" footer="0.3"/>
      <pageSetup orientation="portrait" r:id="rId3"/>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CCA37BAE-906F-43D5-9FD9-B13563E4B9D7}" state="hidden">
      <pageMargins left="0.7" right="0.7" top="0.75" bottom="0.75" header="0.3" footer="0.3"/>
    </customSheetView>
    <customSheetView guid="{755190E0-7BE9-48F9-BB5F-DF8E25D6736A}" state="hidden">
      <pageMargins left="0.7" right="0.7" top="0.75" bottom="0.75" header="0.3" footer="0.3"/>
      <pageSetup orientation="portrait" r:id="rId4"/>
    </customSheetView>
    <customSheetView guid="{F1B559AA-B9AD-4E4C-B94A-ECBE5878008B}" state="hidden">
      <pageMargins left="0.7" right="0.7" top="0.75" bottom="0.75" header="0.3" footer="0.3"/>
      <pageSetup orientation="portrait" r:id="rId5"/>
    </customSheetView>
    <customSheetView guid="{2F397464-D97A-404F-89D2-184C6FBAA4EB}" state="hidden">
      <pageMargins left="0.7" right="0.7" top="0.75" bottom="0.75" header="0.3" footer="0.3"/>
      <pageSetup orientation="portrait" r:id="rId6"/>
    </customSheetView>
  </customSheetViews>
  <pageMargins left="0.7" right="0.7" top="0.75" bottom="0.75" header="0.3" footer="0.3"/>
  <pageSetup orientation="portrait"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AA233"/>
  <sheetViews>
    <sheetView topLeftCell="P1" workbookViewId="0">
      <selection activeCell="DT28" sqref="DT28"/>
    </sheetView>
  </sheetViews>
  <sheetFormatPr defaultColWidth="9.140625" defaultRowHeight="12.75"/>
  <cols>
    <col min="1" max="1" width="5.140625" style="557" hidden="1" customWidth="1"/>
    <col min="2" max="2" width="13.28515625" style="557" hidden="1" customWidth="1"/>
    <col min="3" max="3" width="0" style="557" hidden="1" customWidth="1"/>
    <col min="4" max="4" width="10.28515625" style="557" hidden="1" customWidth="1"/>
    <col min="5" max="5" width="3.42578125" style="557" hidden="1" customWidth="1"/>
    <col min="6" max="6" width="5.5703125" style="557" hidden="1" customWidth="1"/>
    <col min="7" max="7" width="11.42578125" style="557" hidden="1" customWidth="1"/>
    <col min="8" max="8" width="0" style="557" hidden="1" customWidth="1"/>
    <col min="9" max="9" width="10" style="557" hidden="1" customWidth="1"/>
    <col min="10" max="10" width="3.28515625" style="557" hidden="1" customWidth="1"/>
    <col min="11" max="11" width="5" style="557" hidden="1" customWidth="1"/>
    <col min="12" max="12" width="11.28515625" style="557" hidden="1" customWidth="1"/>
    <col min="13" max="13" width="0" style="557" hidden="1" customWidth="1"/>
    <col min="14" max="14" width="10.28515625" style="557" hidden="1" customWidth="1"/>
    <col min="15" max="15" width="3.7109375" style="557" hidden="1" customWidth="1"/>
    <col min="16" max="16" width="6.42578125" style="557" customWidth="1"/>
    <col min="17" max="17" width="14.85546875" style="557" customWidth="1"/>
    <col min="18" max="18" width="9.140625" style="557" customWidth="1"/>
    <col min="19" max="19" width="12" style="557" customWidth="1"/>
    <col min="20" max="20" width="3.28515625" style="557" hidden="1" customWidth="1"/>
    <col min="21" max="21" width="6.140625" style="557" hidden="1" customWidth="1"/>
    <col min="22" max="22" width="8.5703125" style="557" hidden="1" customWidth="1"/>
    <col min="23" max="23" width="8.42578125" style="557" hidden="1" customWidth="1"/>
    <col min="24" max="24" width="8.85546875" style="557" hidden="1" customWidth="1"/>
    <col min="25" max="116" width="0" style="557" hidden="1" customWidth="1"/>
    <col min="117" max="16384" width="9.140625" style="557"/>
  </cols>
  <sheetData>
    <row r="1" spans="1:27" ht="13.5" thickBot="1">
      <c r="A1" s="1000" t="e">
        <v>#REF!</v>
      </c>
      <c r="B1" s="1001"/>
      <c r="C1" s="538"/>
      <c r="D1" s="539"/>
      <c r="E1" s="538"/>
      <c r="F1" s="1000">
        <v>0</v>
      </c>
      <c r="G1" s="1001"/>
      <c r="H1" s="538"/>
      <c r="I1" s="539"/>
      <c r="K1" s="1000" t="e">
        <v>#REF!</v>
      </c>
      <c r="L1" s="1001"/>
      <c r="M1" s="538"/>
      <c r="N1" s="539"/>
      <c r="P1" s="1000" t="e">
        <f>'Sch-6 (After Discount)'!D28</f>
        <v>#REF!</v>
      </c>
      <c r="Q1" s="1001"/>
      <c r="R1" s="538"/>
      <c r="S1" s="539"/>
      <c r="U1" s="560" t="e">
        <v>#REF!</v>
      </c>
    </row>
    <row r="2" spans="1:27">
      <c r="A2" s="1002"/>
      <c r="B2" s="1003"/>
      <c r="C2" s="538"/>
      <c r="D2" s="539"/>
      <c r="E2" s="538"/>
      <c r="F2" s="540"/>
      <c r="G2" s="538"/>
      <c r="H2" s="538"/>
      <c r="I2" s="539"/>
      <c r="K2" s="540"/>
      <c r="L2" s="538"/>
      <c r="M2" s="538"/>
      <c r="N2" s="539"/>
      <c r="P2" s="540"/>
      <c r="Q2" s="538"/>
      <c r="R2" s="538"/>
      <c r="S2" s="539"/>
      <c r="U2" s="560" t="e">
        <v>#REF!</v>
      </c>
    </row>
    <row r="3" spans="1:27">
      <c r="A3" s="540"/>
      <c r="B3" s="541"/>
      <c r="C3" s="541"/>
      <c r="D3" s="542"/>
      <c r="E3" s="541"/>
      <c r="F3" s="540"/>
      <c r="G3" s="541"/>
      <c r="H3" s="541"/>
      <c r="I3" s="542"/>
      <c r="K3" s="540"/>
      <c r="L3" s="541"/>
      <c r="M3" s="541"/>
      <c r="N3" s="542"/>
      <c r="P3" s="540"/>
      <c r="Q3" s="541"/>
      <c r="R3" s="541"/>
      <c r="S3" s="542"/>
      <c r="U3" s="560" t="s">
        <v>441</v>
      </c>
    </row>
    <row r="4" spans="1:27" ht="66.75" customHeight="1" thickBot="1">
      <c r="A4" s="1010" t="e">
        <f>IF(OR((A1&gt;9999999999),(A1&lt;0)),"Invalid Entry - More than 1000 crore OR -ve value",IF(A1=0, "",+CONCATENATE(#REF!,B11,D11,B10,D10,B9,D9,B8,D8,B7,D7,B6," Only")))</f>
        <v>#REF!</v>
      </c>
      <c r="B4" s="1011"/>
      <c r="C4" s="1011"/>
      <c r="D4" s="1012"/>
      <c r="E4" s="538"/>
      <c r="F4" s="1010" t="str">
        <f>IF(OR((F1&gt;9999999999),(F1&lt;0)),"Invalid Entry - More than 1000 crore OR -ve value",IF(F1=0, "",+CONCATENATE(U1, G11,I11,G10,I10,G9,I9,G8,I8,G7,I7,G6," Only")))</f>
        <v/>
      </c>
      <c r="G4" s="1011"/>
      <c r="H4" s="1011"/>
      <c r="I4" s="1012"/>
      <c r="J4" s="538"/>
      <c r="K4" s="1010" t="e">
        <f>IF(OR((K1&gt;9999999999),(K1&lt;0)),"Invalid Entry - More than 1000 crore OR -ve value",IF(K1=0, "",+CONCATENATE(U2, L11,N11,L10,N10,L9,N9,L8,N8,L7,N7,L6," Only")))</f>
        <v>#REF!</v>
      </c>
      <c r="L4" s="1011"/>
      <c r="M4" s="1011"/>
      <c r="N4" s="1012"/>
      <c r="P4" s="1010" t="e">
        <f>IF(OR((P1&gt;9999999999),(P1&lt;0)),"Invalid Entry - More than 1000 crore OR -ve value",IF(P1=0, "",+CONCATENATE(U3, Q11,S11,Q10,S10,Q9,S9,Q8,S8,Q7,S7,Q6," Only")))</f>
        <v>#REF!</v>
      </c>
      <c r="Q4" s="1011"/>
      <c r="R4" s="1011"/>
      <c r="S4" s="1012"/>
      <c r="U4" s="1004" t="e">
        <f>VLOOKUP(1,T28:Y43,6,FALSE)</f>
        <v>#N/A</v>
      </c>
      <c r="V4" s="1004"/>
      <c r="W4" s="1004"/>
      <c r="X4" s="1004"/>
      <c r="Y4" s="1004"/>
      <c r="Z4" s="1004"/>
      <c r="AA4" s="1004"/>
    </row>
    <row r="5" spans="1:27" ht="18.75" customHeight="1" thickBot="1">
      <c r="A5" s="540"/>
      <c r="B5" s="541"/>
      <c r="C5" s="541"/>
      <c r="D5" s="542"/>
      <c r="E5" s="541"/>
      <c r="F5" s="540"/>
      <c r="G5" s="541"/>
      <c r="H5" s="541"/>
      <c r="I5" s="542"/>
      <c r="K5" s="540"/>
      <c r="L5" s="541"/>
      <c r="M5" s="541"/>
      <c r="N5" s="542"/>
      <c r="P5" s="540"/>
      <c r="Q5" s="541"/>
      <c r="R5" s="541"/>
      <c r="S5" s="542"/>
      <c r="U5" s="1005" t="e">
        <f>VLOOKUP(1,T8:Y23,6,FALSE)</f>
        <v>#N/A</v>
      </c>
      <c r="V5" s="1006"/>
      <c r="W5" s="1006"/>
      <c r="X5" s="1006"/>
      <c r="Y5" s="1006"/>
      <c r="Z5" s="1006"/>
      <c r="AA5" s="1007"/>
    </row>
    <row r="6" spans="1:27">
      <c r="A6" s="543" t="e">
        <f>-INT(A1/100)*100+ROUND(A1,0)</f>
        <v>#REF!</v>
      </c>
      <c r="B6" s="541" t="e">
        <f t="shared" ref="B6:B11" si="0">IF(A6=0,"",LOOKUP(A6,$A$13:$A$112,$B$13:$B$112))</f>
        <v>#REF!</v>
      </c>
      <c r="C6" s="541"/>
      <c r="D6" s="544"/>
      <c r="E6" s="541"/>
      <c r="F6" s="543">
        <f>-INT(F1/100)*100+ROUND(F1,0)</f>
        <v>0</v>
      </c>
      <c r="G6" s="541" t="str">
        <f t="shared" ref="G6:G11" si="1">IF(F6=0,"",LOOKUP(F6,$A$13:$A$112,$B$13:$B$112))</f>
        <v/>
      </c>
      <c r="H6" s="541"/>
      <c r="I6" s="544"/>
      <c r="K6" s="543" t="e">
        <f>-INT(K1/100)*100+ROUND(K1,0)</f>
        <v>#REF!</v>
      </c>
      <c r="L6" s="541" t="e">
        <f t="shared" ref="L6:L11" si="2">IF(K6=0,"",LOOKUP(K6,$A$13:$A$112,$B$13:$B$112))</f>
        <v>#REF!</v>
      </c>
      <c r="M6" s="541"/>
      <c r="N6" s="544"/>
      <c r="P6" s="543" t="e">
        <f>-INT(P1/100)*100+ROUND(P1,0)</f>
        <v>#REF!</v>
      </c>
      <c r="Q6" s="541" t="e">
        <f t="shared" ref="Q6:Q11" si="3">IF(P6=0,"",LOOKUP(P6,$A$13:$A$112,$B$13:$B$112))</f>
        <v>#REF!</v>
      </c>
      <c r="R6" s="541"/>
      <c r="S6" s="544"/>
    </row>
    <row r="7" spans="1:27">
      <c r="A7" s="543" t="e">
        <f>-INT(A1/1000)*10+INT(A1/100)</f>
        <v>#REF!</v>
      </c>
      <c r="B7" s="541" t="e">
        <f t="shared" si="0"/>
        <v>#REF!</v>
      </c>
      <c r="C7" s="541"/>
      <c r="D7" s="544" t="e">
        <f>+IF(B7="",""," Hundred ")</f>
        <v>#REF!</v>
      </c>
      <c r="E7" s="541"/>
      <c r="F7" s="543">
        <f>-INT(F1/1000)*10+INT(F1/100)</f>
        <v>0</v>
      </c>
      <c r="G7" s="541" t="str">
        <f t="shared" si="1"/>
        <v/>
      </c>
      <c r="H7" s="541"/>
      <c r="I7" s="544" t="str">
        <f>+IF(G7="",""," Hundred ")</f>
        <v/>
      </c>
      <c r="K7" s="543" t="e">
        <f>-INT(K1/1000)*10+INT(K1/100)</f>
        <v>#REF!</v>
      </c>
      <c r="L7" s="541" t="e">
        <f t="shared" si="2"/>
        <v>#REF!</v>
      </c>
      <c r="M7" s="541"/>
      <c r="N7" s="544" t="e">
        <f>+IF(L7="",""," Hundred ")</f>
        <v>#REF!</v>
      </c>
      <c r="P7" s="543" t="e">
        <f>-INT(P1/1000)*10+INT(P1/100)</f>
        <v>#REF!</v>
      </c>
      <c r="Q7" s="541" t="e">
        <f t="shared" si="3"/>
        <v>#REF!</v>
      </c>
      <c r="R7" s="541"/>
      <c r="S7" s="544" t="e">
        <f>+IF(Q7="",""," Hundred ")</f>
        <v>#REF!</v>
      </c>
    </row>
    <row r="8" spans="1:27">
      <c r="A8" s="543" t="e">
        <f>-INT(A1/100000)*100+INT(A1/1000)</f>
        <v>#REF!</v>
      </c>
      <c r="B8" s="541" t="e">
        <f t="shared" si="0"/>
        <v>#REF!</v>
      </c>
      <c r="C8" s="541"/>
      <c r="D8" s="544" t="e">
        <f>IF((B8=""),IF(C8="",""," Thousand ")," Thousand ")</f>
        <v>#REF!</v>
      </c>
      <c r="E8" s="541"/>
      <c r="F8" s="543">
        <f>-INT(F1/100000)*100+INT(F1/1000)</f>
        <v>0</v>
      </c>
      <c r="G8" s="541" t="str">
        <f t="shared" si="1"/>
        <v/>
      </c>
      <c r="H8" s="541"/>
      <c r="I8" s="544" t="str">
        <f>IF((G8=""),IF(H8="",""," Thousand ")," Thousand ")</f>
        <v/>
      </c>
      <c r="K8" s="543" t="e">
        <f>-INT(K1/100000)*100+INT(K1/1000)</f>
        <v>#REF!</v>
      </c>
      <c r="L8" s="541" t="e">
        <f t="shared" si="2"/>
        <v>#REF!</v>
      </c>
      <c r="M8" s="541"/>
      <c r="N8" s="544" t="e">
        <f>IF((L8=""),IF(M8="",""," Thousand ")," Thousand ")</f>
        <v>#REF!</v>
      </c>
      <c r="P8" s="543" t="e">
        <f>-INT(P1/100000)*100+INT(P1/1000)</f>
        <v>#REF!</v>
      </c>
      <c r="Q8" s="541" t="e">
        <f t="shared" si="3"/>
        <v>#REF!</v>
      </c>
      <c r="R8" s="541"/>
      <c r="S8" s="544" t="e">
        <f>IF((Q8=""),IF(R8="",""," Thousand ")," Thousand ")</f>
        <v>#REF!</v>
      </c>
      <c r="T8" s="561" t="e">
        <f>IF(Y8="",0, 1)</f>
        <v>#REF!</v>
      </c>
      <c r="U8" s="557">
        <v>0</v>
      </c>
      <c r="V8" s="557">
        <v>0</v>
      </c>
      <c r="W8" s="557">
        <v>0</v>
      </c>
      <c r="X8" s="557">
        <v>0</v>
      </c>
      <c r="Y8" s="562" t="e">
        <f>IF(AND($A$1=0,$F$1=0,$K$1=0,$P$1=0)," Zero only", "")</f>
        <v>#REF!</v>
      </c>
      <c r="AA8" s="557" t="s">
        <v>442</v>
      </c>
    </row>
    <row r="9" spans="1:27">
      <c r="A9" s="543" t="e">
        <f>-INT(A1/10000000)*100+INT(A1/100000)</f>
        <v>#REF!</v>
      </c>
      <c r="B9" s="541" t="e">
        <f t="shared" si="0"/>
        <v>#REF!</v>
      </c>
      <c r="C9" s="541"/>
      <c r="D9" s="544" t="e">
        <f>IF((B9=""),IF(C9="",""," Lac ")," Lac ")</f>
        <v>#REF!</v>
      </c>
      <c r="E9" s="541"/>
      <c r="F9" s="543">
        <f>-INT(F1/10000000)*100+INT(F1/100000)</f>
        <v>0</v>
      </c>
      <c r="G9" s="541" t="str">
        <f t="shared" si="1"/>
        <v/>
      </c>
      <c r="H9" s="541"/>
      <c r="I9" s="544" t="str">
        <f>IF((G9=""),IF(H9="",""," Lac ")," Lac ")</f>
        <v/>
      </c>
      <c r="K9" s="543" t="e">
        <f>-INT(K1/10000000)*100+INT(K1/100000)</f>
        <v>#REF!</v>
      </c>
      <c r="L9" s="541" t="e">
        <f t="shared" si="2"/>
        <v>#REF!</v>
      </c>
      <c r="M9" s="541"/>
      <c r="N9" s="544" t="e">
        <f>IF((L9=""),IF(M9="",""," Lac ")," Lac ")</f>
        <v>#REF!</v>
      </c>
      <c r="P9" s="543" t="e">
        <f>-INT(P1/10000000)*100+INT(P1/100000)</f>
        <v>#REF!</v>
      </c>
      <c r="Q9" s="541" t="e">
        <f t="shared" si="3"/>
        <v>#REF!</v>
      </c>
      <c r="R9" s="541"/>
      <c r="S9" s="544" t="e">
        <f>IF((Q9=""),IF(R9="",""," Lac ")," Lac ")</f>
        <v>#REF!</v>
      </c>
      <c r="T9" s="561" t="e">
        <f t="shared" ref="T9:T23" si="4">IF(Y9="",0, 1)</f>
        <v>#REF!</v>
      </c>
      <c r="U9" s="557">
        <v>0</v>
      </c>
      <c r="V9" s="557">
        <v>0</v>
      </c>
      <c r="W9" s="557">
        <v>0</v>
      </c>
      <c r="X9" s="557">
        <v>1</v>
      </c>
      <c r="Y9" s="563" t="e">
        <f>IF(AND($A$1=0,$F$1=0,$K$1=0,$P$1&gt;0),$P$4, "")</f>
        <v>#REF!</v>
      </c>
    </row>
    <row r="10" spans="1:27">
      <c r="A10" s="543" t="e">
        <f>-INT(A1/1000000000)*100+INT(A1/10000000)</f>
        <v>#REF!</v>
      </c>
      <c r="B10" s="545" t="e">
        <f t="shared" si="0"/>
        <v>#REF!</v>
      </c>
      <c r="C10" s="541"/>
      <c r="D10" s="544" t="e">
        <f>IF((B10=""),IF(C10="",""," Crore ")," Crore ")</f>
        <v>#REF!</v>
      </c>
      <c r="E10" s="541"/>
      <c r="F10" s="543">
        <f>-INT(F1/1000000000)*100+INT(F1/10000000)</f>
        <v>0</v>
      </c>
      <c r="G10" s="545" t="str">
        <f t="shared" si="1"/>
        <v/>
      </c>
      <c r="H10" s="541"/>
      <c r="I10" s="544" t="str">
        <f>IF((G10=""),IF(H10="",""," Crore ")," Crore ")</f>
        <v/>
      </c>
      <c r="K10" s="543" t="e">
        <f>-INT(K1/1000000000)*100+INT(K1/10000000)</f>
        <v>#REF!</v>
      </c>
      <c r="L10" s="545" t="e">
        <f t="shared" si="2"/>
        <v>#REF!</v>
      </c>
      <c r="M10" s="541"/>
      <c r="N10" s="544" t="e">
        <f>IF((L10=""),IF(M10="",""," Crore ")," Crore ")</f>
        <v>#REF!</v>
      </c>
      <c r="P10" s="543" t="e">
        <f>-INT(P1/1000000000)*100+INT(P1/10000000)</f>
        <v>#REF!</v>
      </c>
      <c r="Q10" s="545" t="e">
        <f t="shared" si="3"/>
        <v>#REF!</v>
      </c>
      <c r="R10" s="541"/>
      <c r="S10" s="544" t="e">
        <f>IF((Q10=""),IF(R10="",""," Crore ")," Crore ")</f>
        <v>#REF!</v>
      </c>
      <c r="T10" s="561" t="e">
        <f t="shared" si="4"/>
        <v>#REF!</v>
      </c>
      <c r="U10" s="557">
        <v>0</v>
      </c>
      <c r="V10" s="557">
        <v>0</v>
      </c>
      <c r="W10" s="557">
        <v>1</v>
      </c>
      <c r="X10" s="557">
        <v>0</v>
      </c>
      <c r="Y10" s="563" t="e">
        <f>IF(AND($A$1=0,$F$1=0,$K$1&gt;0,$P$1=0),$K$4, "")</f>
        <v>#REF!</v>
      </c>
    </row>
    <row r="11" spans="1:27">
      <c r="A11" s="546" t="e">
        <f>-INT(A1/10000000000)*1000+INT(A1/1000000000)</f>
        <v>#REF!</v>
      </c>
      <c r="B11" s="545" t="e">
        <f t="shared" si="0"/>
        <v>#REF!</v>
      </c>
      <c r="C11" s="541"/>
      <c r="D11" s="544" t="e">
        <f>IF((B11=""),IF(C11="",""," Hundred ")," Hundred ")</f>
        <v>#REF!</v>
      </c>
      <c r="E11" s="541"/>
      <c r="F11" s="546">
        <f>-INT(F1/10000000000)*1000+INT(F1/1000000000)</f>
        <v>0</v>
      </c>
      <c r="G11" s="545" t="str">
        <f t="shared" si="1"/>
        <v/>
      </c>
      <c r="H11" s="541"/>
      <c r="I11" s="544" t="str">
        <f>IF((G11=""),IF(H11="",""," Hundred ")," Hundred ")</f>
        <v/>
      </c>
      <c r="K11" s="546" t="e">
        <f>-INT(K1/10000000000)*1000+INT(K1/1000000000)</f>
        <v>#REF!</v>
      </c>
      <c r="L11" s="545" t="e">
        <f t="shared" si="2"/>
        <v>#REF!</v>
      </c>
      <c r="M11" s="541"/>
      <c r="N11" s="544" t="e">
        <f>IF((L11=""),IF(M11="",""," Hundred ")," Hundred ")</f>
        <v>#REF!</v>
      </c>
      <c r="P11" s="546" t="e">
        <f>-INT(P1/10000000000)*1000+INT(P1/1000000000)</f>
        <v>#REF!</v>
      </c>
      <c r="Q11" s="545" t="e">
        <f t="shared" si="3"/>
        <v>#REF!</v>
      </c>
      <c r="R11" s="541"/>
      <c r="S11" s="544" t="e">
        <f>IF((Q11=""),IF(R11="",""," Hundred ")," Hundred ")</f>
        <v>#REF!</v>
      </c>
      <c r="T11" s="561" t="e">
        <f t="shared" si="4"/>
        <v>#REF!</v>
      </c>
      <c r="U11" s="557">
        <v>0</v>
      </c>
      <c r="V11" s="557">
        <v>0</v>
      </c>
      <c r="W11" s="557">
        <v>1</v>
      </c>
      <c r="X11" s="557">
        <v>1</v>
      </c>
      <c r="Y11" s="563" t="e">
        <f>IF(AND($A$1=0,$F$1=0,$K$1&gt;0,$P$1&gt;0),$K$4&amp;$AA$8&amp;$P$4, "")</f>
        <v>#REF!</v>
      </c>
    </row>
    <row r="12" spans="1:27">
      <c r="A12" s="547"/>
      <c r="B12" s="541"/>
      <c r="C12" s="541"/>
      <c r="D12" s="542"/>
      <c r="E12" s="541"/>
      <c r="F12" s="547"/>
      <c r="G12" s="541"/>
      <c r="H12" s="541"/>
      <c r="I12" s="542"/>
      <c r="K12" s="547"/>
      <c r="L12" s="541"/>
      <c r="M12" s="541"/>
      <c r="N12" s="542"/>
      <c r="P12" s="547"/>
      <c r="Q12" s="541"/>
      <c r="R12" s="541"/>
      <c r="S12" s="542"/>
      <c r="T12" s="561" t="e">
        <f t="shared" si="4"/>
        <v>#REF!</v>
      </c>
      <c r="U12" s="557">
        <v>0</v>
      </c>
      <c r="V12" s="557">
        <v>1</v>
      </c>
      <c r="W12" s="557">
        <v>0</v>
      </c>
      <c r="X12" s="557">
        <v>0</v>
      </c>
      <c r="Y12" s="563" t="e">
        <f>IF(AND($A$1=0,$F$1&gt;0,$K$1=0,$P$1=0),$F$4, "")</f>
        <v>#REF!</v>
      </c>
    </row>
    <row r="13" spans="1:27">
      <c r="A13" s="548">
        <v>1</v>
      </c>
      <c r="B13" s="549" t="s">
        <v>341</v>
      </c>
      <c r="C13" s="541"/>
      <c r="D13" s="542"/>
      <c r="E13" s="541"/>
      <c r="F13" s="548">
        <v>1</v>
      </c>
      <c r="G13" s="549" t="s">
        <v>341</v>
      </c>
      <c r="H13" s="541"/>
      <c r="I13" s="542"/>
      <c r="K13" s="548">
        <v>1</v>
      </c>
      <c r="L13" s="549" t="s">
        <v>341</v>
      </c>
      <c r="M13" s="541"/>
      <c r="N13" s="542"/>
      <c r="P13" s="548">
        <v>1</v>
      </c>
      <c r="Q13" s="549" t="s">
        <v>341</v>
      </c>
      <c r="R13" s="541"/>
      <c r="S13" s="542"/>
      <c r="T13" s="561" t="e">
        <f t="shared" si="4"/>
        <v>#REF!</v>
      </c>
      <c r="U13" s="557">
        <v>0</v>
      </c>
      <c r="V13" s="557">
        <v>1</v>
      </c>
      <c r="W13" s="557">
        <v>0</v>
      </c>
      <c r="X13" s="557">
        <v>1</v>
      </c>
      <c r="Y13" s="563" t="e">
        <f>IF(AND($A$1=0,$F$1&gt;0,$K$1=0,$P$1&gt;0),$F$4&amp;$AA$8&amp;$P$4, "")</f>
        <v>#REF!</v>
      </c>
    </row>
    <row r="14" spans="1:27">
      <c r="A14" s="548">
        <v>2</v>
      </c>
      <c r="B14" s="549" t="s">
        <v>342</v>
      </c>
      <c r="C14" s="541"/>
      <c r="D14" s="542"/>
      <c r="E14" s="541"/>
      <c r="F14" s="548">
        <v>2</v>
      </c>
      <c r="G14" s="549" t="s">
        <v>342</v>
      </c>
      <c r="H14" s="541"/>
      <c r="I14" s="542"/>
      <c r="K14" s="548">
        <v>2</v>
      </c>
      <c r="L14" s="549" t="s">
        <v>342</v>
      </c>
      <c r="M14" s="541"/>
      <c r="N14" s="542"/>
      <c r="P14" s="548">
        <v>2</v>
      </c>
      <c r="Q14" s="549" t="s">
        <v>342</v>
      </c>
      <c r="R14" s="541"/>
      <c r="S14" s="542"/>
      <c r="T14" s="561" t="e">
        <f t="shared" si="4"/>
        <v>#REF!</v>
      </c>
      <c r="U14" s="557">
        <v>0</v>
      </c>
      <c r="V14" s="557">
        <v>1</v>
      </c>
      <c r="W14" s="557">
        <v>1</v>
      </c>
      <c r="X14" s="557">
        <v>0</v>
      </c>
      <c r="Y14" s="563" t="e">
        <f>IF(AND($A$1=0,$F$1&gt;0,$K$1&gt;0,$P$1=0),$F$4&amp;$AA$8&amp;$K$4, "")</f>
        <v>#REF!</v>
      </c>
    </row>
    <row r="15" spans="1:27">
      <c r="A15" s="548">
        <v>3</v>
      </c>
      <c r="B15" s="549" t="s">
        <v>343</v>
      </c>
      <c r="C15" s="541"/>
      <c r="D15" s="542"/>
      <c r="E15" s="541"/>
      <c r="F15" s="548">
        <v>3</v>
      </c>
      <c r="G15" s="549" t="s">
        <v>343</v>
      </c>
      <c r="H15" s="541"/>
      <c r="I15" s="542"/>
      <c r="K15" s="548">
        <v>3</v>
      </c>
      <c r="L15" s="549" t="s">
        <v>343</v>
      </c>
      <c r="M15" s="541"/>
      <c r="N15" s="542"/>
      <c r="P15" s="548">
        <v>3</v>
      </c>
      <c r="Q15" s="549" t="s">
        <v>343</v>
      </c>
      <c r="R15" s="541"/>
      <c r="S15" s="542"/>
      <c r="T15" s="561" t="e">
        <f t="shared" si="4"/>
        <v>#REF!</v>
      </c>
      <c r="U15" s="557">
        <v>0</v>
      </c>
      <c r="V15" s="557">
        <v>1</v>
      </c>
      <c r="W15" s="557">
        <v>1</v>
      </c>
      <c r="X15" s="557">
        <v>1</v>
      </c>
      <c r="Y15" s="564" t="e">
        <f>IF(AND($A$1=0,$F$1&gt;0,$K$1&gt;0,$P$1&gt;0),$F$4&amp;$AA$8&amp;$K$4&amp;$AA$8&amp;$P$4, "")</f>
        <v>#REF!</v>
      </c>
    </row>
    <row r="16" spans="1:27">
      <c r="A16" s="548">
        <v>4</v>
      </c>
      <c r="B16" s="549" t="s">
        <v>344</v>
      </c>
      <c r="C16" s="541"/>
      <c r="D16" s="542"/>
      <c r="E16" s="541"/>
      <c r="F16" s="548">
        <v>4</v>
      </c>
      <c r="G16" s="549" t="s">
        <v>344</v>
      </c>
      <c r="H16" s="541"/>
      <c r="I16" s="542"/>
      <c r="K16" s="548">
        <v>4</v>
      </c>
      <c r="L16" s="549" t="s">
        <v>344</v>
      </c>
      <c r="M16" s="541"/>
      <c r="N16" s="542"/>
      <c r="P16" s="548">
        <v>4</v>
      </c>
      <c r="Q16" s="549" t="s">
        <v>344</v>
      </c>
      <c r="R16" s="541"/>
      <c r="S16" s="542"/>
      <c r="T16" s="561" t="e">
        <f t="shared" si="4"/>
        <v>#REF!</v>
      </c>
      <c r="U16" s="557">
        <v>1</v>
      </c>
      <c r="V16" s="557">
        <v>0</v>
      </c>
      <c r="W16" s="557">
        <v>0</v>
      </c>
      <c r="X16" s="557">
        <v>0</v>
      </c>
      <c r="Y16" s="562" t="e">
        <f>IF(AND($A$1&gt;0,$F$1=0,$K$1=0,$P$1=0), $A$4, "")</f>
        <v>#REF!</v>
      </c>
    </row>
    <row r="17" spans="1:27">
      <c r="A17" s="548">
        <v>5</v>
      </c>
      <c r="B17" s="549" t="s">
        <v>345</v>
      </c>
      <c r="C17" s="541"/>
      <c r="D17" s="542"/>
      <c r="E17" s="541"/>
      <c r="F17" s="548">
        <v>5</v>
      </c>
      <c r="G17" s="549" t="s">
        <v>345</v>
      </c>
      <c r="H17" s="541"/>
      <c r="I17" s="542"/>
      <c r="K17" s="548">
        <v>5</v>
      </c>
      <c r="L17" s="549" t="s">
        <v>345</v>
      </c>
      <c r="M17" s="541"/>
      <c r="N17" s="542"/>
      <c r="P17" s="548">
        <v>5</v>
      </c>
      <c r="Q17" s="549" t="s">
        <v>345</v>
      </c>
      <c r="R17" s="541"/>
      <c r="S17" s="542"/>
      <c r="T17" s="561" t="e">
        <f t="shared" si="4"/>
        <v>#REF!</v>
      </c>
      <c r="U17" s="557">
        <v>1</v>
      </c>
      <c r="V17" s="557">
        <v>0</v>
      </c>
      <c r="W17" s="557">
        <v>0</v>
      </c>
      <c r="X17" s="557">
        <v>1</v>
      </c>
      <c r="Y17" s="563" t="e">
        <f>IF(AND($A$1&gt;0,$F$1=0,$K$1=0,$P$1&gt;0),$A$4&amp;$AA$8&amp;$P$4, "")</f>
        <v>#REF!</v>
      </c>
    </row>
    <row r="18" spans="1:27">
      <c r="A18" s="548">
        <v>6</v>
      </c>
      <c r="B18" s="549" t="s">
        <v>346</v>
      </c>
      <c r="C18" s="541"/>
      <c r="D18" s="542"/>
      <c r="E18" s="541"/>
      <c r="F18" s="548">
        <v>6</v>
      </c>
      <c r="G18" s="549" t="s">
        <v>346</v>
      </c>
      <c r="H18" s="541"/>
      <c r="I18" s="542"/>
      <c r="K18" s="548">
        <v>6</v>
      </c>
      <c r="L18" s="549" t="s">
        <v>346</v>
      </c>
      <c r="M18" s="541"/>
      <c r="N18" s="542"/>
      <c r="P18" s="548">
        <v>6</v>
      </c>
      <c r="Q18" s="549" t="s">
        <v>346</v>
      </c>
      <c r="R18" s="541"/>
      <c r="S18" s="542"/>
      <c r="T18" s="561" t="e">
        <f t="shared" si="4"/>
        <v>#REF!</v>
      </c>
      <c r="U18" s="557">
        <v>1</v>
      </c>
      <c r="V18" s="557">
        <v>0</v>
      </c>
      <c r="W18" s="557">
        <v>1</v>
      </c>
      <c r="X18" s="557">
        <v>0</v>
      </c>
      <c r="Y18" s="563" t="e">
        <f>IF(AND($A$1&gt;0,$F$1=0,$K$1&gt;0,$P$1=0),$A$4&amp;$AA$8&amp;$K$4, "")</f>
        <v>#REF!</v>
      </c>
    </row>
    <row r="19" spans="1:27">
      <c r="A19" s="548">
        <v>7</v>
      </c>
      <c r="B19" s="549" t="s">
        <v>347</v>
      </c>
      <c r="C19" s="541"/>
      <c r="D19" s="542"/>
      <c r="E19" s="541"/>
      <c r="F19" s="548">
        <v>7</v>
      </c>
      <c r="G19" s="549" t="s">
        <v>347</v>
      </c>
      <c r="H19" s="541"/>
      <c r="I19" s="542"/>
      <c r="K19" s="548">
        <v>7</v>
      </c>
      <c r="L19" s="549" t="s">
        <v>347</v>
      </c>
      <c r="M19" s="541"/>
      <c r="N19" s="542"/>
      <c r="P19" s="548">
        <v>7</v>
      </c>
      <c r="Q19" s="549" t="s">
        <v>347</v>
      </c>
      <c r="R19" s="541"/>
      <c r="S19" s="542"/>
      <c r="T19" s="561" t="e">
        <f t="shared" si="4"/>
        <v>#REF!</v>
      </c>
      <c r="U19" s="557">
        <v>1</v>
      </c>
      <c r="V19" s="557">
        <v>0</v>
      </c>
      <c r="W19" s="557">
        <v>1</v>
      </c>
      <c r="X19" s="557">
        <v>1</v>
      </c>
      <c r="Y19" s="563" t="e">
        <f>IF(AND($A$1&gt;0,$F$1=0,$K$1&gt;0,$P$1&gt;0),$A$4&amp;$AA$8&amp;$K$4&amp;$AA$8&amp;$P$4, "")</f>
        <v>#REF!</v>
      </c>
    </row>
    <row r="20" spans="1:27">
      <c r="A20" s="548">
        <v>8</v>
      </c>
      <c r="B20" s="549" t="s">
        <v>348</v>
      </c>
      <c r="C20" s="541"/>
      <c r="D20" s="542"/>
      <c r="E20" s="541"/>
      <c r="F20" s="548">
        <v>8</v>
      </c>
      <c r="G20" s="549" t="s">
        <v>348</v>
      </c>
      <c r="H20" s="541"/>
      <c r="I20" s="542"/>
      <c r="K20" s="548">
        <v>8</v>
      </c>
      <c r="L20" s="549" t="s">
        <v>348</v>
      </c>
      <c r="M20" s="541"/>
      <c r="N20" s="542"/>
      <c r="P20" s="548">
        <v>8</v>
      </c>
      <c r="Q20" s="549" t="s">
        <v>348</v>
      </c>
      <c r="R20" s="541"/>
      <c r="S20" s="542"/>
      <c r="T20" s="561" t="e">
        <f t="shared" si="4"/>
        <v>#REF!</v>
      </c>
      <c r="U20" s="557">
        <v>1</v>
      </c>
      <c r="V20" s="557">
        <v>1</v>
      </c>
      <c r="W20" s="557">
        <v>0</v>
      </c>
      <c r="X20" s="557">
        <v>0</v>
      </c>
      <c r="Y20" s="563" t="e">
        <f>IF(AND($A$1&gt;0,$F$1&gt;0,$K$1=0,$P$1=0),$A$4&amp;$AA$8&amp;$F$4, "")</f>
        <v>#REF!</v>
      </c>
    </row>
    <row r="21" spans="1:27">
      <c r="A21" s="548">
        <v>9</v>
      </c>
      <c r="B21" s="549" t="s">
        <v>349</v>
      </c>
      <c r="C21" s="541"/>
      <c r="D21" s="542"/>
      <c r="E21" s="541"/>
      <c r="F21" s="548">
        <v>9</v>
      </c>
      <c r="G21" s="549" t="s">
        <v>349</v>
      </c>
      <c r="H21" s="541"/>
      <c r="I21" s="542"/>
      <c r="K21" s="548">
        <v>9</v>
      </c>
      <c r="L21" s="549" t="s">
        <v>349</v>
      </c>
      <c r="M21" s="541"/>
      <c r="N21" s="542"/>
      <c r="P21" s="548">
        <v>9</v>
      </c>
      <c r="Q21" s="549" t="s">
        <v>349</v>
      </c>
      <c r="R21" s="541"/>
      <c r="S21" s="542"/>
      <c r="T21" s="561" t="e">
        <f t="shared" si="4"/>
        <v>#REF!</v>
      </c>
      <c r="U21" s="557">
        <v>1</v>
      </c>
      <c r="V21" s="557">
        <v>1</v>
      </c>
      <c r="W21" s="557">
        <v>0</v>
      </c>
      <c r="X21" s="557">
        <v>1</v>
      </c>
      <c r="Y21" s="563" t="e">
        <f>IF(AND($A$1&gt;0,$F$1&gt;0,$K$1=0,$P$1&gt;0),$A$4&amp;$AA$8&amp;$F$4&amp;$AA$8&amp;$P$4, "")</f>
        <v>#REF!</v>
      </c>
    </row>
    <row r="22" spans="1:27">
      <c r="A22" s="548">
        <v>10</v>
      </c>
      <c r="B22" s="549" t="s">
        <v>350</v>
      </c>
      <c r="C22" s="541"/>
      <c r="D22" s="542"/>
      <c r="E22" s="541"/>
      <c r="F22" s="548">
        <v>10</v>
      </c>
      <c r="G22" s="549" t="s">
        <v>350</v>
      </c>
      <c r="H22" s="541"/>
      <c r="I22" s="542"/>
      <c r="K22" s="548">
        <v>10</v>
      </c>
      <c r="L22" s="549" t="s">
        <v>350</v>
      </c>
      <c r="M22" s="541"/>
      <c r="N22" s="542"/>
      <c r="P22" s="548">
        <v>10</v>
      </c>
      <c r="Q22" s="549" t="s">
        <v>350</v>
      </c>
      <c r="R22" s="541"/>
      <c r="S22" s="542"/>
      <c r="T22" s="561" t="e">
        <f t="shared" si="4"/>
        <v>#REF!</v>
      </c>
      <c r="U22" s="557">
        <v>1</v>
      </c>
      <c r="V22" s="557">
        <v>1</v>
      </c>
      <c r="W22" s="557">
        <v>1</v>
      </c>
      <c r="X22" s="557">
        <v>0</v>
      </c>
      <c r="Y22" s="563" t="e">
        <f>IF(AND($A$1&gt;0,$F$1&gt;0,$K$1&gt;0,$P$1=0),$A$4&amp;$AA$8&amp;$F$4&amp;$AA$8&amp;$K$4, "")</f>
        <v>#REF!</v>
      </c>
    </row>
    <row r="23" spans="1:27">
      <c r="A23" s="548">
        <v>11</v>
      </c>
      <c r="B23" s="549" t="s">
        <v>351</v>
      </c>
      <c r="C23" s="541"/>
      <c r="D23" s="542"/>
      <c r="E23" s="541"/>
      <c r="F23" s="548">
        <v>11</v>
      </c>
      <c r="G23" s="549" t="s">
        <v>351</v>
      </c>
      <c r="H23" s="541"/>
      <c r="I23" s="542"/>
      <c r="K23" s="548">
        <v>11</v>
      </c>
      <c r="L23" s="549" t="s">
        <v>351</v>
      </c>
      <c r="M23" s="541"/>
      <c r="N23" s="542"/>
      <c r="P23" s="548">
        <v>11</v>
      </c>
      <c r="Q23" s="549" t="s">
        <v>351</v>
      </c>
      <c r="R23" s="541"/>
      <c r="S23" s="542"/>
      <c r="T23" s="561" t="e">
        <f t="shared" si="4"/>
        <v>#REF!</v>
      </c>
      <c r="U23" s="557">
        <v>1</v>
      </c>
      <c r="V23" s="557">
        <v>1</v>
      </c>
      <c r="W23" s="557">
        <v>1</v>
      </c>
      <c r="X23" s="557">
        <v>1</v>
      </c>
      <c r="Y23" s="564" t="e">
        <f>IF(AND($A$1&gt;0,$F$1&gt;0,$K$1&gt;0,$P$1&gt;0),$A$4&amp;$AA$8&amp;$F$4&amp;$AA$8&amp;$K$4&amp;$AA$8&amp;$P$4, "")</f>
        <v>#REF!</v>
      </c>
    </row>
    <row r="24" spans="1:27">
      <c r="A24" s="548">
        <v>12</v>
      </c>
      <c r="B24" s="549" t="s">
        <v>352</v>
      </c>
      <c r="C24" s="541"/>
      <c r="D24" s="542"/>
      <c r="E24" s="541"/>
      <c r="F24" s="548">
        <v>12</v>
      </c>
      <c r="G24" s="549" t="s">
        <v>352</v>
      </c>
      <c r="H24" s="541"/>
      <c r="I24" s="542"/>
      <c r="K24" s="548">
        <v>12</v>
      </c>
      <c r="L24" s="549" t="s">
        <v>352</v>
      </c>
      <c r="M24" s="541"/>
      <c r="N24" s="542"/>
      <c r="P24" s="548">
        <v>12</v>
      </c>
      <c r="Q24" s="549" t="s">
        <v>352</v>
      </c>
      <c r="R24" s="541"/>
      <c r="S24" s="542"/>
    </row>
    <row r="25" spans="1:27">
      <c r="A25" s="548">
        <v>13</v>
      </c>
      <c r="B25" s="549" t="s">
        <v>353</v>
      </c>
      <c r="C25" s="541"/>
      <c r="D25" s="542"/>
      <c r="E25" s="541"/>
      <c r="F25" s="548">
        <v>13</v>
      </c>
      <c r="G25" s="549" t="s">
        <v>353</v>
      </c>
      <c r="H25" s="541"/>
      <c r="I25" s="542"/>
      <c r="K25" s="548">
        <v>13</v>
      </c>
      <c r="L25" s="549" t="s">
        <v>353</v>
      </c>
      <c r="M25" s="541"/>
      <c r="N25" s="542"/>
      <c r="P25" s="548">
        <v>13</v>
      </c>
      <c r="Q25" s="549" t="s">
        <v>353</v>
      </c>
      <c r="R25" s="541"/>
      <c r="S25" s="542"/>
    </row>
    <row r="26" spans="1:27">
      <c r="A26" s="548">
        <v>14</v>
      </c>
      <c r="B26" s="549" t="s">
        <v>354</v>
      </c>
      <c r="C26" s="541"/>
      <c r="D26" s="542"/>
      <c r="E26" s="541"/>
      <c r="F26" s="548">
        <v>14</v>
      </c>
      <c r="G26" s="549" t="s">
        <v>354</v>
      </c>
      <c r="H26" s="541"/>
      <c r="I26" s="542"/>
      <c r="K26" s="548">
        <v>14</v>
      </c>
      <c r="L26" s="549" t="s">
        <v>354</v>
      </c>
      <c r="M26" s="541"/>
      <c r="N26" s="542"/>
      <c r="P26" s="548">
        <v>14</v>
      </c>
      <c r="Q26" s="549" t="s">
        <v>354</v>
      </c>
      <c r="R26" s="541"/>
      <c r="S26" s="542"/>
    </row>
    <row r="27" spans="1:27">
      <c r="A27" s="548">
        <v>15</v>
      </c>
      <c r="B27" s="549" t="s">
        <v>355</v>
      </c>
      <c r="C27" s="541"/>
      <c r="D27" s="542"/>
      <c r="E27" s="541"/>
      <c r="F27" s="548">
        <v>15</v>
      </c>
      <c r="G27" s="549" t="s">
        <v>355</v>
      </c>
      <c r="H27" s="541"/>
      <c r="I27" s="542"/>
      <c r="K27" s="548">
        <v>15</v>
      </c>
      <c r="L27" s="549" t="s">
        <v>355</v>
      </c>
      <c r="M27" s="541"/>
      <c r="N27" s="542"/>
      <c r="P27" s="548">
        <v>15</v>
      </c>
      <c r="Q27" s="549" t="s">
        <v>355</v>
      </c>
      <c r="R27" s="541"/>
      <c r="S27" s="542"/>
    </row>
    <row r="28" spans="1:27">
      <c r="A28" s="548">
        <v>16</v>
      </c>
      <c r="B28" s="549" t="s">
        <v>356</v>
      </c>
      <c r="C28" s="541"/>
      <c r="D28" s="542"/>
      <c r="E28" s="541"/>
      <c r="F28" s="548">
        <v>16</v>
      </c>
      <c r="G28" s="549" t="s">
        <v>356</v>
      </c>
      <c r="H28" s="541"/>
      <c r="I28" s="542"/>
      <c r="K28" s="548">
        <v>16</v>
      </c>
      <c r="L28" s="549" t="s">
        <v>356</v>
      </c>
      <c r="M28" s="541"/>
      <c r="N28" s="542"/>
      <c r="P28" s="548">
        <v>16</v>
      </c>
      <c r="Q28" s="549" t="s">
        <v>356</v>
      </c>
      <c r="R28" s="541"/>
      <c r="S28" s="542"/>
      <c r="T28" s="561" t="e">
        <f>IF(Y28="",0, 1)</f>
        <v>#REF!</v>
      </c>
      <c r="U28" s="557">
        <v>0</v>
      </c>
      <c r="V28" s="557">
        <v>0</v>
      </c>
      <c r="W28" s="557">
        <v>0</v>
      </c>
      <c r="X28" s="557">
        <v>0</v>
      </c>
      <c r="Y28" s="562" t="e">
        <f>IF(AND($A$1=0,$F$1=0,$K$1=0,$P$1=0)," 0/-", "")</f>
        <v>#REF!</v>
      </c>
      <c r="AA28" s="557" t="s">
        <v>443</v>
      </c>
    </row>
    <row r="29" spans="1:27">
      <c r="A29" s="548">
        <v>17</v>
      </c>
      <c r="B29" s="549" t="s">
        <v>357</v>
      </c>
      <c r="C29" s="541"/>
      <c r="D29" s="542"/>
      <c r="E29" s="541"/>
      <c r="F29" s="548">
        <v>17</v>
      </c>
      <c r="G29" s="549" t="s">
        <v>357</v>
      </c>
      <c r="H29" s="541"/>
      <c r="I29" s="542"/>
      <c r="K29" s="548">
        <v>17</v>
      </c>
      <c r="L29" s="549" t="s">
        <v>357</v>
      </c>
      <c r="M29" s="541"/>
      <c r="N29" s="542"/>
      <c r="P29" s="548">
        <v>17</v>
      </c>
      <c r="Q29" s="549" t="s">
        <v>357</v>
      </c>
      <c r="R29" s="541"/>
      <c r="S29" s="542"/>
      <c r="T29" s="561" t="e">
        <f t="shared" ref="T29:T43" si="5">IF(Y29="",0, 1)</f>
        <v>#REF!</v>
      </c>
      <c r="U29" s="557">
        <v>0</v>
      </c>
      <c r="V29" s="557">
        <v>0</v>
      </c>
      <c r="W29" s="557">
        <v>0</v>
      </c>
      <c r="X29" s="557">
        <v>1</v>
      </c>
      <c r="Y29" s="563" t="e">
        <f>IF(AND($A$1=0,$F$1=0,$K$1=0,$P$1&gt;0),$U$3&amp;$P$1&amp;$AA$30, "")</f>
        <v>#REF!</v>
      </c>
      <c r="AA29" s="557" t="s">
        <v>444</v>
      </c>
    </row>
    <row r="30" spans="1:27">
      <c r="A30" s="548">
        <v>18</v>
      </c>
      <c r="B30" s="549" t="s">
        <v>358</v>
      </c>
      <c r="C30" s="541"/>
      <c r="D30" s="542"/>
      <c r="E30" s="541"/>
      <c r="F30" s="548">
        <v>18</v>
      </c>
      <c r="G30" s="549" t="s">
        <v>358</v>
      </c>
      <c r="H30" s="541"/>
      <c r="I30" s="542"/>
      <c r="K30" s="548">
        <v>18</v>
      </c>
      <c r="L30" s="549" t="s">
        <v>358</v>
      </c>
      <c r="M30" s="541"/>
      <c r="N30" s="542"/>
      <c r="P30" s="548">
        <v>18</v>
      </c>
      <c r="Q30" s="549" t="s">
        <v>358</v>
      </c>
      <c r="R30" s="541"/>
      <c r="S30" s="542"/>
      <c r="T30" s="561" t="e">
        <f t="shared" si="5"/>
        <v>#REF!</v>
      </c>
      <c r="U30" s="557">
        <v>0</v>
      </c>
      <c r="V30" s="557">
        <v>0</v>
      </c>
      <c r="W30" s="557">
        <v>1</v>
      </c>
      <c r="X30" s="557">
        <v>0</v>
      </c>
      <c r="Y30" s="563" t="e">
        <f>IF(AND($A$1=0,$F$1=0,$K$1&gt;0,$P$1=0),$U$2&amp;$K$1&amp;$AA$30, "")</f>
        <v>#REF!</v>
      </c>
      <c r="AA30" s="557" t="s">
        <v>445</v>
      </c>
    </row>
    <row r="31" spans="1:27">
      <c r="A31" s="548">
        <v>19</v>
      </c>
      <c r="B31" s="549" t="s">
        <v>359</v>
      </c>
      <c r="C31" s="541"/>
      <c r="D31" s="542"/>
      <c r="E31" s="541"/>
      <c r="F31" s="548">
        <v>19</v>
      </c>
      <c r="G31" s="549" t="s">
        <v>359</v>
      </c>
      <c r="H31" s="541"/>
      <c r="I31" s="542"/>
      <c r="K31" s="548">
        <v>19</v>
      </c>
      <c r="L31" s="549" t="s">
        <v>359</v>
      </c>
      <c r="M31" s="541"/>
      <c r="N31" s="542"/>
      <c r="P31" s="548">
        <v>19</v>
      </c>
      <c r="Q31" s="549" t="s">
        <v>359</v>
      </c>
      <c r="R31" s="541"/>
      <c r="S31" s="542"/>
      <c r="T31" s="561" t="e">
        <f t="shared" si="5"/>
        <v>#REF!</v>
      </c>
      <c r="U31" s="557">
        <v>0</v>
      </c>
      <c r="V31" s="557">
        <v>0</v>
      </c>
      <c r="W31" s="557">
        <v>1</v>
      </c>
      <c r="X31" s="557">
        <v>1</v>
      </c>
      <c r="Y31" s="563" t="e">
        <f>IF(AND($A$1=0,$F$1=0,$K$1&gt;0,$P$1&gt;0),$U$2&amp;$K$1&amp;$AA$29&amp;$U$3&amp;$P$1&amp;$AA$30, "")</f>
        <v>#REF!</v>
      </c>
    </row>
    <row r="32" spans="1:27">
      <c r="A32" s="548">
        <v>20</v>
      </c>
      <c r="B32" s="549" t="s">
        <v>360</v>
      </c>
      <c r="C32" s="541"/>
      <c r="D32" s="542"/>
      <c r="E32" s="541"/>
      <c r="F32" s="548">
        <v>20</v>
      </c>
      <c r="G32" s="549" t="s">
        <v>360</v>
      </c>
      <c r="H32" s="541"/>
      <c r="I32" s="542"/>
      <c r="K32" s="548">
        <v>20</v>
      </c>
      <c r="L32" s="549" t="s">
        <v>360</v>
      </c>
      <c r="M32" s="541"/>
      <c r="N32" s="542"/>
      <c r="P32" s="548">
        <v>20</v>
      </c>
      <c r="Q32" s="549" t="s">
        <v>360</v>
      </c>
      <c r="R32" s="541"/>
      <c r="S32" s="542"/>
      <c r="T32" s="561" t="e">
        <f t="shared" si="5"/>
        <v>#REF!</v>
      </c>
      <c r="U32" s="557">
        <v>0</v>
      </c>
      <c r="V32" s="557">
        <v>1</v>
      </c>
      <c r="W32" s="557">
        <v>0</v>
      </c>
      <c r="X32" s="557">
        <v>0</v>
      </c>
      <c r="Y32" s="563" t="e">
        <f>IF(AND($A$1=0,$F$1&gt;0,$K$1=0,$P$1=0),$U$1&amp;$F$1&amp;$AA$30, "")</f>
        <v>#REF!</v>
      </c>
    </row>
    <row r="33" spans="1:25">
      <c r="A33" s="548">
        <v>21</v>
      </c>
      <c r="B33" s="549" t="s">
        <v>361</v>
      </c>
      <c r="C33" s="541"/>
      <c r="D33" s="542"/>
      <c r="E33" s="541"/>
      <c r="F33" s="548">
        <v>21</v>
      </c>
      <c r="G33" s="549" t="s">
        <v>361</v>
      </c>
      <c r="H33" s="541"/>
      <c r="I33" s="542"/>
      <c r="K33" s="548">
        <v>21</v>
      </c>
      <c r="L33" s="549" t="s">
        <v>361</v>
      </c>
      <c r="M33" s="541"/>
      <c r="N33" s="542"/>
      <c r="P33" s="548">
        <v>21</v>
      </c>
      <c r="Q33" s="549" t="s">
        <v>361</v>
      </c>
      <c r="R33" s="541"/>
      <c r="S33" s="542"/>
      <c r="T33" s="561" t="e">
        <f t="shared" si="5"/>
        <v>#REF!</v>
      </c>
      <c r="U33" s="557">
        <v>0</v>
      </c>
      <c r="V33" s="557">
        <v>1</v>
      </c>
      <c r="W33" s="557">
        <v>0</v>
      </c>
      <c r="X33" s="557">
        <v>1</v>
      </c>
      <c r="Y33" s="563" t="e">
        <f>IF(AND($A$1=0,$F$1&gt;0,$K$1=0,$P$1&gt;0),$U$1&amp;$F$1&amp;$AA$29&amp;$U$3&amp;$P$1&amp;$AA$30, "")</f>
        <v>#REF!</v>
      </c>
    </row>
    <row r="34" spans="1:25">
      <c r="A34" s="548">
        <v>22</v>
      </c>
      <c r="B34" s="549" t="s">
        <v>362</v>
      </c>
      <c r="C34" s="541"/>
      <c r="D34" s="542"/>
      <c r="E34" s="541"/>
      <c r="F34" s="548">
        <v>22</v>
      </c>
      <c r="G34" s="549" t="s">
        <v>362</v>
      </c>
      <c r="H34" s="541"/>
      <c r="I34" s="542"/>
      <c r="K34" s="548">
        <v>22</v>
      </c>
      <c r="L34" s="549" t="s">
        <v>362</v>
      </c>
      <c r="M34" s="541"/>
      <c r="N34" s="542"/>
      <c r="P34" s="548">
        <v>22</v>
      </c>
      <c r="Q34" s="549" t="s">
        <v>362</v>
      </c>
      <c r="R34" s="541"/>
      <c r="S34" s="542"/>
      <c r="T34" s="561" t="e">
        <f t="shared" si="5"/>
        <v>#REF!</v>
      </c>
      <c r="U34" s="557">
        <v>0</v>
      </c>
      <c r="V34" s="557">
        <v>1</v>
      </c>
      <c r="W34" s="557">
        <v>1</v>
      </c>
      <c r="X34" s="557">
        <v>0</v>
      </c>
      <c r="Y34" s="563" t="e">
        <f>IF(AND($A$1=0,$F$1&gt;0,$K$1&gt;0,$P$1=0),$U$1&amp;$F$1&amp;$AA$29&amp;$U$2&amp;$K$1, "")</f>
        <v>#REF!</v>
      </c>
    </row>
    <row r="35" spans="1:25">
      <c r="A35" s="548">
        <v>23</v>
      </c>
      <c r="B35" s="549" t="s">
        <v>363</v>
      </c>
      <c r="C35" s="541"/>
      <c r="D35" s="542"/>
      <c r="E35" s="541"/>
      <c r="F35" s="548">
        <v>23</v>
      </c>
      <c r="G35" s="549" t="s">
        <v>363</v>
      </c>
      <c r="H35" s="541"/>
      <c r="I35" s="542"/>
      <c r="K35" s="548">
        <v>23</v>
      </c>
      <c r="L35" s="549" t="s">
        <v>363</v>
      </c>
      <c r="M35" s="541"/>
      <c r="N35" s="542"/>
      <c r="P35" s="548">
        <v>23</v>
      </c>
      <c r="Q35" s="549" t="s">
        <v>363</v>
      </c>
      <c r="R35" s="541"/>
      <c r="S35" s="542"/>
      <c r="T35" s="561" t="e">
        <f t="shared" si="5"/>
        <v>#REF!</v>
      </c>
      <c r="U35" s="557">
        <v>0</v>
      </c>
      <c r="V35" s="557">
        <v>1</v>
      </c>
      <c r="W35" s="557">
        <v>1</v>
      </c>
      <c r="X35" s="557">
        <v>1</v>
      </c>
      <c r="Y35" s="564" t="e">
        <f>IF(AND($A$1=0,$F$1&gt;0,$K$1&gt;0,$P$1&gt;0),$U$1&amp;$F$1&amp;$AA$29&amp;$U$2&amp;$K$1&amp;$AA$29&amp;$U$3&amp;$P$1&amp;$AA$30, "")</f>
        <v>#REF!</v>
      </c>
    </row>
    <row r="36" spans="1:25">
      <c r="A36" s="548">
        <v>24</v>
      </c>
      <c r="B36" s="549" t="s">
        <v>364</v>
      </c>
      <c r="C36" s="541"/>
      <c r="D36" s="542"/>
      <c r="E36" s="541"/>
      <c r="F36" s="548">
        <v>24</v>
      </c>
      <c r="G36" s="549" t="s">
        <v>364</v>
      </c>
      <c r="H36" s="541"/>
      <c r="I36" s="542"/>
      <c r="K36" s="548">
        <v>24</v>
      </c>
      <c r="L36" s="549" t="s">
        <v>364</v>
      </c>
      <c r="M36" s="541"/>
      <c r="N36" s="542"/>
      <c r="P36" s="548">
        <v>24</v>
      </c>
      <c r="Q36" s="549" t="s">
        <v>364</v>
      </c>
      <c r="R36" s="541"/>
      <c r="S36" s="542"/>
      <c r="T36" s="561" t="e">
        <f t="shared" si="5"/>
        <v>#REF!</v>
      </c>
      <c r="U36" s="557">
        <v>1</v>
      </c>
      <c r="V36" s="557">
        <v>0</v>
      </c>
      <c r="W36" s="557">
        <v>0</v>
      </c>
      <c r="X36" s="557">
        <v>0</v>
      </c>
      <c r="Y36" s="562" t="e">
        <f>IF(AND($A$1&gt;0,$F$1=0,$K$1=0,$P$1=0),#REF!&amp; $A$1&amp;$AA$30, "")</f>
        <v>#REF!</v>
      </c>
    </row>
    <row r="37" spans="1:25">
      <c r="A37" s="548">
        <v>25</v>
      </c>
      <c r="B37" s="549" t="s">
        <v>365</v>
      </c>
      <c r="C37" s="541"/>
      <c r="D37" s="542"/>
      <c r="E37" s="541"/>
      <c r="F37" s="548">
        <v>25</v>
      </c>
      <c r="G37" s="549" t="s">
        <v>365</v>
      </c>
      <c r="H37" s="541"/>
      <c r="I37" s="542"/>
      <c r="K37" s="548">
        <v>25</v>
      </c>
      <c r="L37" s="549" t="s">
        <v>365</v>
      </c>
      <c r="M37" s="541"/>
      <c r="N37" s="542"/>
      <c r="P37" s="548">
        <v>25</v>
      </c>
      <c r="Q37" s="549" t="s">
        <v>365</v>
      </c>
      <c r="R37" s="541"/>
      <c r="S37" s="542"/>
      <c r="T37" s="561" t="e">
        <f t="shared" si="5"/>
        <v>#REF!</v>
      </c>
      <c r="U37" s="557">
        <v>1</v>
      </c>
      <c r="V37" s="557">
        <v>0</v>
      </c>
      <c r="W37" s="557">
        <v>0</v>
      </c>
      <c r="X37" s="557">
        <v>1</v>
      </c>
      <c r="Y37" s="563" t="e">
        <f>IF(AND($A$1&gt;0,$F$1=0,$K$1=0,$P$1&gt;0),#REF!&amp;$A$1&amp;$AA$29&amp;$U$3&amp;$P$1&amp;$AA$30, "")</f>
        <v>#REF!</v>
      </c>
    </row>
    <row r="38" spans="1:25">
      <c r="A38" s="548">
        <v>26</v>
      </c>
      <c r="B38" s="549" t="s">
        <v>366</v>
      </c>
      <c r="C38" s="541"/>
      <c r="D38" s="542"/>
      <c r="E38" s="541"/>
      <c r="F38" s="548">
        <v>26</v>
      </c>
      <c r="G38" s="549" t="s">
        <v>366</v>
      </c>
      <c r="H38" s="541"/>
      <c r="I38" s="542"/>
      <c r="K38" s="548">
        <v>26</v>
      </c>
      <c r="L38" s="549" t="s">
        <v>366</v>
      </c>
      <c r="M38" s="541"/>
      <c r="N38" s="542"/>
      <c r="P38" s="548">
        <v>26</v>
      </c>
      <c r="Q38" s="549" t="s">
        <v>366</v>
      </c>
      <c r="R38" s="541"/>
      <c r="S38" s="542"/>
      <c r="T38" s="561" t="e">
        <f t="shared" si="5"/>
        <v>#REF!</v>
      </c>
      <c r="U38" s="557">
        <v>1</v>
      </c>
      <c r="V38" s="557">
        <v>0</v>
      </c>
      <c r="W38" s="557">
        <v>1</v>
      </c>
      <c r="X38" s="557">
        <v>0</v>
      </c>
      <c r="Y38" s="563" t="e">
        <f>IF(AND($A$1&gt;0,$F$1=0,$K$1&gt;0,$P$1=0),#REF!&amp;$A$1&amp;$AA$29&amp;$U$2&amp;$K$1, "")</f>
        <v>#REF!</v>
      </c>
    </row>
    <row r="39" spans="1:25">
      <c r="A39" s="548">
        <v>27</v>
      </c>
      <c r="B39" s="549" t="s">
        <v>367</v>
      </c>
      <c r="C39" s="541"/>
      <c r="D39" s="542"/>
      <c r="E39" s="541"/>
      <c r="F39" s="548">
        <v>27</v>
      </c>
      <c r="G39" s="549" t="s">
        <v>367</v>
      </c>
      <c r="H39" s="541"/>
      <c r="I39" s="542"/>
      <c r="K39" s="548">
        <v>27</v>
      </c>
      <c r="L39" s="549" t="s">
        <v>367</v>
      </c>
      <c r="M39" s="541"/>
      <c r="N39" s="542"/>
      <c r="P39" s="548">
        <v>27</v>
      </c>
      <c r="Q39" s="549" t="s">
        <v>367</v>
      </c>
      <c r="R39" s="541"/>
      <c r="S39" s="542"/>
      <c r="T39" s="561" t="e">
        <f t="shared" si="5"/>
        <v>#REF!</v>
      </c>
      <c r="U39" s="557">
        <v>1</v>
      </c>
      <c r="V39" s="557">
        <v>0</v>
      </c>
      <c r="W39" s="557">
        <v>1</v>
      </c>
      <c r="X39" s="557">
        <v>1</v>
      </c>
      <c r="Y39" s="563" t="e">
        <f>IF(AND($A$1&gt;0,$F$1=0,$K$1&gt;0,$P$1&gt;0),#REF!&amp;$A$1&amp;$AA$29&amp;$U$2&amp;$K$1&amp;$AA$29&amp;$U$3&amp;$P$1&amp;$AA$30, "")</f>
        <v>#REF!</v>
      </c>
    </row>
    <row r="40" spans="1:25">
      <c r="A40" s="548">
        <v>28</v>
      </c>
      <c r="B40" s="549" t="s">
        <v>368</v>
      </c>
      <c r="C40" s="541"/>
      <c r="D40" s="542"/>
      <c r="E40" s="541"/>
      <c r="F40" s="548">
        <v>28</v>
      </c>
      <c r="G40" s="549" t="s">
        <v>368</v>
      </c>
      <c r="H40" s="541"/>
      <c r="I40" s="542"/>
      <c r="K40" s="548">
        <v>28</v>
      </c>
      <c r="L40" s="549" t="s">
        <v>368</v>
      </c>
      <c r="M40" s="541"/>
      <c r="N40" s="542"/>
      <c r="P40" s="548">
        <v>28</v>
      </c>
      <c r="Q40" s="549" t="s">
        <v>368</v>
      </c>
      <c r="R40" s="541"/>
      <c r="S40" s="542"/>
      <c r="T40" s="561" t="e">
        <f t="shared" si="5"/>
        <v>#REF!</v>
      </c>
      <c r="U40" s="557">
        <v>1</v>
      </c>
      <c r="V40" s="557">
        <v>1</v>
      </c>
      <c r="W40" s="557">
        <v>0</v>
      </c>
      <c r="X40" s="557">
        <v>0</v>
      </c>
      <c r="Y40" s="563" t="e">
        <f>IF(AND($A$1&gt;0,$F$1&gt;0,$K$1=0,$P$1=0),#REF!&amp;$A$1&amp;$AA$29&amp;$U$1&amp;$F$1, "")</f>
        <v>#REF!</v>
      </c>
    </row>
    <row r="41" spans="1:25">
      <c r="A41" s="548">
        <v>29</v>
      </c>
      <c r="B41" s="549" t="s">
        <v>369</v>
      </c>
      <c r="C41" s="541"/>
      <c r="D41" s="542"/>
      <c r="E41" s="541"/>
      <c r="F41" s="548">
        <v>29</v>
      </c>
      <c r="G41" s="549" t="s">
        <v>369</v>
      </c>
      <c r="H41" s="541"/>
      <c r="I41" s="542"/>
      <c r="K41" s="548">
        <v>29</v>
      </c>
      <c r="L41" s="549" t="s">
        <v>369</v>
      </c>
      <c r="M41" s="541"/>
      <c r="N41" s="542"/>
      <c r="P41" s="548">
        <v>29</v>
      </c>
      <c r="Q41" s="549" t="s">
        <v>369</v>
      </c>
      <c r="R41" s="541"/>
      <c r="S41" s="542"/>
      <c r="T41" s="561" t="e">
        <f t="shared" si="5"/>
        <v>#REF!</v>
      </c>
      <c r="U41" s="557">
        <v>1</v>
      </c>
      <c r="V41" s="557">
        <v>1</v>
      </c>
      <c r="W41" s="557">
        <v>0</v>
      </c>
      <c r="X41" s="557">
        <v>1</v>
      </c>
      <c r="Y41" s="563" t="e">
        <f>IF(AND($A$1&gt;0,$F$1&gt;0,$K$1=0,$P$1&gt;0),#REF!&amp;$A$1&amp;$AA$29&amp;$U$1&amp;$F$1&amp;$AA$29&amp;$U$3&amp;$P$1&amp;$AA$30, "")</f>
        <v>#REF!</v>
      </c>
    </row>
    <row r="42" spans="1:25">
      <c r="A42" s="548">
        <v>30</v>
      </c>
      <c r="B42" s="549" t="s">
        <v>370</v>
      </c>
      <c r="C42" s="541"/>
      <c r="D42" s="542"/>
      <c r="E42" s="541"/>
      <c r="F42" s="548">
        <v>30</v>
      </c>
      <c r="G42" s="549" t="s">
        <v>370</v>
      </c>
      <c r="H42" s="541"/>
      <c r="I42" s="542"/>
      <c r="K42" s="548">
        <v>30</v>
      </c>
      <c r="L42" s="549" t="s">
        <v>370</v>
      </c>
      <c r="M42" s="541"/>
      <c r="N42" s="542"/>
      <c r="P42" s="548">
        <v>30</v>
      </c>
      <c r="Q42" s="549" t="s">
        <v>370</v>
      </c>
      <c r="R42" s="541"/>
      <c r="S42" s="542"/>
      <c r="T42" s="561" t="e">
        <f t="shared" si="5"/>
        <v>#REF!</v>
      </c>
      <c r="U42" s="557">
        <v>1</v>
      </c>
      <c r="V42" s="557">
        <v>1</v>
      </c>
      <c r="W42" s="557">
        <v>1</v>
      </c>
      <c r="X42" s="557">
        <v>0</v>
      </c>
      <c r="Y42" s="563" t="e">
        <f>IF(AND($A$1&gt;0,$F$1&gt;0,$K$1&gt;0,$P$1=0),#REF!&amp;$A$1&amp;$AA$29&amp;$U$1&amp;$F$1&amp;$AA$29&amp;$U$2&amp;$K$1, "")</f>
        <v>#REF!</v>
      </c>
    </row>
    <row r="43" spans="1:25">
      <c r="A43" s="548">
        <v>31</v>
      </c>
      <c r="B43" s="549" t="s">
        <v>371</v>
      </c>
      <c r="C43" s="541"/>
      <c r="D43" s="542"/>
      <c r="E43" s="541"/>
      <c r="F43" s="548">
        <v>31</v>
      </c>
      <c r="G43" s="549" t="s">
        <v>371</v>
      </c>
      <c r="H43" s="541"/>
      <c r="I43" s="542"/>
      <c r="K43" s="548">
        <v>31</v>
      </c>
      <c r="L43" s="549" t="s">
        <v>371</v>
      </c>
      <c r="M43" s="541"/>
      <c r="N43" s="542"/>
      <c r="P43" s="548">
        <v>31</v>
      </c>
      <c r="Q43" s="549" t="s">
        <v>371</v>
      </c>
      <c r="R43" s="541"/>
      <c r="S43" s="542"/>
      <c r="T43" s="561" t="e">
        <f t="shared" si="5"/>
        <v>#REF!</v>
      </c>
      <c r="U43" s="557">
        <v>1</v>
      </c>
      <c r="V43" s="557">
        <v>1</v>
      </c>
      <c r="W43" s="557">
        <v>1</v>
      </c>
      <c r="X43" s="557">
        <v>1</v>
      </c>
      <c r="Y43" s="564" t="e">
        <f>IF(AND($A$1&gt;0,$F$1&gt;0,$K$1&gt;0,$P$1&gt;0),#REF!&amp;$A$1&amp;$AA$29&amp;$U$1&amp;$F$1&amp;$AA$29&amp;$U$2&amp;$K$1&amp;$AA$29&amp;$U$3&amp;$P$1&amp;$AA$30, "")</f>
        <v>#REF!</v>
      </c>
    </row>
    <row r="44" spans="1:25">
      <c r="A44" s="548">
        <v>32</v>
      </c>
      <c r="B44" s="549" t="s">
        <v>372</v>
      </c>
      <c r="C44" s="541"/>
      <c r="D44" s="542"/>
      <c r="E44" s="541"/>
      <c r="F44" s="548">
        <v>32</v>
      </c>
      <c r="G44" s="549" t="s">
        <v>372</v>
      </c>
      <c r="H44" s="541"/>
      <c r="I44" s="542"/>
      <c r="K44" s="548">
        <v>32</v>
      </c>
      <c r="L44" s="549" t="s">
        <v>372</v>
      </c>
      <c r="M44" s="541"/>
      <c r="N44" s="542"/>
      <c r="P44" s="548">
        <v>32</v>
      </c>
      <c r="Q44" s="549" t="s">
        <v>372</v>
      </c>
      <c r="R44" s="541"/>
      <c r="S44" s="542"/>
    </row>
    <row r="45" spans="1:25">
      <c r="A45" s="548">
        <v>33</v>
      </c>
      <c r="B45" s="549" t="s">
        <v>373</v>
      </c>
      <c r="C45" s="541"/>
      <c r="D45" s="542"/>
      <c r="E45" s="541"/>
      <c r="F45" s="548">
        <v>33</v>
      </c>
      <c r="G45" s="549" t="s">
        <v>373</v>
      </c>
      <c r="H45" s="541"/>
      <c r="I45" s="542"/>
      <c r="K45" s="548">
        <v>33</v>
      </c>
      <c r="L45" s="549" t="s">
        <v>373</v>
      </c>
      <c r="M45" s="541"/>
      <c r="N45" s="542"/>
      <c r="P45" s="548">
        <v>33</v>
      </c>
      <c r="Q45" s="549" t="s">
        <v>373</v>
      </c>
      <c r="R45" s="541"/>
      <c r="S45" s="542"/>
    </row>
    <row r="46" spans="1:25">
      <c r="A46" s="548">
        <v>34</v>
      </c>
      <c r="B46" s="549" t="s">
        <v>374</v>
      </c>
      <c r="C46" s="541"/>
      <c r="D46" s="542"/>
      <c r="E46" s="541"/>
      <c r="F46" s="548">
        <v>34</v>
      </c>
      <c r="G46" s="549" t="s">
        <v>374</v>
      </c>
      <c r="H46" s="541"/>
      <c r="I46" s="542"/>
      <c r="K46" s="548">
        <v>34</v>
      </c>
      <c r="L46" s="549" t="s">
        <v>374</v>
      </c>
      <c r="M46" s="541"/>
      <c r="N46" s="542"/>
      <c r="P46" s="548">
        <v>34</v>
      </c>
      <c r="Q46" s="549" t="s">
        <v>374</v>
      </c>
      <c r="R46" s="541"/>
      <c r="S46" s="542"/>
    </row>
    <row r="47" spans="1:25">
      <c r="A47" s="548">
        <v>35</v>
      </c>
      <c r="B47" s="549" t="s">
        <v>375</v>
      </c>
      <c r="C47" s="541"/>
      <c r="D47" s="542"/>
      <c r="E47" s="541"/>
      <c r="F47" s="548">
        <v>35</v>
      </c>
      <c r="G47" s="549" t="s">
        <v>375</v>
      </c>
      <c r="H47" s="541"/>
      <c r="I47" s="542"/>
      <c r="K47" s="548">
        <v>35</v>
      </c>
      <c r="L47" s="549" t="s">
        <v>375</v>
      </c>
      <c r="M47" s="541"/>
      <c r="N47" s="542"/>
      <c r="P47" s="548">
        <v>35</v>
      </c>
      <c r="Q47" s="549" t="s">
        <v>375</v>
      </c>
      <c r="R47" s="541"/>
      <c r="S47" s="542"/>
    </row>
    <row r="48" spans="1:25">
      <c r="A48" s="548">
        <v>36</v>
      </c>
      <c r="B48" s="549" t="s">
        <v>376</v>
      </c>
      <c r="C48" s="541"/>
      <c r="D48" s="542"/>
      <c r="E48" s="541"/>
      <c r="F48" s="548">
        <v>36</v>
      </c>
      <c r="G48" s="549" t="s">
        <v>376</v>
      </c>
      <c r="H48" s="541"/>
      <c r="I48" s="542"/>
      <c r="K48" s="548">
        <v>36</v>
      </c>
      <c r="L48" s="549" t="s">
        <v>376</v>
      </c>
      <c r="M48" s="541"/>
      <c r="N48" s="542"/>
      <c r="P48" s="548">
        <v>36</v>
      </c>
      <c r="Q48" s="549" t="s">
        <v>376</v>
      </c>
      <c r="R48" s="541"/>
      <c r="S48" s="542"/>
    </row>
    <row r="49" spans="1:19">
      <c r="A49" s="548">
        <v>37</v>
      </c>
      <c r="B49" s="549" t="s">
        <v>377</v>
      </c>
      <c r="C49" s="541"/>
      <c r="D49" s="542"/>
      <c r="E49" s="541"/>
      <c r="F49" s="548">
        <v>37</v>
      </c>
      <c r="G49" s="549" t="s">
        <v>377</v>
      </c>
      <c r="H49" s="541"/>
      <c r="I49" s="542"/>
      <c r="K49" s="548">
        <v>37</v>
      </c>
      <c r="L49" s="549" t="s">
        <v>377</v>
      </c>
      <c r="M49" s="541"/>
      <c r="N49" s="542"/>
      <c r="P49" s="548">
        <v>37</v>
      </c>
      <c r="Q49" s="549" t="s">
        <v>377</v>
      </c>
      <c r="R49" s="541"/>
      <c r="S49" s="542"/>
    </row>
    <row r="50" spans="1:19">
      <c r="A50" s="548">
        <v>38</v>
      </c>
      <c r="B50" s="549" t="s">
        <v>378</v>
      </c>
      <c r="C50" s="541"/>
      <c r="D50" s="542"/>
      <c r="E50" s="541"/>
      <c r="F50" s="548">
        <v>38</v>
      </c>
      <c r="G50" s="549" t="s">
        <v>378</v>
      </c>
      <c r="H50" s="541"/>
      <c r="I50" s="542"/>
      <c r="K50" s="548">
        <v>38</v>
      </c>
      <c r="L50" s="549" t="s">
        <v>378</v>
      </c>
      <c r="M50" s="541"/>
      <c r="N50" s="542"/>
      <c r="P50" s="548">
        <v>38</v>
      </c>
      <c r="Q50" s="549" t="s">
        <v>378</v>
      </c>
      <c r="R50" s="541"/>
      <c r="S50" s="542"/>
    </row>
    <row r="51" spans="1:19">
      <c r="A51" s="548">
        <v>39</v>
      </c>
      <c r="B51" s="549" t="s">
        <v>379</v>
      </c>
      <c r="C51" s="541"/>
      <c r="D51" s="542"/>
      <c r="E51" s="541"/>
      <c r="F51" s="548">
        <v>39</v>
      </c>
      <c r="G51" s="549" t="s">
        <v>379</v>
      </c>
      <c r="H51" s="541"/>
      <c r="I51" s="542"/>
      <c r="K51" s="548">
        <v>39</v>
      </c>
      <c r="L51" s="549" t="s">
        <v>379</v>
      </c>
      <c r="M51" s="541"/>
      <c r="N51" s="542"/>
      <c r="P51" s="548">
        <v>39</v>
      </c>
      <c r="Q51" s="549" t="s">
        <v>379</v>
      </c>
      <c r="R51" s="541"/>
      <c r="S51" s="542"/>
    </row>
    <row r="52" spans="1:19">
      <c r="A52" s="548">
        <v>40</v>
      </c>
      <c r="B52" s="549" t="s">
        <v>380</v>
      </c>
      <c r="C52" s="541"/>
      <c r="D52" s="542"/>
      <c r="E52" s="541"/>
      <c r="F52" s="548">
        <v>40</v>
      </c>
      <c r="G52" s="549" t="s">
        <v>380</v>
      </c>
      <c r="H52" s="541"/>
      <c r="I52" s="542"/>
      <c r="K52" s="548">
        <v>40</v>
      </c>
      <c r="L52" s="549" t="s">
        <v>380</v>
      </c>
      <c r="M52" s="541"/>
      <c r="N52" s="542"/>
      <c r="P52" s="548">
        <v>40</v>
      </c>
      <c r="Q52" s="549" t="s">
        <v>380</v>
      </c>
      <c r="R52" s="541"/>
      <c r="S52" s="542"/>
    </row>
    <row r="53" spans="1:19">
      <c r="A53" s="548">
        <v>41</v>
      </c>
      <c r="B53" s="549" t="s">
        <v>381</v>
      </c>
      <c r="C53" s="541"/>
      <c r="D53" s="542"/>
      <c r="E53" s="541"/>
      <c r="F53" s="548">
        <v>41</v>
      </c>
      <c r="G53" s="549" t="s">
        <v>381</v>
      </c>
      <c r="H53" s="541"/>
      <c r="I53" s="542"/>
      <c r="K53" s="548">
        <v>41</v>
      </c>
      <c r="L53" s="549" t="s">
        <v>381</v>
      </c>
      <c r="M53" s="541"/>
      <c r="N53" s="542"/>
      <c r="P53" s="548">
        <v>41</v>
      </c>
      <c r="Q53" s="549" t="s">
        <v>381</v>
      </c>
      <c r="R53" s="541"/>
      <c r="S53" s="542"/>
    </row>
    <row r="54" spans="1:19">
      <c r="A54" s="548">
        <v>42</v>
      </c>
      <c r="B54" s="549" t="s">
        <v>382</v>
      </c>
      <c r="C54" s="541"/>
      <c r="D54" s="542"/>
      <c r="E54" s="541"/>
      <c r="F54" s="548">
        <v>42</v>
      </c>
      <c r="G54" s="549" t="s">
        <v>382</v>
      </c>
      <c r="H54" s="541"/>
      <c r="I54" s="542"/>
      <c r="K54" s="548">
        <v>42</v>
      </c>
      <c r="L54" s="549" t="s">
        <v>382</v>
      </c>
      <c r="M54" s="541"/>
      <c r="N54" s="542"/>
      <c r="P54" s="548">
        <v>42</v>
      </c>
      <c r="Q54" s="549" t="s">
        <v>382</v>
      </c>
      <c r="R54" s="541"/>
      <c r="S54" s="542"/>
    </row>
    <row r="55" spans="1:19">
      <c r="A55" s="548">
        <v>43</v>
      </c>
      <c r="B55" s="549" t="s">
        <v>383</v>
      </c>
      <c r="C55" s="541"/>
      <c r="D55" s="542"/>
      <c r="E55" s="541"/>
      <c r="F55" s="548">
        <v>43</v>
      </c>
      <c r="G55" s="549" t="s">
        <v>383</v>
      </c>
      <c r="H55" s="541"/>
      <c r="I55" s="542"/>
      <c r="K55" s="548">
        <v>43</v>
      </c>
      <c r="L55" s="549" t="s">
        <v>383</v>
      </c>
      <c r="M55" s="541"/>
      <c r="N55" s="542"/>
      <c r="P55" s="548">
        <v>43</v>
      </c>
      <c r="Q55" s="549" t="s">
        <v>383</v>
      </c>
      <c r="R55" s="541"/>
      <c r="S55" s="542"/>
    </row>
    <row r="56" spans="1:19">
      <c r="A56" s="548">
        <v>44</v>
      </c>
      <c r="B56" s="549" t="s">
        <v>384</v>
      </c>
      <c r="C56" s="541"/>
      <c r="D56" s="542"/>
      <c r="E56" s="541"/>
      <c r="F56" s="548">
        <v>44</v>
      </c>
      <c r="G56" s="549" t="s">
        <v>384</v>
      </c>
      <c r="H56" s="541"/>
      <c r="I56" s="542"/>
      <c r="K56" s="548">
        <v>44</v>
      </c>
      <c r="L56" s="549" t="s">
        <v>384</v>
      </c>
      <c r="M56" s="541"/>
      <c r="N56" s="542"/>
      <c r="P56" s="548">
        <v>44</v>
      </c>
      <c r="Q56" s="549" t="s">
        <v>384</v>
      </c>
      <c r="R56" s="541"/>
      <c r="S56" s="542"/>
    </row>
    <row r="57" spans="1:19">
      <c r="A57" s="548">
        <v>45</v>
      </c>
      <c r="B57" s="549" t="s">
        <v>385</v>
      </c>
      <c r="C57" s="541"/>
      <c r="D57" s="542"/>
      <c r="E57" s="541"/>
      <c r="F57" s="548">
        <v>45</v>
      </c>
      <c r="G57" s="549" t="s">
        <v>385</v>
      </c>
      <c r="H57" s="541"/>
      <c r="I57" s="542"/>
      <c r="K57" s="548">
        <v>45</v>
      </c>
      <c r="L57" s="549" t="s">
        <v>385</v>
      </c>
      <c r="M57" s="541"/>
      <c r="N57" s="542"/>
      <c r="P57" s="548">
        <v>45</v>
      </c>
      <c r="Q57" s="549" t="s">
        <v>385</v>
      </c>
      <c r="R57" s="541"/>
      <c r="S57" s="542"/>
    </row>
    <row r="58" spans="1:19">
      <c r="A58" s="548">
        <v>46</v>
      </c>
      <c r="B58" s="549" t="s">
        <v>386</v>
      </c>
      <c r="C58" s="541"/>
      <c r="D58" s="542"/>
      <c r="E58" s="541"/>
      <c r="F58" s="548">
        <v>46</v>
      </c>
      <c r="G58" s="549" t="s">
        <v>386</v>
      </c>
      <c r="H58" s="541"/>
      <c r="I58" s="542"/>
      <c r="K58" s="548">
        <v>46</v>
      </c>
      <c r="L58" s="549" t="s">
        <v>386</v>
      </c>
      <c r="M58" s="541"/>
      <c r="N58" s="542"/>
      <c r="P58" s="548">
        <v>46</v>
      </c>
      <c r="Q58" s="549" t="s">
        <v>386</v>
      </c>
      <c r="R58" s="541"/>
      <c r="S58" s="542"/>
    </row>
    <row r="59" spans="1:19">
      <c r="A59" s="548">
        <v>47</v>
      </c>
      <c r="B59" s="549" t="s">
        <v>387</v>
      </c>
      <c r="C59" s="541"/>
      <c r="D59" s="542"/>
      <c r="E59" s="541"/>
      <c r="F59" s="548">
        <v>47</v>
      </c>
      <c r="G59" s="549" t="s">
        <v>387</v>
      </c>
      <c r="H59" s="541"/>
      <c r="I59" s="542"/>
      <c r="K59" s="548">
        <v>47</v>
      </c>
      <c r="L59" s="549" t="s">
        <v>387</v>
      </c>
      <c r="M59" s="541"/>
      <c r="N59" s="542"/>
      <c r="P59" s="548">
        <v>47</v>
      </c>
      <c r="Q59" s="549" t="s">
        <v>387</v>
      </c>
      <c r="R59" s="541"/>
      <c r="S59" s="542"/>
    </row>
    <row r="60" spans="1:19">
      <c r="A60" s="548">
        <v>48</v>
      </c>
      <c r="B60" s="549" t="s">
        <v>388</v>
      </c>
      <c r="C60" s="541"/>
      <c r="D60" s="542"/>
      <c r="E60" s="541"/>
      <c r="F60" s="548">
        <v>48</v>
      </c>
      <c r="G60" s="549" t="s">
        <v>388</v>
      </c>
      <c r="H60" s="541"/>
      <c r="I60" s="542"/>
      <c r="K60" s="548">
        <v>48</v>
      </c>
      <c r="L60" s="549" t="s">
        <v>388</v>
      </c>
      <c r="M60" s="541"/>
      <c r="N60" s="542"/>
      <c r="P60" s="548">
        <v>48</v>
      </c>
      <c r="Q60" s="549" t="s">
        <v>388</v>
      </c>
      <c r="R60" s="541"/>
      <c r="S60" s="542"/>
    </row>
    <row r="61" spans="1:19">
      <c r="A61" s="548">
        <v>49</v>
      </c>
      <c r="B61" s="549" t="s">
        <v>389</v>
      </c>
      <c r="C61" s="541"/>
      <c r="D61" s="542"/>
      <c r="E61" s="541"/>
      <c r="F61" s="548">
        <v>49</v>
      </c>
      <c r="G61" s="549" t="s">
        <v>389</v>
      </c>
      <c r="H61" s="541"/>
      <c r="I61" s="542"/>
      <c r="K61" s="548">
        <v>49</v>
      </c>
      <c r="L61" s="549" t="s">
        <v>389</v>
      </c>
      <c r="M61" s="541"/>
      <c r="N61" s="542"/>
      <c r="P61" s="548">
        <v>49</v>
      </c>
      <c r="Q61" s="549" t="s">
        <v>389</v>
      </c>
      <c r="R61" s="541"/>
      <c r="S61" s="542"/>
    </row>
    <row r="62" spans="1:19">
      <c r="A62" s="548">
        <v>50</v>
      </c>
      <c r="B62" s="549" t="s">
        <v>390</v>
      </c>
      <c r="C62" s="541"/>
      <c r="D62" s="542"/>
      <c r="E62" s="541"/>
      <c r="F62" s="548">
        <v>50</v>
      </c>
      <c r="G62" s="549" t="s">
        <v>390</v>
      </c>
      <c r="H62" s="541"/>
      <c r="I62" s="542"/>
      <c r="K62" s="548">
        <v>50</v>
      </c>
      <c r="L62" s="549" t="s">
        <v>390</v>
      </c>
      <c r="M62" s="541"/>
      <c r="N62" s="542"/>
      <c r="P62" s="548">
        <v>50</v>
      </c>
      <c r="Q62" s="549" t="s">
        <v>390</v>
      </c>
      <c r="R62" s="541"/>
      <c r="S62" s="542"/>
    </row>
    <row r="63" spans="1:19">
      <c r="A63" s="548">
        <v>51</v>
      </c>
      <c r="B63" s="549" t="s">
        <v>391</v>
      </c>
      <c r="C63" s="541"/>
      <c r="D63" s="542"/>
      <c r="E63" s="541"/>
      <c r="F63" s="548">
        <v>51</v>
      </c>
      <c r="G63" s="549" t="s">
        <v>391</v>
      </c>
      <c r="H63" s="541"/>
      <c r="I63" s="542"/>
      <c r="K63" s="548">
        <v>51</v>
      </c>
      <c r="L63" s="549" t="s">
        <v>391</v>
      </c>
      <c r="M63" s="541"/>
      <c r="N63" s="542"/>
      <c r="P63" s="548">
        <v>51</v>
      </c>
      <c r="Q63" s="549" t="s">
        <v>391</v>
      </c>
      <c r="R63" s="541"/>
      <c r="S63" s="542"/>
    </row>
    <row r="64" spans="1:19">
      <c r="A64" s="548">
        <v>52</v>
      </c>
      <c r="B64" s="549" t="s">
        <v>392</v>
      </c>
      <c r="C64" s="541"/>
      <c r="D64" s="542"/>
      <c r="E64" s="541"/>
      <c r="F64" s="548">
        <v>52</v>
      </c>
      <c r="G64" s="549" t="s">
        <v>392</v>
      </c>
      <c r="H64" s="541"/>
      <c r="I64" s="542"/>
      <c r="K64" s="548">
        <v>52</v>
      </c>
      <c r="L64" s="549" t="s">
        <v>392</v>
      </c>
      <c r="M64" s="541"/>
      <c r="N64" s="542"/>
      <c r="P64" s="548">
        <v>52</v>
      </c>
      <c r="Q64" s="549" t="s">
        <v>392</v>
      </c>
      <c r="R64" s="541"/>
      <c r="S64" s="542"/>
    </row>
    <row r="65" spans="1:19">
      <c r="A65" s="548">
        <v>53</v>
      </c>
      <c r="B65" s="549" t="s">
        <v>393</v>
      </c>
      <c r="C65" s="541"/>
      <c r="D65" s="542"/>
      <c r="E65" s="541"/>
      <c r="F65" s="548">
        <v>53</v>
      </c>
      <c r="G65" s="549" t="s">
        <v>393</v>
      </c>
      <c r="H65" s="541"/>
      <c r="I65" s="542"/>
      <c r="K65" s="548">
        <v>53</v>
      </c>
      <c r="L65" s="549" t="s">
        <v>393</v>
      </c>
      <c r="M65" s="541"/>
      <c r="N65" s="542"/>
      <c r="P65" s="548">
        <v>53</v>
      </c>
      <c r="Q65" s="549" t="s">
        <v>393</v>
      </c>
      <c r="R65" s="541"/>
      <c r="S65" s="542"/>
    </row>
    <row r="66" spans="1:19">
      <c r="A66" s="548">
        <v>54</v>
      </c>
      <c r="B66" s="549" t="s">
        <v>394</v>
      </c>
      <c r="C66" s="541"/>
      <c r="D66" s="542"/>
      <c r="E66" s="541"/>
      <c r="F66" s="548">
        <v>54</v>
      </c>
      <c r="G66" s="549" t="s">
        <v>394</v>
      </c>
      <c r="H66" s="541"/>
      <c r="I66" s="542"/>
      <c r="K66" s="548">
        <v>54</v>
      </c>
      <c r="L66" s="549" t="s">
        <v>394</v>
      </c>
      <c r="M66" s="541"/>
      <c r="N66" s="542"/>
      <c r="P66" s="548">
        <v>54</v>
      </c>
      <c r="Q66" s="549" t="s">
        <v>394</v>
      </c>
      <c r="R66" s="541"/>
      <c r="S66" s="542"/>
    </row>
    <row r="67" spans="1:19">
      <c r="A67" s="548">
        <v>55</v>
      </c>
      <c r="B67" s="549" t="s">
        <v>395</v>
      </c>
      <c r="C67" s="541"/>
      <c r="D67" s="542"/>
      <c r="E67" s="541"/>
      <c r="F67" s="548">
        <v>55</v>
      </c>
      <c r="G67" s="549" t="s">
        <v>395</v>
      </c>
      <c r="H67" s="541"/>
      <c r="I67" s="542"/>
      <c r="K67" s="548">
        <v>55</v>
      </c>
      <c r="L67" s="549" t="s">
        <v>395</v>
      </c>
      <c r="M67" s="541"/>
      <c r="N67" s="542"/>
      <c r="P67" s="548">
        <v>55</v>
      </c>
      <c r="Q67" s="549" t="s">
        <v>395</v>
      </c>
      <c r="R67" s="541"/>
      <c r="S67" s="542"/>
    </row>
    <row r="68" spans="1:19">
      <c r="A68" s="548">
        <v>56</v>
      </c>
      <c r="B68" s="549" t="s">
        <v>396</v>
      </c>
      <c r="C68" s="541"/>
      <c r="D68" s="542"/>
      <c r="E68" s="541"/>
      <c r="F68" s="548">
        <v>56</v>
      </c>
      <c r="G68" s="549" t="s">
        <v>396</v>
      </c>
      <c r="H68" s="541"/>
      <c r="I68" s="542"/>
      <c r="K68" s="548">
        <v>56</v>
      </c>
      <c r="L68" s="549" t="s">
        <v>396</v>
      </c>
      <c r="M68" s="541"/>
      <c r="N68" s="542"/>
      <c r="P68" s="548">
        <v>56</v>
      </c>
      <c r="Q68" s="549" t="s">
        <v>396</v>
      </c>
      <c r="R68" s="541"/>
      <c r="S68" s="542"/>
    </row>
    <row r="69" spans="1:19">
      <c r="A69" s="548">
        <v>57</v>
      </c>
      <c r="B69" s="549" t="s">
        <v>397</v>
      </c>
      <c r="C69" s="541"/>
      <c r="D69" s="542"/>
      <c r="E69" s="541"/>
      <c r="F69" s="548">
        <v>57</v>
      </c>
      <c r="G69" s="549" t="s">
        <v>397</v>
      </c>
      <c r="H69" s="541"/>
      <c r="I69" s="542"/>
      <c r="K69" s="548">
        <v>57</v>
      </c>
      <c r="L69" s="549" t="s">
        <v>397</v>
      </c>
      <c r="M69" s="541"/>
      <c r="N69" s="542"/>
      <c r="P69" s="548">
        <v>57</v>
      </c>
      <c r="Q69" s="549" t="s">
        <v>397</v>
      </c>
      <c r="R69" s="541"/>
      <c r="S69" s="542"/>
    </row>
    <row r="70" spans="1:19">
      <c r="A70" s="548">
        <v>58</v>
      </c>
      <c r="B70" s="549" t="s">
        <v>398</v>
      </c>
      <c r="C70" s="541"/>
      <c r="D70" s="542"/>
      <c r="E70" s="541"/>
      <c r="F70" s="548">
        <v>58</v>
      </c>
      <c r="G70" s="549" t="s">
        <v>398</v>
      </c>
      <c r="H70" s="541"/>
      <c r="I70" s="542"/>
      <c r="K70" s="548">
        <v>58</v>
      </c>
      <c r="L70" s="549" t="s">
        <v>398</v>
      </c>
      <c r="M70" s="541"/>
      <c r="N70" s="542"/>
      <c r="P70" s="548">
        <v>58</v>
      </c>
      <c r="Q70" s="549" t="s">
        <v>398</v>
      </c>
      <c r="R70" s="541"/>
      <c r="S70" s="542"/>
    </row>
    <row r="71" spans="1:19">
      <c r="A71" s="548">
        <v>59</v>
      </c>
      <c r="B71" s="549" t="s">
        <v>399</v>
      </c>
      <c r="C71" s="541"/>
      <c r="D71" s="542"/>
      <c r="E71" s="541"/>
      <c r="F71" s="548">
        <v>59</v>
      </c>
      <c r="G71" s="549" t="s">
        <v>399</v>
      </c>
      <c r="H71" s="541"/>
      <c r="I71" s="542"/>
      <c r="K71" s="548">
        <v>59</v>
      </c>
      <c r="L71" s="549" t="s">
        <v>399</v>
      </c>
      <c r="M71" s="541"/>
      <c r="N71" s="542"/>
      <c r="P71" s="548">
        <v>59</v>
      </c>
      <c r="Q71" s="549" t="s">
        <v>399</v>
      </c>
      <c r="R71" s="541"/>
      <c r="S71" s="542"/>
    </row>
    <row r="72" spans="1:19">
      <c r="A72" s="548">
        <v>60</v>
      </c>
      <c r="B72" s="549" t="s">
        <v>400</v>
      </c>
      <c r="C72" s="541"/>
      <c r="D72" s="542"/>
      <c r="E72" s="541"/>
      <c r="F72" s="548">
        <v>60</v>
      </c>
      <c r="G72" s="549" t="s">
        <v>400</v>
      </c>
      <c r="H72" s="541"/>
      <c r="I72" s="542"/>
      <c r="K72" s="548">
        <v>60</v>
      </c>
      <c r="L72" s="549" t="s">
        <v>400</v>
      </c>
      <c r="M72" s="541"/>
      <c r="N72" s="542"/>
      <c r="P72" s="548">
        <v>60</v>
      </c>
      <c r="Q72" s="549" t="s">
        <v>400</v>
      </c>
      <c r="R72" s="541"/>
      <c r="S72" s="542"/>
    </row>
    <row r="73" spans="1:19">
      <c r="A73" s="548">
        <v>61</v>
      </c>
      <c r="B73" s="549" t="s">
        <v>401</v>
      </c>
      <c r="C73" s="541"/>
      <c r="D73" s="542"/>
      <c r="E73" s="541"/>
      <c r="F73" s="548">
        <v>61</v>
      </c>
      <c r="G73" s="549" t="s">
        <v>401</v>
      </c>
      <c r="H73" s="541"/>
      <c r="I73" s="542"/>
      <c r="K73" s="548">
        <v>61</v>
      </c>
      <c r="L73" s="549" t="s">
        <v>401</v>
      </c>
      <c r="M73" s="541"/>
      <c r="N73" s="542"/>
      <c r="P73" s="548">
        <v>61</v>
      </c>
      <c r="Q73" s="549" t="s">
        <v>401</v>
      </c>
      <c r="R73" s="541"/>
      <c r="S73" s="542"/>
    </row>
    <row r="74" spans="1:19">
      <c r="A74" s="548">
        <v>62</v>
      </c>
      <c r="B74" s="549" t="s">
        <v>402</v>
      </c>
      <c r="C74" s="541"/>
      <c r="D74" s="542"/>
      <c r="E74" s="541"/>
      <c r="F74" s="548">
        <v>62</v>
      </c>
      <c r="G74" s="549" t="s">
        <v>402</v>
      </c>
      <c r="H74" s="541"/>
      <c r="I74" s="542"/>
      <c r="K74" s="548">
        <v>62</v>
      </c>
      <c r="L74" s="549" t="s">
        <v>402</v>
      </c>
      <c r="M74" s="541"/>
      <c r="N74" s="542"/>
      <c r="P74" s="548">
        <v>62</v>
      </c>
      <c r="Q74" s="549" t="s">
        <v>402</v>
      </c>
      <c r="R74" s="541"/>
      <c r="S74" s="542"/>
    </row>
    <row r="75" spans="1:19">
      <c r="A75" s="548">
        <v>63</v>
      </c>
      <c r="B75" s="549" t="s">
        <v>403</v>
      </c>
      <c r="C75" s="541"/>
      <c r="D75" s="542"/>
      <c r="E75" s="541"/>
      <c r="F75" s="548">
        <v>63</v>
      </c>
      <c r="G75" s="549" t="s">
        <v>403</v>
      </c>
      <c r="H75" s="541"/>
      <c r="I75" s="542"/>
      <c r="K75" s="548">
        <v>63</v>
      </c>
      <c r="L75" s="549" t="s">
        <v>403</v>
      </c>
      <c r="M75" s="541"/>
      <c r="N75" s="542"/>
      <c r="P75" s="548">
        <v>63</v>
      </c>
      <c r="Q75" s="549" t="s">
        <v>403</v>
      </c>
      <c r="R75" s="541"/>
      <c r="S75" s="542"/>
    </row>
    <row r="76" spans="1:19">
      <c r="A76" s="548">
        <v>64</v>
      </c>
      <c r="B76" s="549" t="s">
        <v>404</v>
      </c>
      <c r="C76" s="541"/>
      <c r="D76" s="542"/>
      <c r="E76" s="541"/>
      <c r="F76" s="548">
        <v>64</v>
      </c>
      <c r="G76" s="549" t="s">
        <v>404</v>
      </c>
      <c r="H76" s="541"/>
      <c r="I76" s="542"/>
      <c r="K76" s="548">
        <v>64</v>
      </c>
      <c r="L76" s="549" t="s">
        <v>404</v>
      </c>
      <c r="M76" s="541"/>
      <c r="N76" s="542"/>
      <c r="P76" s="548">
        <v>64</v>
      </c>
      <c r="Q76" s="549" t="s">
        <v>404</v>
      </c>
      <c r="R76" s="541"/>
      <c r="S76" s="542"/>
    </row>
    <row r="77" spans="1:19">
      <c r="A77" s="548">
        <v>65</v>
      </c>
      <c r="B77" s="549" t="s">
        <v>405</v>
      </c>
      <c r="C77" s="541"/>
      <c r="D77" s="542"/>
      <c r="E77" s="541"/>
      <c r="F77" s="548">
        <v>65</v>
      </c>
      <c r="G77" s="549" t="s">
        <v>405</v>
      </c>
      <c r="H77" s="541"/>
      <c r="I77" s="542"/>
      <c r="K77" s="548">
        <v>65</v>
      </c>
      <c r="L77" s="549" t="s">
        <v>405</v>
      </c>
      <c r="M77" s="541"/>
      <c r="N77" s="542"/>
      <c r="P77" s="548">
        <v>65</v>
      </c>
      <c r="Q77" s="549" t="s">
        <v>405</v>
      </c>
      <c r="R77" s="541"/>
      <c r="S77" s="542"/>
    </row>
    <row r="78" spans="1:19">
      <c r="A78" s="548">
        <v>66</v>
      </c>
      <c r="B78" s="549" t="s">
        <v>406</v>
      </c>
      <c r="C78" s="541"/>
      <c r="D78" s="542"/>
      <c r="E78" s="541"/>
      <c r="F78" s="548">
        <v>66</v>
      </c>
      <c r="G78" s="549" t="s">
        <v>406</v>
      </c>
      <c r="H78" s="541"/>
      <c r="I78" s="542"/>
      <c r="K78" s="548">
        <v>66</v>
      </c>
      <c r="L78" s="549" t="s">
        <v>406</v>
      </c>
      <c r="M78" s="541"/>
      <c r="N78" s="542"/>
      <c r="P78" s="548">
        <v>66</v>
      </c>
      <c r="Q78" s="549" t="s">
        <v>406</v>
      </c>
      <c r="R78" s="541"/>
      <c r="S78" s="542"/>
    </row>
    <row r="79" spans="1:19">
      <c r="A79" s="548">
        <v>67</v>
      </c>
      <c r="B79" s="549" t="s">
        <v>407</v>
      </c>
      <c r="C79" s="541"/>
      <c r="D79" s="542"/>
      <c r="E79" s="541"/>
      <c r="F79" s="548">
        <v>67</v>
      </c>
      <c r="G79" s="549" t="s">
        <v>407</v>
      </c>
      <c r="H79" s="541"/>
      <c r="I79" s="542"/>
      <c r="K79" s="548">
        <v>67</v>
      </c>
      <c r="L79" s="549" t="s">
        <v>407</v>
      </c>
      <c r="M79" s="541"/>
      <c r="N79" s="542"/>
      <c r="P79" s="548">
        <v>67</v>
      </c>
      <c r="Q79" s="549" t="s">
        <v>407</v>
      </c>
      <c r="R79" s="541"/>
      <c r="S79" s="542"/>
    </row>
    <row r="80" spans="1:19">
      <c r="A80" s="548">
        <v>68</v>
      </c>
      <c r="B80" s="549" t="s">
        <v>408</v>
      </c>
      <c r="C80" s="541"/>
      <c r="D80" s="542"/>
      <c r="E80" s="541"/>
      <c r="F80" s="548">
        <v>68</v>
      </c>
      <c r="G80" s="549" t="s">
        <v>408</v>
      </c>
      <c r="H80" s="541"/>
      <c r="I80" s="542"/>
      <c r="K80" s="548">
        <v>68</v>
      </c>
      <c r="L80" s="549" t="s">
        <v>408</v>
      </c>
      <c r="M80" s="541"/>
      <c r="N80" s="542"/>
      <c r="P80" s="548">
        <v>68</v>
      </c>
      <c r="Q80" s="549" t="s">
        <v>408</v>
      </c>
      <c r="R80" s="541"/>
      <c r="S80" s="542"/>
    </row>
    <row r="81" spans="1:19">
      <c r="A81" s="548">
        <v>69</v>
      </c>
      <c r="B81" s="549" t="s">
        <v>409</v>
      </c>
      <c r="C81" s="541"/>
      <c r="D81" s="542"/>
      <c r="E81" s="541"/>
      <c r="F81" s="548">
        <v>69</v>
      </c>
      <c r="G81" s="549" t="s">
        <v>409</v>
      </c>
      <c r="H81" s="541"/>
      <c r="I81" s="542"/>
      <c r="K81" s="548">
        <v>69</v>
      </c>
      <c r="L81" s="549" t="s">
        <v>409</v>
      </c>
      <c r="M81" s="541"/>
      <c r="N81" s="542"/>
      <c r="P81" s="548">
        <v>69</v>
      </c>
      <c r="Q81" s="549" t="s">
        <v>409</v>
      </c>
      <c r="R81" s="541"/>
      <c r="S81" s="542"/>
    </row>
    <row r="82" spans="1:19">
      <c r="A82" s="548">
        <v>70</v>
      </c>
      <c r="B82" s="549" t="s">
        <v>410</v>
      </c>
      <c r="C82" s="541"/>
      <c r="D82" s="542"/>
      <c r="E82" s="541"/>
      <c r="F82" s="548">
        <v>70</v>
      </c>
      <c r="G82" s="549" t="s">
        <v>410</v>
      </c>
      <c r="H82" s="541"/>
      <c r="I82" s="542"/>
      <c r="K82" s="548">
        <v>70</v>
      </c>
      <c r="L82" s="549" t="s">
        <v>410</v>
      </c>
      <c r="M82" s="541"/>
      <c r="N82" s="542"/>
      <c r="P82" s="548">
        <v>70</v>
      </c>
      <c r="Q82" s="549" t="s">
        <v>410</v>
      </c>
      <c r="R82" s="541"/>
      <c r="S82" s="542"/>
    </row>
    <row r="83" spans="1:19">
      <c r="A83" s="548">
        <v>71</v>
      </c>
      <c r="B83" s="549" t="s">
        <v>411</v>
      </c>
      <c r="C83" s="541"/>
      <c r="D83" s="542"/>
      <c r="E83" s="541"/>
      <c r="F83" s="548">
        <v>71</v>
      </c>
      <c r="G83" s="549" t="s">
        <v>411</v>
      </c>
      <c r="H83" s="541"/>
      <c r="I83" s="542"/>
      <c r="K83" s="548">
        <v>71</v>
      </c>
      <c r="L83" s="549" t="s">
        <v>411</v>
      </c>
      <c r="M83" s="541"/>
      <c r="N83" s="542"/>
      <c r="P83" s="548">
        <v>71</v>
      </c>
      <c r="Q83" s="549" t="s">
        <v>411</v>
      </c>
      <c r="R83" s="541"/>
      <c r="S83" s="542"/>
    </row>
    <row r="84" spans="1:19">
      <c r="A84" s="548">
        <v>72</v>
      </c>
      <c r="B84" s="549" t="s">
        <v>412</v>
      </c>
      <c r="C84" s="541"/>
      <c r="D84" s="542"/>
      <c r="E84" s="541"/>
      <c r="F84" s="548">
        <v>72</v>
      </c>
      <c r="G84" s="549" t="s">
        <v>412</v>
      </c>
      <c r="H84" s="541"/>
      <c r="I84" s="542"/>
      <c r="K84" s="548">
        <v>72</v>
      </c>
      <c r="L84" s="549" t="s">
        <v>412</v>
      </c>
      <c r="M84" s="541"/>
      <c r="N84" s="542"/>
      <c r="P84" s="548">
        <v>72</v>
      </c>
      <c r="Q84" s="549" t="s">
        <v>412</v>
      </c>
      <c r="R84" s="541"/>
      <c r="S84" s="542"/>
    </row>
    <row r="85" spans="1:19">
      <c r="A85" s="548">
        <v>73</v>
      </c>
      <c r="B85" s="549" t="s">
        <v>413</v>
      </c>
      <c r="C85" s="541"/>
      <c r="D85" s="542"/>
      <c r="E85" s="541"/>
      <c r="F85" s="548">
        <v>73</v>
      </c>
      <c r="G85" s="549" t="s">
        <v>413</v>
      </c>
      <c r="H85" s="541"/>
      <c r="I85" s="542"/>
      <c r="K85" s="548">
        <v>73</v>
      </c>
      <c r="L85" s="549" t="s">
        <v>413</v>
      </c>
      <c r="M85" s="541"/>
      <c r="N85" s="542"/>
      <c r="P85" s="548">
        <v>73</v>
      </c>
      <c r="Q85" s="549" t="s">
        <v>413</v>
      </c>
      <c r="R85" s="541"/>
      <c r="S85" s="542"/>
    </row>
    <row r="86" spans="1:19">
      <c r="A86" s="548">
        <v>74</v>
      </c>
      <c r="B86" s="549" t="s">
        <v>414</v>
      </c>
      <c r="C86" s="541"/>
      <c r="D86" s="542"/>
      <c r="E86" s="541"/>
      <c r="F86" s="548">
        <v>74</v>
      </c>
      <c r="G86" s="549" t="s">
        <v>414</v>
      </c>
      <c r="H86" s="541"/>
      <c r="I86" s="542"/>
      <c r="K86" s="548">
        <v>74</v>
      </c>
      <c r="L86" s="549" t="s">
        <v>414</v>
      </c>
      <c r="M86" s="541"/>
      <c r="N86" s="542"/>
      <c r="P86" s="548">
        <v>74</v>
      </c>
      <c r="Q86" s="549" t="s">
        <v>414</v>
      </c>
      <c r="R86" s="541"/>
      <c r="S86" s="542"/>
    </row>
    <row r="87" spans="1:19">
      <c r="A87" s="548">
        <v>75</v>
      </c>
      <c r="B87" s="549" t="s">
        <v>415</v>
      </c>
      <c r="C87" s="541"/>
      <c r="D87" s="542"/>
      <c r="E87" s="541"/>
      <c r="F87" s="548">
        <v>75</v>
      </c>
      <c r="G87" s="549" t="s">
        <v>415</v>
      </c>
      <c r="H87" s="541"/>
      <c r="I87" s="542"/>
      <c r="K87" s="548">
        <v>75</v>
      </c>
      <c r="L87" s="549" t="s">
        <v>415</v>
      </c>
      <c r="M87" s="541"/>
      <c r="N87" s="542"/>
      <c r="P87" s="548">
        <v>75</v>
      </c>
      <c r="Q87" s="549" t="s">
        <v>415</v>
      </c>
      <c r="R87" s="541"/>
      <c r="S87" s="542"/>
    </row>
    <row r="88" spans="1:19">
      <c r="A88" s="548">
        <v>76</v>
      </c>
      <c r="B88" s="549" t="s">
        <v>416</v>
      </c>
      <c r="C88" s="541"/>
      <c r="D88" s="542"/>
      <c r="E88" s="541"/>
      <c r="F88" s="548">
        <v>76</v>
      </c>
      <c r="G88" s="549" t="s">
        <v>416</v>
      </c>
      <c r="H88" s="541"/>
      <c r="I88" s="542"/>
      <c r="K88" s="548">
        <v>76</v>
      </c>
      <c r="L88" s="549" t="s">
        <v>416</v>
      </c>
      <c r="M88" s="541"/>
      <c r="N88" s="542"/>
      <c r="P88" s="548">
        <v>76</v>
      </c>
      <c r="Q88" s="549" t="s">
        <v>416</v>
      </c>
      <c r="R88" s="541"/>
      <c r="S88" s="542"/>
    </row>
    <row r="89" spans="1:19">
      <c r="A89" s="548">
        <v>77</v>
      </c>
      <c r="B89" s="549" t="s">
        <v>417</v>
      </c>
      <c r="C89" s="541"/>
      <c r="D89" s="542"/>
      <c r="E89" s="541"/>
      <c r="F89" s="548">
        <v>77</v>
      </c>
      <c r="G89" s="549" t="s">
        <v>417</v>
      </c>
      <c r="H89" s="541"/>
      <c r="I89" s="542"/>
      <c r="K89" s="548">
        <v>77</v>
      </c>
      <c r="L89" s="549" t="s">
        <v>417</v>
      </c>
      <c r="M89" s="541"/>
      <c r="N89" s="542"/>
      <c r="P89" s="548">
        <v>77</v>
      </c>
      <c r="Q89" s="549" t="s">
        <v>417</v>
      </c>
      <c r="R89" s="541"/>
      <c r="S89" s="542"/>
    </row>
    <row r="90" spans="1:19">
      <c r="A90" s="548">
        <v>78</v>
      </c>
      <c r="B90" s="549" t="s">
        <v>418</v>
      </c>
      <c r="C90" s="541"/>
      <c r="D90" s="542"/>
      <c r="E90" s="541"/>
      <c r="F90" s="548">
        <v>78</v>
      </c>
      <c r="G90" s="549" t="s">
        <v>418</v>
      </c>
      <c r="H90" s="541"/>
      <c r="I90" s="542"/>
      <c r="K90" s="548">
        <v>78</v>
      </c>
      <c r="L90" s="549" t="s">
        <v>418</v>
      </c>
      <c r="M90" s="541"/>
      <c r="N90" s="542"/>
      <c r="P90" s="548">
        <v>78</v>
      </c>
      <c r="Q90" s="549" t="s">
        <v>418</v>
      </c>
      <c r="R90" s="541"/>
      <c r="S90" s="542"/>
    </row>
    <row r="91" spans="1:19">
      <c r="A91" s="548">
        <v>79</v>
      </c>
      <c r="B91" s="549" t="s">
        <v>419</v>
      </c>
      <c r="C91" s="541"/>
      <c r="D91" s="542"/>
      <c r="E91" s="541"/>
      <c r="F91" s="548">
        <v>79</v>
      </c>
      <c r="G91" s="549" t="s">
        <v>419</v>
      </c>
      <c r="H91" s="541"/>
      <c r="I91" s="542"/>
      <c r="K91" s="548">
        <v>79</v>
      </c>
      <c r="L91" s="549" t="s">
        <v>419</v>
      </c>
      <c r="M91" s="541"/>
      <c r="N91" s="542"/>
      <c r="P91" s="548">
        <v>79</v>
      </c>
      <c r="Q91" s="549" t="s">
        <v>419</v>
      </c>
      <c r="R91" s="541"/>
      <c r="S91" s="542"/>
    </row>
    <row r="92" spans="1:19">
      <c r="A92" s="548">
        <v>80</v>
      </c>
      <c r="B92" s="549" t="s">
        <v>420</v>
      </c>
      <c r="C92" s="541"/>
      <c r="D92" s="542"/>
      <c r="E92" s="541"/>
      <c r="F92" s="548">
        <v>80</v>
      </c>
      <c r="G92" s="549" t="s">
        <v>420</v>
      </c>
      <c r="H92" s="541"/>
      <c r="I92" s="542"/>
      <c r="K92" s="548">
        <v>80</v>
      </c>
      <c r="L92" s="549" t="s">
        <v>420</v>
      </c>
      <c r="M92" s="541"/>
      <c r="N92" s="542"/>
      <c r="P92" s="548">
        <v>80</v>
      </c>
      <c r="Q92" s="549" t="s">
        <v>420</v>
      </c>
      <c r="R92" s="541"/>
      <c r="S92" s="542"/>
    </row>
    <row r="93" spans="1:19">
      <c r="A93" s="548">
        <v>81</v>
      </c>
      <c r="B93" s="549" t="s">
        <v>421</v>
      </c>
      <c r="C93" s="541"/>
      <c r="D93" s="542"/>
      <c r="E93" s="541"/>
      <c r="F93" s="548">
        <v>81</v>
      </c>
      <c r="G93" s="549" t="s">
        <v>421</v>
      </c>
      <c r="H93" s="541"/>
      <c r="I93" s="542"/>
      <c r="K93" s="548">
        <v>81</v>
      </c>
      <c r="L93" s="549" t="s">
        <v>421</v>
      </c>
      <c r="M93" s="541"/>
      <c r="N93" s="542"/>
      <c r="P93" s="548">
        <v>81</v>
      </c>
      <c r="Q93" s="549" t="s">
        <v>421</v>
      </c>
      <c r="R93" s="541"/>
      <c r="S93" s="542"/>
    </row>
    <row r="94" spans="1:19">
      <c r="A94" s="548">
        <v>82</v>
      </c>
      <c r="B94" s="549" t="s">
        <v>422</v>
      </c>
      <c r="C94" s="541"/>
      <c r="D94" s="542"/>
      <c r="E94" s="541"/>
      <c r="F94" s="548">
        <v>82</v>
      </c>
      <c r="G94" s="549" t="s">
        <v>422</v>
      </c>
      <c r="H94" s="541"/>
      <c r="I94" s="542"/>
      <c r="K94" s="548">
        <v>82</v>
      </c>
      <c r="L94" s="549" t="s">
        <v>422</v>
      </c>
      <c r="M94" s="541"/>
      <c r="N94" s="542"/>
      <c r="P94" s="548">
        <v>82</v>
      </c>
      <c r="Q94" s="549" t="s">
        <v>422</v>
      </c>
      <c r="R94" s="541"/>
      <c r="S94" s="542"/>
    </row>
    <row r="95" spans="1:19">
      <c r="A95" s="548">
        <v>83</v>
      </c>
      <c r="B95" s="549" t="s">
        <v>423</v>
      </c>
      <c r="C95" s="541"/>
      <c r="D95" s="542"/>
      <c r="E95" s="541"/>
      <c r="F95" s="548">
        <v>83</v>
      </c>
      <c r="G95" s="549" t="s">
        <v>423</v>
      </c>
      <c r="H95" s="541"/>
      <c r="I95" s="542"/>
      <c r="K95" s="548">
        <v>83</v>
      </c>
      <c r="L95" s="549" t="s">
        <v>423</v>
      </c>
      <c r="M95" s="541"/>
      <c r="N95" s="542"/>
      <c r="P95" s="548">
        <v>83</v>
      </c>
      <c r="Q95" s="549" t="s">
        <v>423</v>
      </c>
      <c r="R95" s="541"/>
      <c r="S95" s="542"/>
    </row>
    <row r="96" spans="1:19">
      <c r="A96" s="548">
        <v>84</v>
      </c>
      <c r="B96" s="549" t="s">
        <v>424</v>
      </c>
      <c r="C96" s="541"/>
      <c r="D96" s="542"/>
      <c r="E96" s="541"/>
      <c r="F96" s="548">
        <v>84</v>
      </c>
      <c r="G96" s="549" t="s">
        <v>424</v>
      </c>
      <c r="H96" s="541"/>
      <c r="I96" s="542"/>
      <c r="K96" s="548">
        <v>84</v>
      </c>
      <c r="L96" s="549" t="s">
        <v>424</v>
      </c>
      <c r="M96" s="541"/>
      <c r="N96" s="542"/>
      <c r="P96" s="548">
        <v>84</v>
      </c>
      <c r="Q96" s="549" t="s">
        <v>424</v>
      </c>
      <c r="R96" s="541"/>
      <c r="S96" s="542"/>
    </row>
    <row r="97" spans="1:19">
      <c r="A97" s="548">
        <v>85</v>
      </c>
      <c r="B97" s="549" t="s">
        <v>425</v>
      </c>
      <c r="C97" s="541"/>
      <c r="D97" s="542"/>
      <c r="E97" s="541"/>
      <c r="F97" s="548">
        <v>85</v>
      </c>
      <c r="G97" s="549" t="s">
        <v>425</v>
      </c>
      <c r="H97" s="541"/>
      <c r="I97" s="542"/>
      <c r="K97" s="548">
        <v>85</v>
      </c>
      <c r="L97" s="549" t="s">
        <v>425</v>
      </c>
      <c r="M97" s="541"/>
      <c r="N97" s="542"/>
      <c r="P97" s="548">
        <v>85</v>
      </c>
      <c r="Q97" s="549" t="s">
        <v>425</v>
      </c>
      <c r="R97" s="541"/>
      <c r="S97" s="542"/>
    </row>
    <row r="98" spans="1:19">
      <c r="A98" s="548">
        <v>86</v>
      </c>
      <c r="B98" s="549" t="s">
        <v>426</v>
      </c>
      <c r="C98" s="541"/>
      <c r="D98" s="542"/>
      <c r="E98" s="541"/>
      <c r="F98" s="548">
        <v>86</v>
      </c>
      <c r="G98" s="549" t="s">
        <v>426</v>
      </c>
      <c r="H98" s="541"/>
      <c r="I98" s="542"/>
      <c r="K98" s="548">
        <v>86</v>
      </c>
      <c r="L98" s="549" t="s">
        <v>426</v>
      </c>
      <c r="M98" s="541"/>
      <c r="N98" s="542"/>
      <c r="P98" s="548">
        <v>86</v>
      </c>
      <c r="Q98" s="549" t="s">
        <v>426</v>
      </c>
      <c r="R98" s="541"/>
      <c r="S98" s="542"/>
    </row>
    <row r="99" spans="1:19">
      <c r="A99" s="548">
        <v>87</v>
      </c>
      <c r="B99" s="549" t="s">
        <v>427</v>
      </c>
      <c r="C99" s="541"/>
      <c r="D99" s="542"/>
      <c r="E99" s="541"/>
      <c r="F99" s="548">
        <v>87</v>
      </c>
      <c r="G99" s="549" t="s">
        <v>427</v>
      </c>
      <c r="H99" s="541"/>
      <c r="I99" s="542"/>
      <c r="K99" s="548">
        <v>87</v>
      </c>
      <c r="L99" s="549" t="s">
        <v>427</v>
      </c>
      <c r="M99" s="541"/>
      <c r="N99" s="542"/>
      <c r="P99" s="548">
        <v>87</v>
      </c>
      <c r="Q99" s="549" t="s">
        <v>427</v>
      </c>
      <c r="R99" s="541"/>
      <c r="S99" s="542"/>
    </row>
    <row r="100" spans="1:19">
      <c r="A100" s="548">
        <v>88</v>
      </c>
      <c r="B100" s="549" t="s">
        <v>428</v>
      </c>
      <c r="C100" s="541"/>
      <c r="D100" s="542"/>
      <c r="E100" s="541"/>
      <c r="F100" s="548">
        <v>88</v>
      </c>
      <c r="G100" s="549" t="s">
        <v>428</v>
      </c>
      <c r="H100" s="541"/>
      <c r="I100" s="542"/>
      <c r="K100" s="548">
        <v>88</v>
      </c>
      <c r="L100" s="549" t="s">
        <v>428</v>
      </c>
      <c r="M100" s="541"/>
      <c r="N100" s="542"/>
      <c r="P100" s="548">
        <v>88</v>
      </c>
      <c r="Q100" s="549" t="s">
        <v>428</v>
      </c>
      <c r="R100" s="541"/>
      <c r="S100" s="542"/>
    </row>
    <row r="101" spans="1:19">
      <c r="A101" s="548">
        <v>89</v>
      </c>
      <c r="B101" s="549" t="s">
        <v>429</v>
      </c>
      <c r="C101" s="541"/>
      <c r="D101" s="542"/>
      <c r="E101" s="541"/>
      <c r="F101" s="548">
        <v>89</v>
      </c>
      <c r="G101" s="549" t="s">
        <v>429</v>
      </c>
      <c r="H101" s="541"/>
      <c r="I101" s="542"/>
      <c r="K101" s="548">
        <v>89</v>
      </c>
      <c r="L101" s="549" t="s">
        <v>429</v>
      </c>
      <c r="M101" s="541"/>
      <c r="N101" s="542"/>
      <c r="P101" s="548">
        <v>89</v>
      </c>
      <c r="Q101" s="549" t="s">
        <v>429</v>
      </c>
      <c r="R101" s="541"/>
      <c r="S101" s="542"/>
    </row>
    <row r="102" spans="1:19">
      <c r="A102" s="548">
        <v>90</v>
      </c>
      <c r="B102" s="549" t="s">
        <v>430</v>
      </c>
      <c r="C102" s="541"/>
      <c r="D102" s="542"/>
      <c r="E102" s="541"/>
      <c r="F102" s="548">
        <v>90</v>
      </c>
      <c r="G102" s="549" t="s">
        <v>430</v>
      </c>
      <c r="H102" s="541"/>
      <c r="I102" s="542"/>
      <c r="K102" s="548">
        <v>90</v>
      </c>
      <c r="L102" s="549" t="s">
        <v>430</v>
      </c>
      <c r="M102" s="541"/>
      <c r="N102" s="542"/>
      <c r="P102" s="548">
        <v>90</v>
      </c>
      <c r="Q102" s="549" t="s">
        <v>430</v>
      </c>
      <c r="R102" s="541"/>
      <c r="S102" s="542"/>
    </row>
    <row r="103" spans="1:19">
      <c r="A103" s="548">
        <v>91</v>
      </c>
      <c r="B103" s="549" t="s">
        <v>431</v>
      </c>
      <c r="C103" s="541"/>
      <c r="D103" s="542"/>
      <c r="E103" s="541"/>
      <c r="F103" s="548">
        <v>91</v>
      </c>
      <c r="G103" s="549" t="s">
        <v>431</v>
      </c>
      <c r="H103" s="541"/>
      <c r="I103" s="542"/>
      <c r="K103" s="548">
        <v>91</v>
      </c>
      <c r="L103" s="549" t="s">
        <v>431</v>
      </c>
      <c r="M103" s="541"/>
      <c r="N103" s="542"/>
      <c r="P103" s="548">
        <v>91</v>
      </c>
      <c r="Q103" s="549" t="s">
        <v>431</v>
      </c>
      <c r="R103" s="541"/>
      <c r="S103" s="542"/>
    </row>
    <row r="104" spans="1:19">
      <c r="A104" s="548">
        <v>92</v>
      </c>
      <c r="B104" s="549" t="s">
        <v>432</v>
      </c>
      <c r="C104" s="541"/>
      <c r="D104" s="542"/>
      <c r="E104" s="541"/>
      <c r="F104" s="548">
        <v>92</v>
      </c>
      <c r="G104" s="549" t="s">
        <v>432</v>
      </c>
      <c r="H104" s="541"/>
      <c r="I104" s="542"/>
      <c r="K104" s="548">
        <v>92</v>
      </c>
      <c r="L104" s="549" t="s">
        <v>432</v>
      </c>
      <c r="M104" s="541"/>
      <c r="N104" s="542"/>
      <c r="P104" s="548">
        <v>92</v>
      </c>
      <c r="Q104" s="549" t="s">
        <v>432</v>
      </c>
      <c r="R104" s="541"/>
      <c r="S104" s="542"/>
    </row>
    <row r="105" spans="1:19">
      <c r="A105" s="548">
        <v>93</v>
      </c>
      <c r="B105" s="549" t="s">
        <v>433</v>
      </c>
      <c r="C105" s="541"/>
      <c r="D105" s="542"/>
      <c r="E105" s="541"/>
      <c r="F105" s="548">
        <v>93</v>
      </c>
      <c r="G105" s="549" t="s">
        <v>433</v>
      </c>
      <c r="H105" s="541"/>
      <c r="I105" s="542"/>
      <c r="K105" s="548">
        <v>93</v>
      </c>
      <c r="L105" s="549" t="s">
        <v>433</v>
      </c>
      <c r="M105" s="541"/>
      <c r="N105" s="542"/>
      <c r="P105" s="548">
        <v>93</v>
      </c>
      <c r="Q105" s="549" t="s">
        <v>433</v>
      </c>
      <c r="R105" s="541"/>
      <c r="S105" s="542"/>
    </row>
    <row r="106" spans="1:19">
      <c r="A106" s="548">
        <v>94</v>
      </c>
      <c r="B106" s="549" t="s">
        <v>434</v>
      </c>
      <c r="C106" s="541"/>
      <c r="D106" s="542"/>
      <c r="E106" s="541"/>
      <c r="F106" s="548">
        <v>94</v>
      </c>
      <c r="G106" s="549" t="s">
        <v>434</v>
      </c>
      <c r="H106" s="541"/>
      <c r="I106" s="542"/>
      <c r="K106" s="548">
        <v>94</v>
      </c>
      <c r="L106" s="549" t="s">
        <v>434</v>
      </c>
      <c r="M106" s="541"/>
      <c r="N106" s="542"/>
      <c r="P106" s="548">
        <v>94</v>
      </c>
      <c r="Q106" s="549" t="s">
        <v>434</v>
      </c>
      <c r="R106" s="541"/>
      <c r="S106" s="542"/>
    </row>
    <row r="107" spans="1:19">
      <c r="A107" s="548">
        <v>95</v>
      </c>
      <c r="B107" s="549" t="s">
        <v>435</v>
      </c>
      <c r="C107" s="541"/>
      <c r="D107" s="542"/>
      <c r="E107" s="541"/>
      <c r="F107" s="548">
        <v>95</v>
      </c>
      <c r="G107" s="549" t="s">
        <v>435</v>
      </c>
      <c r="H107" s="541"/>
      <c r="I107" s="542"/>
      <c r="K107" s="548">
        <v>95</v>
      </c>
      <c r="L107" s="549" t="s">
        <v>435</v>
      </c>
      <c r="M107" s="541"/>
      <c r="N107" s="542"/>
      <c r="P107" s="548">
        <v>95</v>
      </c>
      <c r="Q107" s="549" t="s">
        <v>435</v>
      </c>
      <c r="R107" s="541"/>
      <c r="S107" s="542"/>
    </row>
    <row r="108" spans="1:19">
      <c r="A108" s="548">
        <v>96</v>
      </c>
      <c r="B108" s="549" t="s">
        <v>436</v>
      </c>
      <c r="C108" s="541"/>
      <c r="D108" s="542"/>
      <c r="E108" s="541"/>
      <c r="F108" s="548">
        <v>96</v>
      </c>
      <c r="G108" s="549" t="s">
        <v>436</v>
      </c>
      <c r="H108" s="541"/>
      <c r="I108" s="542"/>
      <c r="K108" s="548">
        <v>96</v>
      </c>
      <c r="L108" s="549" t="s">
        <v>436</v>
      </c>
      <c r="M108" s="541"/>
      <c r="N108" s="542"/>
      <c r="P108" s="548">
        <v>96</v>
      </c>
      <c r="Q108" s="549" t="s">
        <v>436</v>
      </c>
      <c r="R108" s="541"/>
      <c r="S108" s="542"/>
    </row>
    <row r="109" spans="1:19">
      <c r="A109" s="548">
        <v>97</v>
      </c>
      <c r="B109" s="549" t="s">
        <v>437</v>
      </c>
      <c r="C109" s="541"/>
      <c r="D109" s="542"/>
      <c r="E109" s="541"/>
      <c r="F109" s="548">
        <v>97</v>
      </c>
      <c r="G109" s="549" t="s">
        <v>437</v>
      </c>
      <c r="H109" s="541"/>
      <c r="I109" s="542"/>
      <c r="K109" s="548">
        <v>97</v>
      </c>
      <c r="L109" s="549" t="s">
        <v>437</v>
      </c>
      <c r="M109" s="541"/>
      <c r="N109" s="542"/>
      <c r="P109" s="548">
        <v>97</v>
      </c>
      <c r="Q109" s="549" t="s">
        <v>437</v>
      </c>
      <c r="R109" s="541"/>
      <c r="S109" s="542"/>
    </row>
    <row r="110" spans="1:19">
      <c r="A110" s="548">
        <v>98</v>
      </c>
      <c r="B110" s="549" t="s">
        <v>438</v>
      </c>
      <c r="C110" s="541"/>
      <c r="D110" s="542"/>
      <c r="E110" s="541"/>
      <c r="F110" s="548">
        <v>98</v>
      </c>
      <c r="G110" s="549" t="s">
        <v>438</v>
      </c>
      <c r="H110" s="541"/>
      <c r="I110" s="542"/>
      <c r="K110" s="548">
        <v>98</v>
      </c>
      <c r="L110" s="549" t="s">
        <v>438</v>
      </c>
      <c r="M110" s="541"/>
      <c r="N110" s="542"/>
      <c r="P110" s="548">
        <v>98</v>
      </c>
      <c r="Q110" s="549" t="s">
        <v>438</v>
      </c>
      <c r="R110" s="541"/>
      <c r="S110" s="542"/>
    </row>
    <row r="111" spans="1:19">
      <c r="A111" s="548">
        <v>99</v>
      </c>
      <c r="B111" s="549" t="s">
        <v>439</v>
      </c>
      <c r="C111" s="541"/>
      <c r="D111" s="542"/>
      <c r="E111" s="541"/>
      <c r="F111" s="548">
        <v>99</v>
      </c>
      <c r="G111" s="549" t="s">
        <v>439</v>
      </c>
      <c r="H111" s="541"/>
      <c r="I111" s="542"/>
      <c r="K111" s="548">
        <v>99</v>
      </c>
      <c r="L111" s="549" t="s">
        <v>439</v>
      </c>
      <c r="M111" s="541"/>
      <c r="N111" s="542"/>
      <c r="P111" s="548">
        <v>99</v>
      </c>
      <c r="Q111" s="549" t="s">
        <v>439</v>
      </c>
      <c r="R111" s="541"/>
      <c r="S111" s="542"/>
    </row>
    <row r="112" spans="1:19" ht="13.5" thickBot="1">
      <c r="A112" s="550">
        <v>100</v>
      </c>
      <c r="B112" s="551" t="s">
        <v>440</v>
      </c>
      <c r="C112" s="552"/>
      <c r="D112" s="553"/>
      <c r="E112" s="541"/>
      <c r="F112" s="550">
        <v>100</v>
      </c>
      <c r="G112" s="551" t="s">
        <v>440</v>
      </c>
      <c r="H112" s="552"/>
      <c r="I112" s="553"/>
      <c r="K112" s="550">
        <v>100</v>
      </c>
      <c r="L112" s="551" t="s">
        <v>440</v>
      </c>
      <c r="M112" s="552"/>
      <c r="N112" s="553"/>
      <c r="P112" s="550">
        <v>100</v>
      </c>
      <c r="Q112" s="551" t="s">
        <v>440</v>
      </c>
      <c r="R112" s="552"/>
      <c r="S112" s="553"/>
    </row>
    <row r="118" spans="1:4">
      <c r="A118" s="565" t="s">
        <v>446</v>
      </c>
    </row>
    <row r="119" spans="1:4" ht="13.5" thickBot="1"/>
    <row r="120" spans="1:4" ht="13.5" thickBot="1">
      <c r="A120" s="554"/>
      <c r="B120" s="555"/>
      <c r="C120" s="555"/>
      <c r="D120" s="556"/>
    </row>
    <row r="121" spans="1:4" ht="13.5" thickBot="1">
      <c r="A121" s="558"/>
      <c r="D121" s="559"/>
    </row>
    <row r="122" spans="1:4" ht="15.75" thickBot="1">
      <c r="A122" s="1008" t="e">
        <v>#REF!</v>
      </c>
      <c r="B122" s="1009"/>
      <c r="C122" s="538"/>
      <c r="D122" s="539"/>
    </row>
    <row r="123" spans="1:4">
      <c r="A123" s="1002"/>
      <c r="B123" s="1003"/>
      <c r="C123" s="538"/>
      <c r="D123" s="539"/>
    </row>
    <row r="124" spans="1:4">
      <c r="A124" s="540"/>
      <c r="B124" s="541"/>
      <c r="C124" s="541"/>
      <c r="D124" s="542"/>
    </row>
    <row r="125" spans="1:4">
      <c r="A125" s="1010" t="e">
        <f>IF(OR((A122&gt;9999999999),(A122&lt;0)),"Invalid Entry - More than 1000 crore OR -ve value",IF(A122=0, "",+CONCATENATE(U121,B132,D132,B131,D131,B130,D130,B129,D129,B128,D128,B127," Only")))</f>
        <v>#REF!</v>
      </c>
      <c r="B125" s="1011"/>
      <c r="C125" s="1011"/>
      <c r="D125" s="1012"/>
    </row>
    <row r="126" spans="1:4">
      <c r="A126" s="540"/>
      <c r="B126" s="541"/>
      <c r="C126" s="541"/>
      <c r="D126" s="542"/>
    </row>
    <row r="127" spans="1:4">
      <c r="A127" s="543" t="e">
        <f>-INT(A122/100)*100+ROUND(A122,0)</f>
        <v>#REF!</v>
      </c>
      <c r="B127" s="541" t="e">
        <f t="shared" ref="B127:B132" si="6">IF(A127=0,"",LOOKUP(A127,$A$13:$A$112,$B$13:$B$112))</f>
        <v>#REF!</v>
      </c>
      <c r="C127" s="541"/>
      <c r="D127" s="544"/>
    </row>
    <row r="128" spans="1:4">
      <c r="A128" s="543" t="e">
        <f>-INT(A122/1000)*10+INT(A122/100)</f>
        <v>#REF!</v>
      </c>
      <c r="B128" s="541" t="e">
        <f t="shared" si="6"/>
        <v>#REF!</v>
      </c>
      <c r="C128" s="541"/>
      <c r="D128" s="544" t="e">
        <f>+IF(B128="",""," Hundred ")</f>
        <v>#REF!</v>
      </c>
    </row>
    <row r="129" spans="1:4">
      <c r="A129" s="543" t="e">
        <f>-INT(A122/100000)*100+INT(A122/1000)</f>
        <v>#REF!</v>
      </c>
      <c r="B129" s="541" t="e">
        <f t="shared" si="6"/>
        <v>#REF!</v>
      </c>
      <c r="C129" s="541"/>
      <c r="D129" s="544" t="e">
        <f>IF((B129=""),IF(C129="",""," Thousand ")," Thousand ")</f>
        <v>#REF!</v>
      </c>
    </row>
    <row r="130" spans="1:4">
      <c r="A130" s="543" t="e">
        <f>-INT(A122/10000000)*100+INT(A122/100000)</f>
        <v>#REF!</v>
      </c>
      <c r="B130" s="541" t="e">
        <f t="shared" si="6"/>
        <v>#REF!</v>
      </c>
      <c r="C130" s="541"/>
      <c r="D130" s="544" t="e">
        <f>IF((B130=""),IF(C130="",""," Lac ")," Lac ")</f>
        <v>#REF!</v>
      </c>
    </row>
    <row r="131" spans="1:4">
      <c r="A131" s="543" t="e">
        <f>-INT(A122/1000000000)*100+INT(A122/10000000)</f>
        <v>#REF!</v>
      </c>
      <c r="B131" s="545" t="e">
        <f t="shared" si="6"/>
        <v>#REF!</v>
      </c>
      <c r="C131" s="541"/>
      <c r="D131" s="544" t="e">
        <f>IF((B131=""),IF(C131="",""," Crore ")," Crore ")</f>
        <v>#REF!</v>
      </c>
    </row>
    <row r="132" spans="1:4">
      <c r="A132" s="546" t="e">
        <f>-INT(A122/10000000000)*1000+INT(A122/1000000000)</f>
        <v>#REF!</v>
      </c>
      <c r="B132" s="545" t="e">
        <f t="shared" si="6"/>
        <v>#REF!</v>
      </c>
      <c r="C132" s="541"/>
      <c r="D132" s="544" t="e">
        <f>IF((B132=""),IF(C132="",""," Hundred ")," Hundred ")</f>
        <v>#REF!</v>
      </c>
    </row>
    <row r="133" spans="1:4">
      <c r="A133" s="547"/>
      <c r="B133" s="541"/>
      <c r="C133" s="541"/>
      <c r="D133" s="542"/>
    </row>
    <row r="134" spans="1:4">
      <c r="A134" s="548">
        <v>1</v>
      </c>
      <c r="B134" s="549" t="s">
        <v>341</v>
      </c>
      <c r="C134" s="541"/>
      <c r="D134" s="542"/>
    </row>
    <row r="135" spans="1:4">
      <c r="A135" s="548">
        <v>2</v>
      </c>
      <c r="B135" s="549" t="s">
        <v>342</v>
      </c>
      <c r="C135" s="541"/>
      <c r="D135" s="542"/>
    </row>
    <row r="136" spans="1:4">
      <c r="A136" s="548">
        <v>3</v>
      </c>
      <c r="B136" s="549" t="s">
        <v>343</v>
      </c>
      <c r="C136" s="541"/>
      <c r="D136" s="542"/>
    </row>
    <row r="137" spans="1:4">
      <c r="A137" s="548">
        <v>4</v>
      </c>
      <c r="B137" s="549" t="s">
        <v>344</v>
      </c>
      <c r="C137" s="541"/>
      <c r="D137" s="542"/>
    </row>
    <row r="138" spans="1:4">
      <c r="A138" s="548">
        <v>5</v>
      </c>
      <c r="B138" s="549" t="s">
        <v>345</v>
      </c>
      <c r="C138" s="541"/>
      <c r="D138" s="542"/>
    </row>
    <row r="139" spans="1:4">
      <c r="A139" s="548">
        <v>6</v>
      </c>
      <c r="B139" s="549" t="s">
        <v>346</v>
      </c>
      <c r="C139" s="541"/>
      <c r="D139" s="542"/>
    </row>
    <row r="140" spans="1:4">
      <c r="A140" s="548">
        <v>7</v>
      </c>
      <c r="B140" s="549" t="s">
        <v>347</v>
      </c>
      <c r="C140" s="541"/>
      <c r="D140" s="542"/>
    </row>
    <row r="141" spans="1:4">
      <c r="A141" s="548">
        <v>8</v>
      </c>
      <c r="B141" s="549" t="s">
        <v>348</v>
      </c>
      <c r="C141" s="541"/>
      <c r="D141" s="542"/>
    </row>
    <row r="142" spans="1:4">
      <c r="A142" s="548">
        <v>9</v>
      </c>
      <c r="B142" s="549" t="s">
        <v>349</v>
      </c>
      <c r="C142" s="541"/>
      <c r="D142" s="542"/>
    </row>
    <row r="143" spans="1:4">
      <c r="A143" s="548">
        <v>10</v>
      </c>
      <c r="B143" s="549" t="s">
        <v>350</v>
      </c>
      <c r="C143" s="541"/>
      <c r="D143" s="542"/>
    </row>
    <row r="144" spans="1:4">
      <c r="A144" s="548">
        <v>11</v>
      </c>
      <c r="B144" s="549" t="s">
        <v>351</v>
      </c>
      <c r="C144" s="541"/>
      <c r="D144" s="542"/>
    </row>
    <row r="145" spans="1:4">
      <c r="A145" s="548">
        <v>12</v>
      </c>
      <c r="B145" s="549" t="s">
        <v>352</v>
      </c>
      <c r="C145" s="541"/>
      <c r="D145" s="542"/>
    </row>
    <row r="146" spans="1:4">
      <c r="A146" s="548">
        <v>13</v>
      </c>
      <c r="B146" s="549" t="s">
        <v>353</v>
      </c>
      <c r="C146" s="541"/>
      <c r="D146" s="542"/>
    </row>
    <row r="147" spans="1:4">
      <c r="A147" s="548">
        <v>14</v>
      </c>
      <c r="B147" s="549" t="s">
        <v>354</v>
      </c>
      <c r="C147" s="541"/>
      <c r="D147" s="542"/>
    </row>
    <row r="148" spans="1:4">
      <c r="A148" s="548">
        <v>15</v>
      </c>
      <c r="B148" s="549" t="s">
        <v>355</v>
      </c>
      <c r="C148" s="541"/>
      <c r="D148" s="542"/>
    </row>
    <row r="149" spans="1:4">
      <c r="A149" s="548">
        <v>16</v>
      </c>
      <c r="B149" s="549" t="s">
        <v>356</v>
      </c>
      <c r="C149" s="541"/>
      <c r="D149" s="542"/>
    </row>
    <row r="150" spans="1:4">
      <c r="A150" s="548">
        <v>17</v>
      </c>
      <c r="B150" s="549" t="s">
        <v>357</v>
      </c>
      <c r="C150" s="541"/>
      <c r="D150" s="542"/>
    </row>
    <row r="151" spans="1:4">
      <c r="A151" s="548">
        <v>18</v>
      </c>
      <c r="B151" s="549" t="s">
        <v>358</v>
      </c>
      <c r="C151" s="541"/>
      <c r="D151" s="542"/>
    </row>
    <row r="152" spans="1:4">
      <c r="A152" s="548">
        <v>19</v>
      </c>
      <c r="B152" s="549" t="s">
        <v>359</v>
      </c>
      <c r="C152" s="541"/>
      <c r="D152" s="542"/>
    </row>
    <row r="153" spans="1:4">
      <c r="A153" s="548">
        <v>20</v>
      </c>
      <c r="B153" s="549" t="s">
        <v>360</v>
      </c>
      <c r="C153" s="541"/>
      <c r="D153" s="542"/>
    </row>
    <row r="154" spans="1:4">
      <c r="A154" s="548">
        <v>21</v>
      </c>
      <c r="B154" s="549" t="s">
        <v>361</v>
      </c>
      <c r="C154" s="541"/>
      <c r="D154" s="542"/>
    </row>
    <row r="155" spans="1:4">
      <c r="A155" s="548">
        <v>22</v>
      </c>
      <c r="B155" s="549" t="s">
        <v>362</v>
      </c>
      <c r="C155" s="541"/>
      <c r="D155" s="542"/>
    </row>
    <row r="156" spans="1:4">
      <c r="A156" s="548">
        <v>23</v>
      </c>
      <c r="B156" s="549" t="s">
        <v>363</v>
      </c>
      <c r="C156" s="541"/>
      <c r="D156" s="542"/>
    </row>
    <row r="157" spans="1:4">
      <c r="A157" s="548">
        <v>24</v>
      </c>
      <c r="B157" s="549" t="s">
        <v>364</v>
      </c>
      <c r="C157" s="541"/>
      <c r="D157" s="542"/>
    </row>
    <row r="158" spans="1:4">
      <c r="A158" s="548">
        <v>25</v>
      </c>
      <c r="B158" s="549" t="s">
        <v>365</v>
      </c>
      <c r="C158" s="541"/>
      <c r="D158" s="542"/>
    </row>
    <row r="159" spans="1:4">
      <c r="A159" s="548">
        <v>26</v>
      </c>
      <c r="B159" s="549" t="s">
        <v>366</v>
      </c>
      <c r="C159" s="541"/>
      <c r="D159" s="542"/>
    </row>
    <row r="160" spans="1:4">
      <c r="A160" s="548">
        <v>27</v>
      </c>
      <c r="B160" s="549" t="s">
        <v>367</v>
      </c>
      <c r="C160" s="541"/>
      <c r="D160" s="542"/>
    </row>
    <row r="161" spans="1:4">
      <c r="A161" s="548">
        <v>28</v>
      </c>
      <c r="B161" s="549" t="s">
        <v>368</v>
      </c>
      <c r="C161" s="541"/>
      <c r="D161" s="542"/>
    </row>
    <row r="162" spans="1:4">
      <c r="A162" s="548">
        <v>29</v>
      </c>
      <c r="B162" s="549" t="s">
        <v>369</v>
      </c>
      <c r="C162" s="541"/>
      <c r="D162" s="542"/>
    </row>
    <row r="163" spans="1:4">
      <c r="A163" s="548">
        <v>30</v>
      </c>
      <c r="B163" s="549" t="s">
        <v>370</v>
      </c>
      <c r="C163" s="541"/>
      <c r="D163" s="542"/>
    </row>
    <row r="164" spans="1:4">
      <c r="A164" s="548">
        <v>31</v>
      </c>
      <c r="B164" s="549" t="s">
        <v>371</v>
      </c>
      <c r="C164" s="541"/>
      <c r="D164" s="542"/>
    </row>
    <row r="165" spans="1:4">
      <c r="A165" s="548">
        <v>32</v>
      </c>
      <c r="B165" s="549" t="s">
        <v>372</v>
      </c>
      <c r="C165" s="541"/>
      <c r="D165" s="542"/>
    </row>
    <row r="166" spans="1:4">
      <c r="A166" s="548">
        <v>33</v>
      </c>
      <c r="B166" s="549" t="s">
        <v>373</v>
      </c>
      <c r="C166" s="541"/>
      <c r="D166" s="542"/>
    </row>
    <row r="167" spans="1:4">
      <c r="A167" s="548">
        <v>34</v>
      </c>
      <c r="B167" s="549" t="s">
        <v>374</v>
      </c>
      <c r="C167" s="541"/>
      <c r="D167" s="542"/>
    </row>
    <row r="168" spans="1:4">
      <c r="A168" s="548">
        <v>35</v>
      </c>
      <c r="B168" s="549" t="s">
        <v>375</v>
      </c>
      <c r="C168" s="541"/>
      <c r="D168" s="542"/>
    </row>
    <row r="169" spans="1:4">
      <c r="A169" s="548">
        <v>36</v>
      </c>
      <c r="B169" s="549" t="s">
        <v>376</v>
      </c>
      <c r="C169" s="541"/>
      <c r="D169" s="542"/>
    </row>
    <row r="170" spans="1:4">
      <c r="A170" s="548">
        <v>37</v>
      </c>
      <c r="B170" s="549" t="s">
        <v>377</v>
      </c>
      <c r="C170" s="541"/>
      <c r="D170" s="542"/>
    </row>
    <row r="171" spans="1:4">
      <c r="A171" s="548">
        <v>38</v>
      </c>
      <c r="B171" s="549" t="s">
        <v>378</v>
      </c>
      <c r="C171" s="541"/>
      <c r="D171" s="542"/>
    </row>
    <row r="172" spans="1:4">
      <c r="A172" s="548">
        <v>39</v>
      </c>
      <c r="B172" s="549" t="s">
        <v>379</v>
      </c>
      <c r="C172" s="541"/>
      <c r="D172" s="542"/>
    </row>
    <row r="173" spans="1:4">
      <c r="A173" s="548">
        <v>40</v>
      </c>
      <c r="B173" s="549" t="s">
        <v>380</v>
      </c>
      <c r="C173" s="541"/>
      <c r="D173" s="542"/>
    </row>
    <row r="174" spans="1:4">
      <c r="A174" s="548">
        <v>41</v>
      </c>
      <c r="B174" s="549" t="s">
        <v>381</v>
      </c>
      <c r="C174" s="541"/>
      <c r="D174" s="542"/>
    </row>
    <row r="175" spans="1:4">
      <c r="A175" s="548">
        <v>42</v>
      </c>
      <c r="B175" s="549" t="s">
        <v>382</v>
      </c>
      <c r="C175" s="541"/>
      <c r="D175" s="542"/>
    </row>
    <row r="176" spans="1:4">
      <c r="A176" s="548">
        <v>43</v>
      </c>
      <c r="B176" s="549" t="s">
        <v>383</v>
      </c>
      <c r="C176" s="541"/>
      <c r="D176" s="542"/>
    </row>
    <row r="177" spans="1:4">
      <c r="A177" s="548">
        <v>44</v>
      </c>
      <c r="B177" s="549" t="s">
        <v>384</v>
      </c>
      <c r="C177" s="541"/>
      <c r="D177" s="542"/>
    </row>
    <row r="178" spans="1:4">
      <c r="A178" s="548">
        <v>45</v>
      </c>
      <c r="B178" s="549" t="s">
        <v>385</v>
      </c>
      <c r="C178" s="541"/>
      <c r="D178" s="542"/>
    </row>
    <row r="179" spans="1:4">
      <c r="A179" s="548">
        <v>46</v>
      </c>
      <c r="B179" s="549" t="s">
        <v>386</v>
      </c>
      <c r="C179" s="541"/>
      <c r="D179" s="542"/>
    </row>
    <row r="180" spans="1:4">
      <c r="A180" s="548">
        <v>47</v>
      </c>
      <c r="B180" s="549" t="s">
        <v>387</v>
      </c>
      <c r="C180" s="541"/>
      <c r="D180" s="542"/>
    </row>
    <row r="181" spans="1:4">
      <c r="A181" s="548">
        <v>48</v>
      </c>
      <c r="B181" s="549" t="s">
        <v>388</v>
      </c>
      <c r="C181" s="541"/>
      <c r="D181" s="542"/>
    </row>
    <row r="182" spans="1:4">
      <c r="A182" s="548">
        <v>49</v>
      </c>
      <c r="B182" s="549" t="s">
        <v>389</v>
      </c>
      <c r="C182" s="541"/>
      <c r="D182" s="542"/>
    </row>
    <row r="183" spans="1:4">
      <c r="A183" s="548">
        <v>50</v>
      </c>
      <c r="B183" s="549" t="s">
        <v>390</v>
      </c>
      <c r="C183" s="541"/>
      <c r="D183" s="542"/>
    </row>
    <row r="184" spans="1:4">
      <c r="A184" s="548">
        <v>51</v>
      </c>
      <c r="B184" s="549" t="s">
        <v>391</v>
      </c>
      <c r="C184" s="541"/>
      <c r="D184" s="542"/>
    </row>
    <row r="185" spans="1:4">
      <c r="A185" s="548">
        <v>52</v>
      </c>
      <c r="B185" s="549" t="s">
        <v>392</v>
      </c>
      <c r="C185" s="541"/>
      <c r="D185" s="542"/>
    </row>
    <row r="186" spans="1:4">
      <c r="A186" s="548">
        <v>53</v>
      </c>
      <c r="B186" s="549" t="s">
        <v>393</v>
      </c>
      <c r="C186" s="541"/>
      <c r="D186" s="542"/>
    </row>
    <row r="187" spans="1:4">
      <c r="A187" s="548">
        <v>54</v>
      </c>
      <c r="B187" s="549" t="s">
        <v>394</v>
      </c>
      <c r="C187" s="541"/>
      <c r="D187" s="542"/>
    </row>
    <row r="188" spans="1:4">
      <c r="A188" s="548">
        <v>55</v>
      </c>
      <c r="B188" s="549" t="s">
        <v>395</v>
      </c>
      <c r="C188" s="541"/>
      <c r="D188" s="542"/>
    </row>
    <row r="189" spans="1:4">
      <c r="A189" s="548">
        <v>56</v>
      </c>
      <c r="B189" s="549" t="s">
        <v>396</v>
      </c>
      <c r="C189" s="541"/>
      <c r="D189" s="542"/>
    </row>
    <row r="190" spans="1:4">
      <c r="A190" s="548">
        <v>57</v>
      </c>
      <c r="B190" s="549" t="s">
        <v>397</v>
      </c>
      <c r="C190" s="541"/>
      <c r="D190" s="542"/>
    </row>
    <row r="191" spans="1:4">
      <c r="A191" s="548">
        <v>58</v>
      </c>
      <c r="B191" s="549" t="s">
        <v>398</v>
      </c>
      <c r="C191" s="541"/>
      <c r="D191" s="542"/>
    </row>
    <row r="192" spans="1:4">
      <c r="A192" s="548">
        <v>59</v>
      </c>
      <c r="B192" s="549" t="s">
        <v>399</v>
      </c>
      <c r="C192" s="541"/>
      <c r="D192" s="542"/>
    </row>
    <row r="193" spans="1:4">
      <c r="A193" s="548">
        <v>60</v>
      </c>
      <c r="B193" s="549" t="s">
        <v>400</v>
      </c>
      <c r="C193" s="541"/>
      <c r="D193" s="542"/>
    </row>
    <row r="194" spans="1:4">
      <c r="A194" s="548">
        <v>61</v>
      </c>
      <c r="B194" s="549" t="s">
        <v>401</v>
      </c>
      <c r="C194" s="541"/>
      <c r="D194" s="542"/>
    </row>
    <row r="195" spans="1:4">
      <c r="A195" s="548">
        <v>62</v>
      </c>
      <c r="B195" s="549" t="s">
        <v>402</v>
      </c>
      <c r="C195" s="541"/>
      <c r="D195" s="542"/>
    </row>
    <row r="196" spans="1:4">
      <c r="A196" s="548">
        <v>63</v>
      </c>
      <c r="B196" s="549" t="s">
        <v>403</v>
      </c>
      <c r="C196" s="541"/>
      <c r="D196" s="542"/>
    </row>
    <row r="197" spans="1:4">
      <c r="A197" s="548">
        <v>64</v>
      </c>
      <c r="B197" s="549" t="s">
        <v>404</v>
      </c>
      <c r="C197" s="541"/>
      <c r="D197" s="542"/>
    </row>
    <row r="198" spans="1:4">
      <c r="A198" s="548">
        <v>65</v>
      </c>
      <c r="B198" s="549" t="s">
        <v>405</v>
      </c>
      <c r="C198" s="541"/>
      <c r="D198" s="542"/>
    </row>
    <row r="199" spans="1:4">
      <c r="A199" s="548">
        <v>66</v>
      </c>
      <c r="B199" s="549" t="s">
        <v>406</v>
      </c>
      <c r="C199" s="541"/>
      <c r="D199" s="542"/>
    </row>
    <row r="200" spans="1:4">
      <c r="A200" s="548">
        <v>67</v>
      </c>
      <c r="B200" s="549" t="s">
        <v>407</v>
      </c>
      <c r="C200" s="541"/>
      <c r="D200" s="542"/>
    </row>
    <row r="201" spans="1:4">
      <c r="A201" s="548">
        <v>68</v>
      </c>
      <c r="B201" s="549" t="s">
        <v>408</v>
      </c>
      <c r="C201" s="541"/>
      <c r="D201" s="542"/>
    </row>
    <row r="202" spans="1:4">
      <c r="A202" s="548">
        <v>69</v>
      </c>
      <c r="B202" s="549" t="s">
        <v>409</v>
      </c>
      <c r="C202" s="541"/>
      <c r="D202" s="542"/>
    </row>
    <row r="203" spans="1:4">
      <c r="A203" s="548">
        <v>70</v>
      </c>
      <c r="B203" s="549" t="s">
        <v>410</v>
      </c>
      <c r="C203" s="541"/>
      <c r="D203" s="542"/>
    </row>
    <row r="204" spans="1:4">
      <c r="A204" s="548">
        <v>71</v>
      </c>
      <c r="B204" s="549" t="s">
        <v>411</v>
      </c>
      <c r="C204" s="541"/>
      <c r="D204" s="542"/>
    </row>
    <row r="205" spans="1:4">
      <c r="A205" s="548">
        <v>72</v>
      </c>
      <c r="B205" s="549" t="s">
        <v>412</v>
      </c>
      <c r="C205" s="541"/>
      <c r="D205" s="542"/>
    </row>
    <row r="206" spans="1:4">
      <c r="A206" s="548">
        <v>73</v>
      </c>
      <c r="B206" s="549" t="s">
        <v>413</v>
      </c>
      <c r="C206" s="541"/>
      <c r="D206" s="542"/>
    </row>
    <row r="207" spans="1:4">
      <c r="A207" s="548">
        <v>74</v>
      </c>
      <c r="B207" s="549" t="s">
        <v>414</v>
      </c>
      <c r="C207" s="541"/>
      <c r="D207" s="542"/>
    </row>
    <row r="208" spans="1:4">
      <c r="A208" s="548">
        <v>75</v>
      </c>
      <c r="B208" s="549" t="s">
        <v>415</v>
      </c>
      <c r="C208" s="541"/>
      <c r="D208" s="542"/>
    </row>
    <row r="209" spans="1:4">
      <c r="A209" s="548">
        <v>76</v>
      </c>
      <c r="B209" s="549" t="s">
        <v>416</v>
      </c>
      <c r="C209" s="541"/>
      <c r="D209" s="542"/>
    </row>
    <row r="210" spans="1:4">
      <c r="A210" s="548">
        <v>77</v>
      </c>
      <c r="B210" s="549" t="s">
        <v>417</v>
      </c>
      <c r="C210" s="541"/>
      <c r="D210" s="542"/>
    </row>
    <row r="211" spans="1:4">
      <c r="A211" s="548">
        <v>78</v>
      </c>
      <c r="B211" s="549" t="s">
        <v>418</v>
      </c>
      <c r="C211" s="541"/>
      <c r="D211" s="542"/>
    </row>
    <row r="212" spans="1:4">
      <c r="A212" s="548">
        <v>79</v>
      </c>
      <c r="B212" s="549" t="s">
        <v>419</v>
      </c>
      <c r="C212" s="541"/>
      <c r="D212" s="542"/>
    </row>
    <row r="213" spans="1:4">
      <c r="A213" s="548">
        <v>80</v>
      </c>
      <c r="B213" s="549" t="s">
        <v>420</v>
      </c>
      <c r="C213" s="541"/>
      <c r="D213" s="542"/>
    </row>
    <row r="214" spans="1:4">
      <c r="A214" s="548">
        <v>81</v>
      </c>
      <c r="B214" s="549" t="s">
        <v>421</v>
      </c>
      <c r="C214" s="541"/>
      <c r="D214" s="542"/>
    </row>
    <row r="215" spans="1:4">
      <c r="A215" s="548">
        <v>82</v>
      </c>
      <c r="B215" s="549" t="s">
        <v>422</v>
      </c>
      <c r="C215" s="541"/>
      <c r="D215" s="542"/>
    </row>
    <row r="216" spans="1:4">
      <c r="A216" s="548">
        <v>83</v>
      </c>
      <c r="B216" s="549" t="s">
        <v>423</v>
      </c>
      <c r="C216" s="541"/>
      <c r="D216" s="542"/>
    </row>
    <row r="217" spans="1:4">
      <c r="A217" s="548">
        <v>84</v>
      </c>
      <c r="B217" s="549" t="s">
        <v>424</v>
      </c>
      <c r="C217" s="541"/>
      <c r="D217" s="542"/>
    </row>
    <row r="218" spans="1:4">
      <c r="A218" s="548">
        <v>85</v>
      </c>
      <c r="B218" s="549" t="s">
        <v>425</v>
      </c>
      <c r="C218" s="541"/>
      <c r="D218" s="542"/>
    </row>
    <row r="219" spans="1:4">
      <c r="A219" s="548">
        <v>86</v>
      </c>
      <c r="B219" s="549" t="s">
        <v>426</v>
      </c>
      <c r="C219" s="541"/>
      <c r="D219" s="542"/>
    </row>
    <row r="220" spans="1:4">
      <c r="A220" s="548">
        <v>87</v>
      </c>
      <c r="B220" s="549" t="s">
        <v>427</v>
      </c>
      <c r="C220" s="541"/>
      <c r="D220" s="542"/>
    </row>
    <row r="221" spans="1:4">
      <c r="A221" s="548">
        <v>88</v>
      </c>
      <c r="B221" s="549" t="s">
        <v>428</v>
      </c>
      <c r="C221" s="541"/>
      <c r="D221" s="542"/>
    </row>
    <row r="222" spans="1:4">
      <c r="A222" s="548">
        <v>89</v>
      </c>
      <c r="B222" s="549" t="s">
        <v>429</v>
      </c>
      <c r="C222" s="541"/>
      <c r="D222" s="542"/>
    </row>
    <row r="223" spans="1:4">
      <c r="A223" s="548">
        <v>90</v>
      </c>
      <c r="B223" s="549" t="s">
        <v>430</v>
      </c>
      <c r="C223" s="541"/>
      <c r="D223" s="542"/>
    </row>
    <row r="224" spans="1:4">
      <c r="A224" s="548">
        <v>91</v>
      </c>
      <c r="B224" s="549" t="s">
        <v>431</v>
      </c>
      <c r="C224" s="541"/>
      <c r="D224" s="542"/>
    </row>
    <row r="225" spans="1:4">
      <c r="A225" s="548">
        <v>92</v>
      </c>
      <c r="B225" s="549" t="s">
        <v>432</v>
      </c>
      <c r="C225" s="541"/>
      <c r="D225" s="542"/>
    </row>
    <row r="226" spans="1:4">
      <c r="A226" s="548">
        <v>93</v>
      </c>
      <c r="B226" s="549" t="s">
        <v>433</v>
      </c>
      <c r="C226" s="541"/>
      <c r="D226" s="542"/>
    </row>
    <row r="227" spans="1:4">
      <c r="A227" s="548">
        <v>94</v>
      </c>
      <c r="B227" s="549" t="s">
        <v>434</v>
      </c>
      <c r="C227" s="541"/>
      <c r="D227" s="542"/>
    </row>
    <row r="228" spans="1:4">
      <c r="A228" s="548">
        <v>95</v>
      </c>
      <c r="B228" s="549" t="s">
        <v>435</v>
      </c>
      <c r="C228" s="541"/>
      <c r="D228" s="542"/>
    </row>
    <row r="229" spans="1:4">
      <c r="A229" s="548">
        <v>96</v>
      </c>
      <c r="B229" s="549" t="s">
        <v>436</v>
      </c>
      <c r="C229" s="541"/>
      <c r="D229" s="542"/>
    </row>
    <row r="230" spans="1:4">
      <c r="A230" s="548">
        <v>97</v>
      </c>
      <c r="B230" s="549" t="s">
        <v>437</v>
      </c>
      <c r="C230" s="541"/>
      <c r="D230" s="542"/>
    </row>
    <row r="231" spans="1:4">
      <c r="A231" s="548">
        <v>98</v>
      </c>
      <c r="B231" s="549" t="s">
        <v>438</v>
      </c>
      <c r="C231" s="541"/>
      <c r="D231" s="542"/>
    </row>
    <row r="232" spans="1:4">
      <c r="A232" s="548">
        <v>99</v>
      </c>
      <c r="B232" s="549" t="s">
        <v>439</v>
      </c>
      <c r="C232" s="541"/>
      <c r="D232" s="542"/>
    </row>
    <row r="233" spans="1:4" ht="13.5" thickBot="1">
      <c r="A233" s="550">
        <v>100</v>
      </c>
      <c r="B233" s="551" t="s">
        <v>440</v>
      </c>
      <c r="C233" s="552"/>
      <c r="D233" s="553"/>
    </row>
  </sheetData>
  <sheetProtection selectLockedCells="1"/>
  <customSheetViews>
    <customSheetView guid="{267FF044-3C5D-4FEC-AC00-A7E30583F8BB}" hiddenColumns="1" state="hidden" topLeftCell="P1">
      <selection activeCell="DT28" sqref="DT28"/>
      <pageMargins left="0.75" right="0.75" top="1" bottom="1" header="0.5" footer="0.5"/>
      <pageSetup orientation="portrait" r:id="rId1"/>
      <headerFooter alignWithMargins="0"/>
    </customSheetView>
    <customSheetView guid="{3FCD02EB-1C44-4646-B069-2B9945E67B1F}" hiddenColumns="1" state="hidden" topLeftCell="P1">
      <selection activeCell="DT28" sqref="DT28"/>
      <pageMargins left="0.75" right="0.75" top="1" bottom="1" header="0.5" footer="0.5"/>
      <pageSetup orientation="portrait" r:id="rId2"/>
      <headerFooter alignWithMargins="0"/>
    </customSheetView>
    <customSheetView guid="{B056965A-4BE5-44B3-AB31-550AD9F023BC}" hiddenColumns="1" state="hidden" topLeftCell="P1">
      <selection activeCell="DT28" sqref="DT28"/>
      <pageMargins left="0.75" right="0.75" top="1" bottom="1" header="0.5" footer="0.5"/>
      <pageSetup orientation="portrait" r:id="rId3"/>
      <headerFooter alignWithMargins="0"/>
    </customSheetView>
    <customSheetView guid="{63D51328-7CBC-4A1E-B96D-BAE91416501B}"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CCA37BAE-906F-43D5-9FD9-B13563E4B9D7}" hiddenColumns="1" state="hidden" topLeftCell="P1">
      <selection activeCell="DT28" sqref="DT28"/>
      <pageMargins left="0.75" right="0.75" top="1" bottom="1" header="0.5" footer="0.5"/>
      <pageSetup orientation="portrait" r:id="rId6"/>
      <headerFooter alignWithMargins="0"/>
    </customSheetView>
    <customSheetView guid="{755190E0-7BE9-48F9-BB5F-DF8E25D6736A}" hiddenColumns="1" state="hidden" topLeftCell="P1">
      <selection activeCell="DT28" sqref="DT28"/>
      <pageMargins left="0.75" right="0.75" top="1" bottom="1" header="0.5" footer="0.5"/>
      <pageSetup orientation="portrait" r:id="rId7"/>
      <headerFooter alignWithMargins="0"/>
    </customSheetView>
    <customSheetView guid="{F1B559AA-B9AD-4E4C-B94A-ECBE5878008B}" hiddenColumns="1" state="hidden" topLeftCell="P1">
      <selection activeCell="DT28" sqref="DT28"/>
      <pageMargins left="0.75" right="0.75" top="1" bottom="1" header="0.5" footer="0.5"/>
      <pageSetup orientation="portrait" r:id="rId8"/>
      <headerFooter alignWithMargins="0"/>
    </customSheetView>
    <customSheetView guid="{2F397464-D97A-404F-89D2-184C6FBAA4EB}" hiddenColumns="1" state="hidden" topLeftCell="P1">
      <selection activeCell="DT28" sqref="DT28"/>
      <pageMargins left="0.75" right="0.75" top="1" bottom="1" header="0.5" footer="0.5"/>
      <pageSetup orientation="portrait" r:id="rId9"/>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 after discount</vt:lpstr>
      <vt:lpstr>Sch-5</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 (After Discount)'!Print_Area</vt:lpstr>
      <vt:lpstr>'Sch-6 After Discount'!Print_Area</vt:lpstr>
      <vt:lpstr>'Sch-7'!Print_Area</vt:lpstr>
      <vt:lpstr>'Sch-1'!Print_Titles</vt:lpstr>
      <vt:lpstr>'Sch-2'!Print_Titles</vt:lpstr>
      <vt:lpstr>'Sch-3'!Print_Titles</vt:lpstr>
      <vt:lpstr>'Sch-4'!Print_Titles</vt:lpstr>
      <vt:lpstr>'Sch-5'!Print_Titles</vt:lpstr>
      <vt:lpstr>'Sch-5 after discount'!Print_Titles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 Damodara Naidu {जी. दामोदर नायडू}</cp:lastModifiedBy>
  <cp:lastPrinted>2019-08-14T05:40:59Z</cp:lastPrinted>
  <dcterms:created xsi:type="dcterms:W3CDTF">2014-08-12T11:34:40Z</dcterms:created>
  <dcterms:modified xsi:type="dcterms:W3CDTF">2025-05-13T04:59:39Z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