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updateLinks="never" codeName="ThisWorkbook" defaultThemeVersion="124226"/>
  <mc:AlternateContent xmlns:mc="http://schemas.openxmlformats.org/markup-compatibility/2006">
    <mc:Choice Requires="x15">
      <x15ac:absPath xmlns:x15ac="http://schemas.microsoft.com/office/spreadsheetml/2010/11/ac" url="G:\Full Report\57_RT21-22 Reactor Package\Retender\2nd  Retender\02_Bidding Document\RT-22\"/>
    </mc:Choice>
  </mc:AlternateContent>
  <xr:revisionPtr revIDLastSave="0" documentId="13_ncr:1_{02EEF046-7FC0-4989-B255-A129D6C7D8C7}" xr6:coauthVersionLast="47" xr6:coauthVersionMax="47" xr10:uidLastSave="{00000000-0000-0000-0000-000000000000}"/>
  <workbookProtection workbookAlgorithmName="SHA-512" workbookHashValue="mlMsG+A5tus9C+jMzkMncf4X8NdBtVbdG/TjqbvSs2+M4VFbkbvQd1+HBFVN0sBHuvV2twrly6mk8/xiblx5IQ==" workbookSaltValue="xPNUn/CM4ktCt0lcFIaadg==" workbookSpinCount="100000" lockStructure="1"/>
  <bookViews>
    <workbookView xWindow="-120" yWindow="-120" windowWidth="29040" windowHeight="15840" tabRatio="877" firstSheet="1" activeTab="18" xr2:uid="{00000000-000D-0000-FFFF-FFFF00000000}"/>
  </bookViews>
  <sheets>
    <sheet name="Basic" sheetId="1" state="hidden" r:id="rId1"/>
    <sheet name="Cover" sheetId="2" r:id="rId2"/>
    <sheet name="Instructions" sheetId="3" state="hidden" r:id="rId3"/>
    <sheet name="Names of Bidder" sheetId="4" r:id="rId4"/>
    <sheet name="Sch-1" sheetId="5" r:id="rId5"/>
    <sheet name="Sch-2" sheetId="6" r:id="rId6"/>
    <sheet name="Sch-3" sheetId="7" r:id="rId7"/>
    <sheet name="Sch-4" sheetId="8" r:id="rId8"/>
    <sheet name="Sch-5" sheetId="9" r:id="rId9"/>
    <sheet name="Sch-5 after discount" sheetId="10" state="hidden" r:id="rId10"/>
    <sheet name="Sch-6" sheetId="11" r:id="rId11"/>
    <sheet name="Sch-6 After Discount" sheetId="12" state="hidden" r:id="rId12"/>
    <sheet name="Sch-6 (After Discount)" sheetId="13" r:id="rId13"/>
    <sheet name="Sch-7" sheetId="14" r:id="rId14"/>
    <sheet name="Discount" sheetId="15" r:id="rId15"/>
    <sheet name="Octroi" sheetId="16" state="hidden" r:id="rId16"/>
    <sheet name="Entry Tax" sheetId="17" state="hidden" r:id="rId17"/>
    <sheet name="Other Taxes &amp; Duties" sheetId="18" state="hidden" r:id="rId18"/>
    <sheet name="Bid Form 2nd Envelope" sheetId="19" r:id="rId19"/>
    <sheet name="Contracts-Template" sheetId="20" state="hidden" r:id="rId20"/>
    <sheet name="Sheet1" sheetId="21" state="hidden" r:id="rId21"/>
    <sheet name="N-W (Cr.)" sheetId="22" state="hidden" r:id="rId22"/>
  </sheets>
  <externalReferences>
    <externalReference r:id="rId23"/>
    <externalReference r:id="rId24"/>
    <externalReference r:id="rId25"/>
    <externalReference r:id="rId26"/>
    <externalReference r:id="rId27"/>
    <externalReference r:id="rId28"/>
  </externalReferences>
  <definedNames>
    <definedName name="\A" localSheetId="21">#REF!</definedName>
    <definedName name="\A" localSheetId="9">#REF!</definedName>
    <definedName name="\A" localSheetId="12">#REF!</definedName>
    <definedName name="\A">#REF!</definedName>
    <definedName name="\aa" localSheetId="21">#REF!</definedName>
    <definedName name="\aa">#REF!</definedName>
    <definedName name="\B" localSheetId="21">#REF!</definedName>
    <definedName name="\B" localSheetId="9">#REF!</definedName>
    <definedName name="\B" localSheetId="12">#REF!</definedName>
    <definedName name="\B">#REF!</definedName>
    <definedName name="\C" localSheetId="21">#REF!</definedName>
    <definedName name="\C" localSheetId="9">#REF!</definedName>
    <definedName name="\C" localSheetId="12">#REF!</definedName>
    <definedName name="\C">#REF!</definedName>
    <definedName name="\M" localSheetId="21">#REF!</definedName>
    <definedName name="\M" localSheetId="9">#REF!</definedName>
    <definedName name="\M" localSheetId="12">#REF!</definedName>
    <definedName name="\M">#REF!</definedName>
    <definedName name="\N" localSheetId="21">#REF!</definedName>
    <definedName name="\N" localSheetId="9">#REF!</definedName>
    <definedName name="\N" localSheetId="12">#REF!</definedName>
    <definedName name="\N">#REF!</definedName>
    <definedName name="\P" localSheetId="21">#REF!</definedName>
    <definedName name="\P" localSheetId="9">#REF!</definedName>
    <definedName name="\P" localSheetId="12">#REF!</definedName>
    <definedName name="\P">#REF!</definedName>
    <definedName name="\R" localSheetId="21">#REF!</definedName>
    <definedName name="\R" localSheetId="9">#REF!</definedName>
    <definedName name="\R" localSheetId="12">#REF!</definedName>
    <definedName name="\R">#REF!</definedName>
    <definedName name="\U" localSheetId="21">#REF!</definedName>
    <definedName name="\U" localSheetId="9">#REF!</definedName>
    <definedName name="\U" localSheetId="12">#REF!</definedName>
    <definedName name="\U">#REF!</definedName>
    <definedName name="\V" localSheetId="21">#REF!</definedName>
    <definedName name="\V" localSheetId="9">#REF!</definedName>
    <definedName name="\V" localSheetId="12">#REF!</definedName>
    <definedName name="\V">#REF!</definedName>
    <definedName name="\x" localSheetId="21">#REF!</definedName>
    <definedName name="\x">#REF!</definedName>
    <definedName name="_xlnm._FilterDatabase" localSheetId="4" hidden="1">'Sch-1'!$16:$56</definedName>
    <definedName name="_xlnm._FilterDatabase" localSheetId="5" hidden="1">'Sch-2'!$A$16:$AF$54</definedName>
    <definedName name="ab" localSheetId="21">#REF!</definedName>
    <definedName name="ab" localSheetId="9">#REF!</definedName>
    <definedName name="ab" localSheetId="12">#REF!</definedName>
    <definedName name="ab">#REF!</definedName>
    <definedName name="biddername" localSheetId="21">#REF!</definedName>
    <definedName name="biddername">#REF!</definedName>
    <definedName name="BL2A">'[1]Attach-3 (QR)'!#REF!</definedName>
    <definedName name="BL2A2" localSheetId="21">'[2]Attach-3 (QR)'!#REF!</definedName>
    <definedName name="BL2A2">'[3]Attach-3 (QR)'!#REF!</definedName>
    <definedName name="BL2AA">'[1]Attach-3 (QR)'!#REF!</definedName>
    <definedName name="BL2AAA" localSheetId="21">'[2]Attach-3 (QR)'!#REF!</definedName>
    <definedName name="BL2AAA">'[3]Attach-3 (QR)'!#REF!</definedName>
    <definedName name="BL2B">'[1]Attach-3 (QR)'!#REF!</definedName>
    <definedName name="BL2BB" localSheetId="21">'[2]Attach-3 (QR)'!#REF!</definedName>
    <definedName name="BL2BB">'[3]Attach-3 (QR)'!#REF!</definedName>
    <definedName name="BL2BBB" localSheetId="21">'[2]Attach-3 (QR)'!#REF!</definedName>
    <definedName name="BL2BBB">'[3]Attach-3 (QR)'!#REF!</definedName>
    <definedName name="BL2C">'[1]Attach-3 (QR)'!#REF!</definedName>
    <definedName name="BL2CC" localSheetId="21">'[2]Attach-3 (QR)'!#REF!</definedName>
    <definedName name="BL2CC">'[3]Attach-3 (QR)'!#REF!</definedName>
    <definedName name="BL2CCC" localSheetId="21">'[2]Attach-3 (QR)'!#REF!</definedName>
    <definedName name="BL2CCC">'[3]Attach-3 (QR)'!#REF!</definedName>
    <definedName name="BL3A">'[1]Attach-3 (QR)'!#REF!</definedName>
    <definedName name="BL3AA" localSheetId="21">'[2]Attach-3 (QR)'!#REF!</definedName>
    <definedName name="BL3AA">'[3]Attach-3 (QR)'!#REF!</definedName>
    <definedName name="BL3AAA" localSheetId="21">'[2]Attach-3 (QR)'!#REF!</definedName>
    <definedName name="BL3AAA">'[3]Attach-3 (QR)'!#REF!</definedName>
    <definedName name="BL3B">'[1]Attach-3 (QR)'!#REF!</definedName>
    <definedName name="BL3BB" localSheetId="21">'[2]Attach-3 (QR)'!#REF!</definedName>
    <definedName name="BL3BB">'[3]Attach-3 (QR)'!#REF!</definedName>
    <definedName name="BL3BBB" localSheetId="21">'[2]Attach-3 (QR)'!#REF!</definedName>
    <definedName name="BL3BBB">'[3]Attach-3 (QR)'!#REF!</definedName>
    <definedName name="BL3C">'[1]Attach-3 (QR)'!#REF!</definedName>
    <definedName name="BL3CC" localSheetId="21">'[2]Attach-3 (QR)'!#REF!</definedName>
    <definedName name="BL3CC">'[3]Attach-3 (QR)'!#REF!</definedName>
    <definedName name="BL3CCC" localSheetId="21">'[2]Attach-3 (QR)'!#REF!</definedName>
    <definedName name="BL3CCC">'[3]Attach-3 (QR)'!#REF!</definedName>
    <definedName name="BL4A">'[1]Attach-3 (QR)'!#REF!</definedName>
    <definedName name="BL4AA" localSheetId="21">'[2]Attach-3 (QR)'!#REF!</definedName>
    <definedName name="BL4AA">'[3]Attach-3 (QR)'!#REF!</definedName>
    <definedName name="BL4AAA" localSheetId="21">'[2]Attach-3 (QR)'!#REF!</definedName>
    <definedName name="BL4AAA">'[3]Attach-3 (QR)'!#REF!</definedName>
    <definedName name="BL4B">'[1]Attach-3 (QR)'!#REF!</definedName>
    <definedName name="BL4BB" localSheetId="21">'[2]Attach-3 (QR)'!#REF!</definedName>
    <definedName name="BL4BB">'[3]Attach-3 (QR)'!#REF!</definedName>
    <definedName name="BL4BBB" localSheetId="21">'[2]Attach-3 (QR)'!#REF!</definedName>
    <definedName name="BL4BBB">'[3]Attach-3 (QR)'!#REF!</definedName>
    <definedName name="BL4C">'[1]Attach-3 (QR)'!#REF!</definedName>
    <definedName name="BL4CC" localSheetId="21">'[2]Attach-3 (QR)'!#REF!</definedName>
    <definedName name="BL4CC">'[3]Attach-3 (QR)'!#REF!</definedName>
    <definedName name="BL4CCC" localSheetId="21">'[2]Attach-3 (QR)'!#REF!</definedName>
    <definedName name="BL4CCC">'[3]Attach-3 (QR)'!#REF!</definedName>
    <definedName name="BL5A">'[1]Attach-3 (QR)'!#REF!</definedName>
    <definedName name="BL5AA" localSheetId="21">'[2]Attach-3 (QR)'!#REF!</definedName>
    <definedName name="BL5AA">'[3]Attach-3 (QR)'!#REF!</definedName>
    <definedName name="BL5AAA" localSheetId="21">'[2]Attach-3 (QR)'!#REF!</definedName>
    <definedName name="BL5AAA">'[3]Attach-3 (QR)'!#REF!</definedName>
    <definedName name="BL5B">'[1]Attach-3 (QR)'!#REF!</definedName>
    <definedName name="BL5BB" localSheetId="21">'[2]Attach-3 (QR)'!#REF!</definedName>
    <definedName name="BL5BB">'[3]Attach-3 (QR)'!#REF!</definedName>
    <definedName name="BL5BBB" localSheetId="21">'[2]Attach-3 (QR)'!#REF!</definedName>
    <definedName name="BL5BBB">'[3]Attach-3 (QR)'!#REF!</definedName>
    <definedName name="BL5C">'[1]Attach-3 (QR)'!#REF!</definedName>
    <definedName name="BL5CC" localSheetId="21">'[2]Attach-3 (QR)'!#REF!</definedName>
    <definedName name="BL5CC">'[3]Attach-3 (QR)'!#REF!</definedName>
    <definedName name="BL5CCC" localSheetId="21">'[2]Attach-3 (QR)'!#REF!</definedName>
    <definedName name="BL5CCC">'[3]Attach-3 (QR)'!#REF!</definedName>
    <definedName name="CAPA1" localSheetId="21">'[2]Attach-3 (QR)'!#REF!</definedName>
    <definedName name="CAPA1">'[3]Attach-3 (QR)'!#REF!</definedName>
    <definedName name="CAPA11" localSheetId="21">'[2]Attach-3 (QR)'!#REF!</definedName>
    <definedName name="CAPA11">'[3]Attach-3 (QR)'!#REF!</definedName>
    <definedName name="CAPA111" localSheetId="21">'[2]Attach-3 (QR)'!#REF!</definedName>
    <definedName name="CAPA111">'[3]Attach-3 (QR)'!#REF!</definedName>
    <definedName name="CAPA2" localSheetId="21">'[2]Attach-3 (QR)'!#REF!</definedName>
    <definedName name="CAPA2">'[3]Attach-3 (QR)'!#REF!</definedName>
    <definedName name="CAPA22" localSheetId="21">'[2]Attach-3 (QR)'!#REF!</definedName>
    <definedName name="CAPA22">'[3]Attach-3 (QR)'!#REF!</definedName>
    <definedName name="CAPA222" localSheetId="21">'[2]Attach-3 (QR)'!#REF!</definedName>
    <definedName name="CAPA222">'[3]Attach-3 (QR)'!#REF!</definedName>
    <definedName name="CAPA3" localSheetId="21">'[2]Attach-3 (QR)'!#REF!</definedName>
    <definedName name="CAPA3">'[3]Attach-3 (QR)'!#REF!</definedName>
    <definedName name="CAPA33" localSheetId="21">'[2]Attach-3 (QR)'!#REF!</definedName>
    <definedName name="CAPA33">'[3]Attach-3 (QR)'!#REF!</definedName>
    <definedName name="CAPA333" localSheetId="21">'[2]Attach-3 (QR)'!#REF!</definedName>
    <definedName name="CAPA333">'[3]Attach-3 (QR)'!#REF!</definedName>
    <definedName name="CAPA4" localSheetId="21">'[2]Attach-3 (QR)'!#REF!</definedName>
    <definedName name="CAPA4">'[3]Attach-3 (QR)'!#REF!</definedName>
    <definedName name="CAPA44" localSheetId="21">'[2]Attach-3 (QR)'!#REF!</definedName>
    <definedName name="CAPA44">'[3]Attach-3 (QR)'!#REF!</definedName>
    <definedName name="CAPA444" localSheetId="21">'[2]Attach-3 (QR)'!#REF!</definedName>
    <definedName name="CAPA444">'[3]Attach-3 (QR)'!#REF!</definedName>
    <definedName name="CAPA7" localSheetId="21">'[2]Attach-3 (QR)'!#REF!</definedName>
    <definedName name="CAPA7">'[3]Attach-3 (QR)'!#REF!</definedName>
    <definedName name="CAPA77" localSheetId="21">'[2]Attach-3 (QR)'!#REF!</definedName>
    <definedName name="CAPA77">'[3]Attach-3 (QR)'!#REF!</definedName>
    <definedName name="CAPA777" localSheetId="21">'[2]Attach-3 (QR)'!#REF!</definedName>
    <definedName name="CAPA777">'[3]Attach-3 (QR)'!#REF!</definedName>
    <definedName name="COO" localSheetId="21">'[4]Sch-1a'!#REF!</definedName>
    <definedName name="COO">'[5]Sch-1a'!#REF!</definedName>
    <definedName name="date" localSheetId="21">#REF!</definedName>
    <definedName name="date">#REF!</definedName>
    <definedName name="iii" localSheetId="21">#REF!</definedName>
    <definedName name="iii">#REF!</definedName>
    <definedName name="logo1">"Picture 7"</definedName>
    <definedName name="MANU1" localSheetId="21">'[2]Attach-3 (QR)'!#REF!</definedName>
    <definedName name="MANU1">'[3]Attach-3 (QR)'!#REF!</definedName>
    <definedName name="MANU11" localSheetId="21">'[2]Attach-3 (QR)'!#REF!</definedName>
    <definedName name="MANU11">'[3]Attach-3 (QR)'!#REF!</definedName>
    <definedName name="MANU111" localSheetId="21">'[2]Attach-3 (QR)'!#REF!</definedName>
    <definedName name="MANU111">'[3]Attach-3 (QR)'!#REF!</definedName>
    <definedName name="MANU2" localSheetId="21">'[2]Attach-3 (QR)'!#REF!</definedName>
    <definedName name="MANU2">'[3]Attach-3 (QR)'!#REF!</definedName>
    <definedName name="MANU22" localSheetId="21">'[2]Attach-3 (QR)'!#REF!</definedName>
    <definedName name="MANU22">'[3]Attach-3 (QR)'!#REF!</definedName>
    <definedName name="MANU222" localSheetId="21">'[2]Attach-3 (QR)'!#REF!</definedName>
    <definedName name="MANU222">'[3]Attach-3 (QR)'!#REF!</definedName>
    <definedName name="MANU3" localSheetId="21">'[2]Attach-3 (QR)'!#REF!</definedName>
    <definedName name="MANU3">'[3]Attach-3 (QR)'!#REF!</definedName>
    <definedName name="MANU33" localSheetId="21">'[2]Attach-3 (QR)'!#REF!</definedName>
    <definedName name="MANU33">'[3]Attach-3 (QR)'!#REF!</definedName>
    <definedName name="MANU333" localSheetId="21">'[2]Attach-3 (QR)'!#REF!</definedName>
    <definedName name="MANU333">'[3]Attach-3 (QR)'!#REF!</definedName>
    <definedName name="MANU4" localSheetId="21">'[2]Attach-3 (QR)'!#REF!</definedName>
    <definedName name="MANU4">'[3]Attach-3 (QR)'!#REF!</definedName>
    <definedName name="MANU44" localSheetId="21">'[2]Attach-3 (QR)'!#REF!</definedName>
    <definedName name="MANU44">'[3]Attach-3 (QR)'!#REF!</definedName>
    <definedName name="MANU444" localSheetId="21">'[2]Attach-3 (QR)'!#REF!</definedName>
    <definedName name="MANU444">'[3]Attach-3 (QR)'!#REF!</definedName>
    <definedName name="MANU5" localSheetId="21">'[2]Attach-3 (QR)'!#REF!</definedName>
    <definedName name="MANU5">'[3]Attach-3 (QR)'!#REF!</definedName>
    <definedName name="MANU55" localSheetId="21">'[2]Attach-3 (QR)'!#REF!</definedName>
    <definedName name="MANU55">'[3]Attach-3 (QR)'!#REF!</definedName>
    <definedName name="MANU555" localSheetId="21">'[2]Attach-3 (QR)'!#REF!</definedName>
    <definedName name="MANU555">'[3]Attach-3 (QR)'!#REF!</definedName>
    <definedName name="PATH1" localSheetId="21">'[2]Attach-3 (QR)'!#REF!</definedName>
    <definedName name="PATH1">'[3]Attach-3 (QR)'!#REF!</definedName>
    <definedName name="PATH11" localSheetId="21">'[2]Attach-3 (QR)'!#REF!</definedName>
    <definedName name="PATH11">'[3]Attach-3 (QR)'!#REF!</definedName>
    <definedName name="PATH111" localSheetId="21">'[2]Attach-3 (QR)'!#REF!</definedName>
    <definedName name="PATH111">'[3]Attach-3 (QR)'!#REF!</definedName>
    <definedName name="PATH2" localSheetId="21">'[2]Attach-3 (QR)'!#REF!</definedName>
    <definedName name="PATH2">'[3]Attach-3 (QR)'!#REF!</definedName>
    <definedName name="PATH22" localSheetId="21">'[2]Attach-3 (QR)'!#REF!</definedName>
    <definedName name="PATH22">'[3]Attach-3 (QR)'!#REF!</definedName>
    <definedName name="PATH222" localSheetId="21">'[2]Attach-3 (QR)'!#REF!</definedName>
    <definedName name="PATH222">'[3]Attach-3 (QR)'!#REF!</definedName>
    <definedName name="PATH3" localSheetId="21">'[2]Attach-3 (QR)'!#REF!</definedName>
    <definedName name="PATH3">'[3]Attach-3 (QR)'!#REF!</definedName>
    <definedName name="PATH33" localSheetId="21">'[2]Attach-3 (QR)'!#REF!</definedName>
    <definedName name="PATH33">'[3]Attach-3 (QR)'!#REF!</definedName>
    <definedName name="PATH333" localSheetId="21">'[2]Attach-3 (QR)'!#REF!</definedName>
    <definedName name="PATH333">'[3]Attach-3 (QR)'!#REF!</definedName>
    <definedName name="PATH4" localSheetId="21">'[2]Attach-3 (QR)'!#REF!</definedName>
    <definedName name="PATH4">'[3]Attach-3 (QR)'!#REF!</definedName>
    <definedName name="PATH44" localSheetId="21">'[2]Attach-3 (QR)'!#REF!</definedName>
    <definedName name="PATH44">'[3]Attach-3 (QR)'!#REF!</definedName>
    <definedName name="PATH444" localSheetId="21">'[2]Attach-3 (QR)'!#REF!</definedName>
    <definedName name="PATH444">'[3]Attach-3 (QR)'!#REF!</definedName>
    <definedName name="PATH5" localSheetId="21">'[2]Attach-3 (QR)'!#REF!</definedName>
    <definedName name="PATH5">'[3]Attach-3 (QR)'!#REF!</definedName>
    <definedName name="PATH55" localSheetId="21">'[2]Attach-3 (QR)'!#REF!</definedName>
    <definedName name="PATH55">'[3]Attach-3 (QR)'!#REF!</definedName>
    <definedName name="PATH555" localSheetId="21">'[2]Attach-3 (QR)'!#REF!</definedName>
    <definedName name="PATH555">'[3]Attach-3 (QR)'!#REF!</definedName>
    <definedName name="PATHAR1">'[1]Attach-3 (QR)'!#REF!</definedName>
    <definedName name="PATHAR2">'[1]Attach-3 (QR)'!#REF!</definedName>
    <definedName name="PATHAR3">'[1]Attach-3 (QR)'!#REF!</definedName>
    <definedName name="PATHJV1" localSheetId="21">'[2]Attach-3 (QR)'!#REF!</definedName>
    <definedName name="PATHJV1">'[3]Attach-3 (QR)'!#REF!</definedName>
    <definedName name="PATHJV11" localSheetId="21">'[2]Attach-3 (QR)'!#REF!</definedName>
    <definedName name="PATHJV11">'[3]Attach-3 (QR)'!#REF!</definedName>
    <definedName name="PATHJV111" localSheetId="21">'[2]Attach-3 (QR)'!#REF!</definedName>
    <definedName name="PATHJV111">'[3]Attach-3 (QR)'!#REF!</definedName>
    <definedName name="PATHJV2" localSheetId="21">'[2]Attach-3 (QR)'!#REF!</definedName>
    <definedName name="PATHJV2">'[3]Attach-3 (QR)'!#REF!</definedName>
    <definedName name="PATHJV22" localSheetId="21">'[2]Attach-3 (QR)'!#REF!</definedName>
    <definedName name="PATHJV22">'[3]Attach-3 (QR)'!#REF!</definedName>
    <definedName name="PATHJV222" localSheetId="21">'[2]Attach-3 (QR)'!#REF!</definedName>
    <definedName name="PATHJV222">'[3]Attach-3 (QR)'!#REF!</definedName>
    <definedName name="PATHJV3" localSheetId="21">'[2]Attach-3 (QR)'!#REF!</definedName>
    <definedName name="PATHJV3">'[3]Attach-3 (QR)'!#REF!</definedName>
    <definedName name="PATHJV33" localSheetId="21">'[2]Attach-3 (QR)'!#REF!</definedName>
    <definedName name="PATHJV33">'[3]Attach-3 (QR)'!#REF!</definedName>
    <definedName name="PATHJV333" localSheetId="21">'[2]Attach-3 (QR)'!#REF!</definedName>
    <definedName name="PATHJV333">'[3]Attach-3 (QR)'!#REF!</definedName>
    <definedName name="PATHJVPR1">'[1]Attach-3 (QR)'!#REF!</definedName>
    <definedName name="PATHJVPR11" localSheetId="21">'[2]Attach-3 (QR)'!#REF!</definedName>
    <definedName name="PATHJVPR11">'[3]Attach-3 (QR)'!#REF!</definedName>
    <definedName name="PATHJVPR111" localSheetId="21">'[2]Attach-3 (QR)'!#REF!</definedName>
    <definedName name="PATHJVPR111">'[3]Attach-3 (QR)'!#REF!</definedName>
    <definedName name="PATHJVPR2">'[1]Attach-3 (QR)'!#REF!</definedName>
    <definedName name="PATHJVPR22" localSheetId="21">'[2]Attach-3 (QR)'!#REF!</definedName>
    <definedName name="PATHJVPR22">'[3]Attach-3 (QR)'!#REF!</definedName>
    <definedName name="PATHJVPR222" localSheetId="21">'[2]Attach-3 (QR)'!#REF!</definedName>
    <definedName name="PATHJVPR222">'[3]Attach-3 (QR)'!#REF!</definedName>
    <definedName name="PATHLA1" localSheetId="21">'[2]Attach-3 (QR)'!#REF!</definedName>
    <definedName name="PATHLA1">'[3]Attach-3 (QR)'!#REF!</definedName>
    <definedName name="PATHLA2" localSheetId="21">'[2]Attach-3 (QR)'!#REF!</definedName>
    <definedName name="PATHLA2">'[3]Attach-3 (QR)'!#REF!</definedName>
    <definedName name="PATHLA3" localSheetId="21">'[2]Attach-3 (QR)'!#REF!</definedName>
    <definedName name="PATHLA3">'[3]Attach-3 (QR)'!#REF!</definedName>
    <definedName name="PATHLP1">'[1]Attach-3 (QR)'!#REF!</definedName>
    <definedName name="PATHLP2" localSheetId="21">'[2]Attach-3 (QR)'!#REF!</definedName>
    <definedName name="PATHLP2">'[3]Attach-3 (QR)'!#REF!</definedName>
    <definedName name="PATHLP3" localSheetId="21">'[2]Attach-3 (QR)'!#REF!</definedName>
    <definedName name="PATHLP3">'[3]Attach-3 (QR)'!#REF!</definedName>
    <definedName name="PATHPR1">'[1]Attach-3 (QR)'!#REF!</definedName>
    <definedName name="PATHPR2" localSheetId="21">'[2]Attach-3 (QR)'!#REF!</definedName>
    <definedName name="PATHPR2">'[3]Attach-3 (QR)'!#REF!</definedName>
    <definedName name="_xlnm.Print_Area" localSheetId="18">'Bid Form 2nd Envelope'!$A$1:$F$64</definedName>
    <definedName name="_xlnm.Print_Area" localSheetId="14">Discount!$A$2:$G$40</definedName>
    <definedName name="_xlnm.Print_Area" localSheetId="16">'Entry Tax'!$A$1:$E$16</definedName>
    <definedName name="_xlnm.Print_Area" localSheetId="2">Instructions!$A$1:$C$65</definedName>
    <definedName name="_xlnm.Print_Area" localSheetId="3">'Names of Bidder'!$B$1:$G$28</definedName>
    <definedName name="_xlnm.Print_Area" localSheetId="15">Octroi!$A$1:$E$16</definedName>
    <definedName name="_xlnm.Print_Area" localSheetId="17">'Other Taxes &amp; Duties'!$A$1:$F$16</definedName>
    <definedName name="_xlnm.Print_Area" localSheetId="4">'Sch-1'!$A$1:$N$60</definedName>
    <definedName name="_xlnm.Print_Area" localSheetId="5">'Sch-2'!$A$1:$J$57</definedName>
    <definedName name="_xlnm.Print_Area" localSheetId="6">'Sch-3'!$A$1:$P$39</definedName>
    <definedName name="_xlnm.Print_Area" localSheetId="7">'Sch-4'!$A$1:$P$26</definedName>
    <definedName name="_xlnm.Print_Area" localSheetId="8">'Sch-5'!$A$1:$E$23</definedName>
    <definedName name="_xlnm.Print_Area" localSheetId="9">'Sch-5 after discount'!$A$1:$E$23</definedName>
    <definedName name="_xlnm.Print_Area" localSheetId="10">'Sch-6'!$A$1:$D$32</definedName>
    <definedName name="_xlnm.Print_Area" localSheetId="12">'Sch-6 (After Discount)'!$A$1:$D$32</definedName>
    <definedName name="_xlnm.Print_Area" localSheetId="11">'Sch-6 After Discount'!$A$1:$D$31</definedName>
    <definedName name="_xlnm.Print_Area" localSheetId="13">'Sch-7'!$A$1:$M$22</definedName>
    <definedName name="_xlnm.Print_Titles" localSheetId="4">'Sch-1'!$15:$16</definedName>
    <definedName name="_xlnm.Print_Titles" localSheetId="5">'Sch-2'!$15:$16</definedName>
    <definedName name="_xlnm.Print_Titles" localSheetId="6">'Sch-3'!$16:$17</definedName>
    <definedName name="_xlnm.Print_Titles" localSheetId="8">'Sch-5'!$3:$14</definedName>
    <definedName name="_xlnm.Print_Titles" localSheetId="9">'Sch-5 after discount'!$3:$14</definedName>
    <definedName name="_xlnm.Print_Titles" localSheetId="10">'Sch-6'!$3:$14</definedName>
    <definedName name="_xlnm.Print_Titles" localSheetId="12">'Sch-6 (After Discount)'!$3:$14</definedName>
    <definedName name="_xlnm.Print_Titles" localSheetId="11">'Sch-6 After Discount'!$3:$13</definedName>
    <definedName name="printedname" localSheetId="21">#REF!</definedName>
    <definedName name="printedname">#REF!</definedName>
    <definedName name="_xlnm.Recorder" localSheetId="18">#REF!</definedName>
    <definedName name="_xlnm.Recorder" localSheetId="1">#REF!</definedName>
    <definedName name="_xlnm.Recorder" localSheetId="14">#REF!</definedName>
    <definedName name="_xlnm.Recorder" localSheetId="16">#REF!</definedName>
    <definedName name="_xlnm.Recorder" localSheetId="2">#REF!</definedName>
    <definedName name="_xlnm.Recorder" localSheetId="3">#REF!</definedName>
    <definedName name="_xlnm.Recorder" localSheetId="21">#REF!</definedName>
    <definedName name="_xlnm.Recorder" localSheetId="15">#REF!</definedName>
    <definedName name="_xlnm.Recorder" localSheetId="17">#REF!</definedName>
    <definedName name="_xlnm.Recorder" localSheetId="8">#REF!</definedName>
    <definedName name="_xlnm.Recorder" localSheetId="9">#REF!</definedName>
    <definedName name="_xlnm.Recorder" localSheetId="10">#REF!</definedName>
    <definedName name="_xlnm.Recorder" localSheetId="12">#REF!</definedName>
    <definedName name="_xlnm.Recorder" localSheetId="11">#REF!</definedName>
    <definedName name="_xlnm.Recorder">#REF!</definedName>
    <definedName name="TEST" localSheetId="18">#REF!</definedName>
    <definedName name="TEST" localSheetId="1">#REF!</definedName>
    <definedName name="TEST" localSheetId="14">#REF!</definedName>
    <definedName name="TEST" localSheetId="16">#REF!</definedName>
    <definedName name="TEST" localSheetId="2">#REF!</definedName>
    <definedName name="TEST" localSheetId="3">#REF!</definedName>
    <definedName name="TEST" localSheetId="21">#REF!</definedName>
    <definedName name="TEST" localSheetId="15">#REF!</definedName>
    <definedName name="TEST" localSheetId="17">#REF!</definedName>
    <definedName name="TEST" localSheetId="8">#REF!</definedName>
    <definedName name="TEST" localSheetId="9">#REF!</definedName>
    <definedName name="TEST" localSheetId="10">#REF!</definedName>
    <definedName name="TEST" localSheetId="12">#REF!</definedName>
    <definedName name="TEST" localSheetId="11">#REF!</definedName>
    <definedName name="TEST">#REF!</definedName>
    <definedName name="ttt" localSheetId="21">#REF!</definedName>
    <definedName name="ttt">#REF!</definedName>
    <definedName name="typeofbidder" localSheetId="21">#REF!</definedName>
    <definedName name="typeofbidder">#REF!</definedName>
    <definedName name="uuu" localSheetId="21">#REF!</definedName>
    <definedName name="uuu">#REF!</definedName>
    <definedName name="yyy" localSheetId="21">#REF!</definedName>
    <definedName name="yyy">#REF!</definedName>
    <definedName name="Z_01ACF2E1_8E61_4459_ABC1_B6C183DEED61_.wvu.PrintArea" localSheetId="18" hidden="1">'Bid Form 2nd Envelope'!$A$1:$F$66</definedName>
    <definedName name="Z_01ACF2E1_8E61_4459_ABC1_B6C183DEED61_.wvu.PrintArea" localSheetId="16" hidden="1">'Entry Tax'!$A$1:$E$16</definedName>
    <definedName name="Z_01ACF2E1_8E61_4459_ABC1_B6C183DEED61_.wvu.PrintArea" localSheetId="3" hidden="1">'Names of Bidder'!$B$1:$E$26</definedName>
    <definedName name="Z_01ACF2E1_8E61_4459_ABC1_B6C183DEED61_.wvu.PrintArea" localSheetId="15" hidden="1">Octroi!$A$1:$E$16</definedName>
    <definedName name="Z_01ACF2E1_8E61_4459_ABC1_B6C183DEED61_.wvu.PrintArea" localSheetId="17" hidden="1">'Other Taxes &amp; Duties'!$A$1:$F$16</definedName>
    <definedName name="Z_01ACF2E1_8E61_4459_ABC1_B6C183DEED61_.wvu.PrintArea" localSheetId="8" hidden="1">'Sch-5'!$A$1:$E$24</definedName>
    <definedName name="Z_01ACF2E1_8E61_4459_ABC1_B6C183DEED61_.wvu.PrintArea" localSheetId="9" hidden="1">'Sch-5 after discount'!$A$1:$E$24</definedName>
    <definedName name="Z_01ACF2E1_8E61_4459_ABC1_B6C183DEED61_.wvu.PrintArea" localSheetId="10" hidden="1">'Sch-6'!$A$1:$D$34</definedName>
    <definedName name="Z_01ACF2E1_8E61_4459_ABC1_B6C183DEED61_.wvu.PrintArea" localSheetId="12" hidden="1">'Sch-6 (After Discount)'!$A$1:$D$34</definedName>
    <definedName name="Z_01ACF2E1_8E61_4459_ABC1_B6C183DEED61_.wvu.PrintArea" localSheetId="11" hidden="1">'Sch-6 After Discount'!$A$1:$D$33</definedName>
    <definedName name="Z_01ACF2E1_8E61_4459_ABC1_B6C183DEED61_.wvu.PrintTitles" localSheetId="8" hidden="1">'Sch-5'!$3:$14</definedName>
    <definedName name="Z_01ACF2E1_8E61_4459_ABC1_B6C183DEED61_.wvu.PrintTitles" localSheetId="9" hidden="1">'Sch-5 after discount'!$3:$14</definedName>
    <definedName name="Z_01ACF2E1_8E61_4459_ABC1_B6C183DEED61_.wvu.PrintTitles" localSheetId="10" hidden="1">'Sch-6'!$3:$14</definedName>
    <definedName name="Z_01ACF2E1_8E61_4459_ABC1_B6C183DEED61_.wvu.PrintTitles" localSheetId="12" hidden="1">'Sch-6 (After Discount)'!$3:$14</definedName>
    <definedName name="Z_01ACF2E1_8E61_4459_ABC1_B6C183DEED61_.wvu.PrintTitles" localSheetId="11" hidden="1">'Sch-6 After Discount'!$3:$13</definedName>
    <definedName name="Z_112647D2_7580_431B_99B5_DD512E2AD50E_.wvu.Cols" localSheetId="0" hidden="1">Basic!$I:$I</definedName>
    <definedName name="Z_112647D2_7580_431B_99B5_DD512E2AD50E_.wvu.Cols" localSheetId="18" hidden="1">'Bid Form 2nd Envelope'!$H:$AO</definedName>
    <definedName name="Z_112647D2_7580_431B_99B5_DD512E2AD50E_.wvu.Cols" localSheetId="14" hidden="1">Discount!$H:$L</definedName>
    <definedName name="Z_112647D2_7580_431B_99B5_DD512E2AD50E_.wvu.Cols" localSheetId="3" hidden="1">'Names of Bidder'!$H:$H,'Names of Bidder'!$K:$K</definedName>
    <definedName name="Z_112647D2_7580_431B_99B5_DD512E2AD50E_.wvu.Cols" localSheetId="21" hidden="1">'N-W (Cr.)'!$A:$O,'N-W (Cr.)'!$T:$DL</definedName>
    <definedName name="Z_112647D2_7580_431B_99B5_DD512E2AD50E_.wvu.Cols" localSheetId="4" hidden="1">'Sch-1'!$O:$AB</definedName>
    <definedName name="Z_112647D2_7580_431B_99B5_DD512E2AD50E_.wvu.Cols" localSheetId="6" hidden="1">'Sch-3'!$Q:$AC</definedName>
    <definedName name="Z_112647D2_7580_431B_99B5_DD512E2AD50E_.wvu.Cols" localSheetId="8" hidden="1">'Sch-5'!$F:$T</definedName>
    <definedName name="Z_112647D2_7580_431B_99B5_DD512E2AD50E_.wvu.Cols" localSheetId="12" hidden="1">'Sch-6 (After Discount)'!$E:$F</definedName>
    <definedName name="Z_112647D2_7580_431B_99B5_DD512E2AD50E_.wvu.Cols" localSheetId="13" hidden="1">'Sch-7'!$AA:$AG</definedName>
    <definedName name="Z_112647D2_7580_431B_99B5_DD512E2AD50E_.wvu.FilterData" localSheetId="4" hidden="1">'Sch-1'!$16:$56</definedName>
    <definedName name="Z_112647D2_7580_431B_99B5_DD512E2AD50E_.wvu.FilterData" localSheetId="5" hidden="1">'Sch-2'!$A$16:$AF$54</definedName>
    <definedName name="Z_112647D2_7580_431B_99B5_DD512E2AD50E_.wvu.PrintArea" localSheetId="18" hidden="1">'Bid Form 2nd Envelope'!$A$1:$F$66</definedName>
    <definedName name="Z_112647D2_7580_431B_99B5_DD512E2AD50E_.wvu.PrintArea" localSheetId="14" hidden="1">Discount!$A$2:$G$40</definedName>
    <definedName name="Z_112647D2_7580_431B_99B5_DD512E2AD50E_.wvu.PrintArea" localSheetId="16" hidden="1">'Entry Tax'!$A$1:$E$16</definedName>
    <definedName name="Z_112647D2_7580_431B_99B5_DD512E2AD50E_.wvu.PrintArea" localSheetId="2" hidden="1">Instructions!$A$1:$C$65</definedName>
    <definedName name="Z_112647D2_7580_431B_99B5_DD512E2AD50E_.wvu.PrintArea" localSheetId="3" hidden="1">'Names of Bidder'!$B$1:$G$28</definedName>
    <definedName name="Z_112647D2_7580_431B_99B5_DD512E2AD50E_.wvu.PrintArea" localSheetId="15" hidden="1">Octroi!$A$1:$E$16</definedName>
    <definedName name="Z_112647D2_7580_431B_99B5_DD512E2AD50E_.wvu.PrintArea" localSheetId="17" hidden="1">'Other Taxes &amp; Duties'!$A$1:$F$16</definedName>
    <definedName name="Z_112647D2_7580_431B_99B5_DD512E2AD50E_.wvu.PrintArea" localSheetId="4" hidden="1">'Sch-1'!$A$1:$N$60</definedName>
    <definedName name="Z_112647D2_7580_431B_99B5_DD512E2AD50E_.wvu.PrintArea" localSheetId="5" hidden="1">'Sch-2'!$A$1:$J$57</definedName>
    <definedName name="Z_112647D2_7580_431B_99B5_DD512E2AD50E_.wvu.PrintArea" localSheetId="6" hidden="1">'Sch-3'!$A$1:$P$39</definedName>
    <definedName name="Z_112647D2_7580_431B_99B5_DD512E2AD50E_.wvu.PrintArea" localSheetId="7" hidden="1">'Sch-4'!$A$1:$P$26</definedName>
    <definedName name="Z_112647D2_7580_431B_99B5_DD512E2AD50E_.wvu.PrintArea" localSheetId="8" hidden="1">'Sch-5'!$A$1:$E$23</definedName>
    <definedName name="Z_112647D2_7580_431B_99B5_DD512E2AD50E_.wvu.PrintArea" localSheetId="9" hidden="1">'Sch-5 after discount'!$A$1:$E$23</definedName>
    <definedName name="Z_112647D2_7580_431B_99B5_DD512E2AD50E_.wvu.PrintArea" localSheetId="10" hidden="1">'Sch-6'!$A$1:$D$32</definedName>
    <definedName name="Z_112647D2_7580_431B_99B5_DD512E2AD50E_.wvu.PrintArea" localSheetId="12" hidden="1">'Sch-6 (After Discount)'!$A$1:$D$32</definedName>
    <definedName name="Z_112647D2_7580_431B_99B5_DD512E2AD50E_.wvu.PrintArea" localSheetId="11" hidden="1">'Sch-6 After Discount'!$A$1:$D$31</definedName>
    <definedName name="Z_112647D2_7580_431B_99B5_DD512E2AD50E_.wvu.PrintArea" localSheetId="13" hidden="1">'Sch-7'!$A$1:$M$22</definedName>
    <definedName name="Z_112647D2_7580_431B_99B5_DD512E2AD50E_.wvu.PrintTitles" localSheetId="4" hidden="1">'Sch-1'!$15:$16</definedName>
    <definedName name="Z_112647D2_7580_431B_99B5_DD512E2AD50E_.wvu.PrintTitles" localSheetId="5" hidden="1">'Sch-2'!$15:$16</definedName>
    <definedName name="Z_112647D2_7580_431B_99B5_DD512E2AD50E_.wvu.PrintTitles" localSheetId="6" hidden="1">'Sch-3'!$16:$17</definedName>
    <definedName name="Z_112647D2_7580_431B_99B5_DD512E2AD50E_.wvu.PrintTitles" localSheetId="8" hidden="1">'Sch-5'!$3:$14</definedName>
    <definedName name="Z_112647D2_7580_431B_99B5_DD512E2AD50E_.wvu.PrintTitles" localSheetId="9" hidden="1">'Sch-5 after discount'!$3:$14</definedName>
    <definedName name="Z_112647D2_7580_431B_99B5_DD512E2AD50E_.wvu.PrintTitles" localSheetId="10" hidden="1">'Sch-6'!$3:$14</definedName>
    <definedName name="Z_112647D2_7580_431B_99B5_DD512E2AD50E_.wvu.PrintTitles" localSheetId="12" hidden="1">'Sch-6 (After Discount)'!$3:$14</definedName>
    <definedName name="Z_112647D2_7580_431B_99B5_DD512E2AD50E_.wvu.PrintTitles" localSheetId="11" hidden="1">'Sch-6 After Discount'!$3:$13</definedName>
    <definedName name="Z_112647D2_7580_431B_99B5_DD512E2AD50E_.wvu.Rows" localSheetId="1" hidden="1">Cover!$7:$7</definedName>
    <definedName name="Z_112647D2_7580_431B_99B5_DD512E2AD50E_.wvu.Rows" localSheetId="14" hidden="1">Discount!$29:$32</definedName>
    <definedName name="Z_112647D2_7580_431B_99B5_DD512E2AD50E_.wvu.Rows" localSheetId="3" hidden="1">'Names of Bidder'!$19:$22</definedName>
    <definedName name="Z_112647D2_7580_431B_99B5_DD512E2AD50E_.wvu.Rows" localSheetId="13" hidden="1">'Sch-7'!$62:$180</definedName>
    <definedName name="Z_14D7F02E_BCCA_4517_ABC7_537FF4AEB67A_.wvu.Cols" localSheetId="8" hidden="1">'Sch-5'!$I:$P</definedName>
    <definedName name="Z_14D7F02E_BCCA_4517_ABC7_537FF4AEB67A_.wvu.Cols" localSheetId="9" hidden="1">'Sch-5 after discount'!$I:$P</definedName>
    <definedName name="Z_14D7F02E_BCCA_4517_ABC7_537FF4AEB67A_.wvu.PrintArea" localSheetId="18" hidden="1">'Bid Form 2nd Envelope'!$A$1:$F$66</definedName>
    <definedName name="Z_14D7F02E_BCCA_4517_ABC7_537FF4AEB67A_.wvu.PrintArea" localSheetId="2" hidden="1">Instructions!$A$1:$C$65</definedName>
    <definedName name="Z_14D7F02E_BCCA_4517_ABC7_537FF4AEB67A_.wvu.PrintArea" localSheetId="3" hidden="1">'Names of Bidder'!$B$1:$E$26</definedName>
    <definedName name="Z_14D7F02E_BCCA_4517_ABC7_537FF4AEB67A_.wvu.PrintArea" localSheetId="8" hidden="1">'Sch-5'!$A$1:$E$23</definedName>
    <definedName name="Z_14D7F02E_BCCA_4517_ABC7_537FF4AEB67A_.wvu.PrintArea" localSheetId="9" hidden="1">'Sch-5 after discount'!$A$1:$E$23</definedName>
    <definedName name="Z_14D7F02E_BCCA_4517_ABC7_537FF4AEB67A_.wvu.PrintArea" localSheetId="10" hidden="1">'Sch-6'!$A$1:$D$33</definedName>
    <definedName name="Z_14D7F02E_BCCA_4517_ABC7_537FF4AEB67A_.wvu.PrintArea" localSheetId="12" hidden="1">'Sch-6 (After Discount)'!$A$1:$D$33</definedName>
    <definedName name="Z_14D7F02E_BCCA_4517_ABC7_537FF4AEB67A_.wvu.PrintArea" localSheetId="11" hidden="1">'Sch-6 After Discount'!$A$1:$D$32</definedName>
    <definedName name="Z_14D7F02E_BCCA_4517_ABC7_537FF4AEB67A_.wvu.PrintTitles" localSheetId="8" hidden="1">'Sch-5'!$3:$14</definedName>
    <definedName name="Z_14D7F02E_BCCA_4517_ABC7_537FF4AEB67A_.wvu.PrintTitles" localSheetId="9" hidden="1">'Sch-5 after discount'!$3:$14</definedName>
    <definedName name="Z_14D7F02E_BCCA_4517_ABC7_537FF4AEB67A_.wvu.PrintTitles" localSheetId="10" hidden="1">'Sch-6'!$3:$14</definedName>
    <definedName name="Z_14D7F02E_BCCA_4517_ABC7_537FF4AEB67A_.wvu.PrintTitles" localSheetId="12" hidden="1">'Sch-6 (After Discount)'!$3:$14</definedName>
    <definedName name="Z_14D7F02E_BCCA_4517_ABC7_537FF4AEB67A_.wvu.PrintTitles" localSheetId="11" hidden="1">'Sch-6 After Discount'!$3:$13</definedName>
    <definedName name="Z_269CA46D_C3D7_4A75_A247_A8CF56639398_.wvu.Cols" localSheetId="18" hidden="1">'Bid Form 2nd Envelope'!$T:$Y</definedName>
    <definedName name="Z_269CA46D_C3D7_4A75_A247_A8CF56639398_.wvu.Cols" localSheetId="14" hidden="1">Discount!$I:$P</definedName>
    <definedName name="Z_269CA46D_C3D7_4A75_A247_A8CF56639398_.wvu.Cols" localSheetId="8" hidden="1">'Sch-5'!$I:$P</definedName>
    <definedName name="Z_269CA46D_C3D7_4A75_A247_A8CF56639398_.wvu.Cols" localSheetId="9" hidden="1">'Sch-5 after discount'!$I:$P</definedName>
    <definedName name="Z_269CA46D_C3D7_4A75_A247_A8CF56639398_.wvu.PrintArea" localSheetId="18" hidden="1">'Bid Form 2nd Envelope'!$A$1:$F$66</definedName>
    <definedName name="Z_269CA46D_C3D7_4A75_A247_A8CF56639398_.wvu.PrintArea" localSheetId="14" hidden="1">Discount!$A$2:$G$40</definedName>
    <definedName name="Z_269CA46D_C3D7_4A75_A247_A8CF56639398_.wvu.PrintArea" localSheetId="16" hidden="1">'Entry Tax'!$A$1:$E$16</definedName>
    <definedName name="Z_269CA46D_C3D7_4A75_A247_A8CF56639398_.wvu.PrintArea" localSheetId="2" hidden="1">Instructions!$A$1:$C$65</definedName>
    <definedName name="Z_269CA46D_C3D7_4A75_A247_A8CF56639398_.wvu.PrintArea" localSheetId="3" hidden="1">'Names of Bidder'!$B$1:$G$28</definedName>
    <definedName name="Z_269CA46D_C3D7_4A75_A247_A8CF56639398_.wvu.PrintArea" localSheetId="15" hidden="1">Octroi!$A$1:$E$16</definedName>
    <definedName name="Z_269CA46D_C3D7_4A75_A247_A8CF56639398_.wvu.PrintArea" localSheetId="17" hidden="1">'Other Taxes &amp; Duties'!$A$1:$F$16</definedName>
    <definedName name="Z_269CA46D_C3D7_4A75_A247_A8CF56639398_.wvu.PrintArea" localSheetId="8" hidden="1">'Sch-5'!$A$1:$E$23</definedName>
    <definedName name="Z_269CA46D_C3D7_4A75_A247_A8CF56639398_.wvu.PrintArea" localSheetId="9" hidden="1">'Sch-5 after discount'!$A$1:$E$23</definedName>
    <definedName name="Z_269CA46D_C3D7_4A75_A247_A8CF56639398_.wvu.PrintArea" localSheetId="10" hidden="1">'Sch-6'!$A$1:$D$32</definedName>
    <definedName name="Z_269CA46D_C3D7_4A75_A247_A8CF56639398_.wvu.PrintArea" localSheetId="12" hidden="1">'Sch-6 (After Discount)'!$A$1:$D$32</definedName>
    <definedName name="Z_269CA46D_C3D7_4A75_A247_A8CF56639398_.wvu.PrintArea" localSheetId="11" hidden="1">'Sch-6 After Discount'!$A$1:$D$31</definedName>
    <definedName name="Z_269CA46D_C3D7_4A75_A247_A8CF56639398_.wvu.PrintTitles" localSheetId="8" hidden="1">'Sch-5'!$3:$14</definedName>
    <definedName name="Z_269CA46D_C3D7_4A75_A247_A8CF56639398_.wvu.PrintTitles" localSheetId="9" hidden="1">'Sch-5 after discount'!$3:$14</definedName>
    <definedName name="Z_269CA46D_C3D7_4A75_A247_A8CF56639398_.wvu.PrintTitles" localSheetId="10" hidden="1">'Sch-6'!$3:$14</definedName>
    <definedName name="Z_269CA46D_C3D7_4A75_A247_A8CF56639398_.wvu.PrintTitles" localSheetId="12" hidden="1">'Sch-6 (After Discount)'!$3:$14</definedName>
    <definedName name="Z_269CA46D_C3D7_4A75_A247_A8CF56639398_.wvu.PrintTitles" localSheetId="11" hidden="1">'Sch-6 After Discount'!$3:$13</definedName>
    <definedName name="Z_269CA46D_C3D7_4A75_A247_A8CF56639398_.wvu.Rows" localSheetId="1" hidden="1">Cover!$7:$7</definedName>
    <definedName name="Z_269CA46D_C3D7_4A75_A247_A8CF56639398_.wvu.Rows" localSheetId="14" hidden="1">Discount!$30:$32</definedName>
    <definedName name="Z_269CA46D_C3D7_4A75_A247_A8CF56639398_.wvu.Rows" localSheetId="3" hidden="1">'Names of Bidder'!$19:$22</definedName>
    <definedName name="Z_27A45B7A_04F2_4516_B80B_5ED0825D4ED3_.wvu.Cols" localSheetId="14" hidden="1">Discount!$I:$N</definedName>
    <definedName name="Z_27A45B7A_04F2_4516_B80B_5ED0825D4ED3_.wvu.Cols" localSheetId="8" hidden="1">'Sch-5'!$I:$P</definedName>
    <definedName name="Z_27A45B7A_04F2_4516_B80B_5ED0825D4ED3_.wvu.Cols" localSheetId="9" hidden="1">'Sch-5 after discount'!$I:$P</definedName>
    <definedName name="Z_27A45B7A_04F2_4516_B80B_5ED0825D4ED3_.wvu.PrintArea" localSheetId="18" hidden="1">'Bid Form 2nd Envelope'!$A$1:$F$66</definedName>
    <definedName name="Z_27A45B7A_04F2_4516_B80B_5ED0825D4ED3_.wvu.PrintArea" localSheetId="14" hidden="1">Discount!$A$2:$G$40</definedName>
    <definedName name="Z_27A45B7A_04F2_4516_B80B_5ED0825D4ED3_.wvu.PrintArea" localSheetId="16" hidden="1">'Entry Tax'!$A$1:$E$16</definedName>
    <definedName name="Z_27A45B7A_04F2_4516_B80B_5ED0825D4ED3_.wvu.PrintArea" localSheetId="2" hidden="1">Instructions!$A$1:$C$65</definedName>
    <definedName name="Z_27A45B7A_04F2_4516_B80B_5ED0825D4ED3_.wvu.PrintArea" localSheetId="3" hidden="1">'Names of Bidder'!$B$1:$E$26</definedName>
    <definedName name="Z_27A45B7A_04F2_4516_B80B_5ED0825D4ED3_.wvu.PrintArea" localSheetId="15" hidden="1">Octroi!$A$1:$E$16</definedName>
    <definedName name="Z_27A45B7A_04F2_4516_B80B_5ED0825D4ED3_.wvu.PrintArea" localSheetId="17" hidden="1">'Other Taxes &amp; Duties'!$A$1:$F$16</definedName>
    <definedName name="Z_27A45B7A_04F2_4516_B80B_5ED0825D4ED3_.wvu.PrintArea" localSheetId="8" hidden="1">'Sch-5'!$A$1:$E$23</definedName>
    <definedName name="Z_27A45B7A_04F2_4516_B80B_5ED0825D4ED3_.wvu.PrintArea" localSheetId="9" hidden="1">'Sch-5 after discount'!$A$1:$E$23</definedName>
    <definedName name="Z_27A45B7A_04F2_4516_B80B_5ED0825D4ED3_.wvu.PrintArea" localSheetId="10" hidden="1">'Sch-6'!$A$1:$D$33</definedName>
    <definedName name="Z_27A45B7A_04F2_4516_B80B_5ED0825D4ED3_.wvu.PrintArea" localSheetId="12" hidden="1">'Sch-6 (After Discount)'!$A$1:$D$33</definedName>
    <definedName name="Z_27A45B7A_04F2_4516_B80B_5ED0825D4ED3_.wvu.PrintArea" localSheetId="11" hidden="1">'Sch-6 After Discount'!$A$1:$D$32</definedName>
    <definedName name="Z_27A45B7A_04F2_4516_B80B_5ED0825D4ED3_.wvu.PrintTitles" localSheetId="8" hidden="1">'Sch-5'!$3:$14</definedName>
    <definedName name="Z_27A45B7A_04F2_4516_B80B_5ED0825D4ED3_.wvu.PrintTitles" localSheetId="9" hidden="1">'Sch-5 after discount'!$3:$14</definedName>
    <definedName name="Z_27A45B7A_04F2_4516_B80B_5ED0825D4ED3_.wvu.PrintTitles" localSheetId="10" hidden="1">'Sch-6'!$3:$14</definedName>
    <definedName name="Z_27A45B7A_04F2_4516_B80B_5ED0825D4ED3_.wvu.PrintTitles" localSheetId="12" hidden="1">'Sch-6 (After Discount)'!$3:$14</definedName>
    <definedName name="Z_27A45B7A_04F2_4516_B80B_5ED0825D4ED3_.wvu.PrintTitles" localSheetId="11" hidden="1">'Sch-6 After Discount'!$3:$13</definedName>
    <definedName name="Z_27A45B7A_04F2_4516_B80B_5ED0825D4ED3_.wvu.Rows" localSheetId="1" hidden="1">Cover!$7:$7</definedName>
    <definedName name="Z_27A45B7A_04F2_4516_B80B_5ED0825D4ED3_.wvu.Rows" localSheetId="14" hidden="1">Discount!#REF!</definedName>
    <definedName name="Z_334BFE7B_729F_4B5F_BBFA_FE5871D8551A_.wvu.Cols" localSheetId="21" hidden="1">'N-W (Cr.)'!$C:$C,'N-W (Cr.)'!$H:$H,'N-W (Cr.)'!$M:$M,'N-W (Cr.)'!$R:$R</definedName>
    <definedName name="Z_357C9841_BEC3_434B_AC63_C04FB4321BA3_.wvu.Cols" localSheetId="0" hidden="1">Basic!$I:$I</definedName>
    <definedName name="Z_357C9841_BEC3_434B_AC63_C04FB4321BA3_.wvu.Cols" localSheetId="18" hidden="1">'Bid Form 2nd Envelope'!$T:$Y</definedName>
    <definedName name="Z_357C9841_BEC3_434B_AC63_C04FB4321BA3_.wvu.Cols" localSheetId="14" hidden="1">Discount!$H:$L</definedName>
    <definedName name="Z_357C9841_BEC3_434B_AC63_C04FB4321BA3_.wvu.Cols" localSheetId="4" hidden="1">'Sch-1'!#REF!</definedName>
    <definedName name="Z_357C9841_BEC3_434B_AC63_C04FB4321BA3_.wvu.Cols" localSheetId="5" hidden="1">'Sch-2'!#REF!</definedName>
    <definedName name="Z_357C9841_BEC3_434B_AC63_C04FB4321BA3_.wvu.Cols" localSheetId="6" hidden="1">'Sch-3'!#REF!</definedName>
    <definedName name="Z_357C9841_BEC3_434B_AC63_C04FB4321BA3_.wvu.Cols" localSheetId="13" hidden="1">'Sch-7'!$AA:$AG</definedName>
    <definedName name="Z_357C9841_BEC3_434B_AC63_C04FB4321BA3_.wvu.FilterData" localSheetId="4" hidden="1">'Sch-1'!$C$1:$C$56</definedName>
    <definedName name="Z_357C9841_BEC3_434B_AC63_C04FB4321BA3_.wvu.FilterData" localSheetId="5" hidden="1">'Sch-2'!$C$1:$C$59</definedName>
    <definedName name="Z_357C9841_BEC3_434B_AC63_C04FB4321BA3_.wvu.FilterData" localSheetId="6" hidden="1">'Sch-3'!$C$1:$C$41</definedName>
    <definedName name="Z_357C9841_BEC3_434B_AC63_C04FB4321BA3_.wvu.PrintArea" localSheetId="18" hidden="1">'Bid Form 2nd Envelope'!$A$1:$F$66</definedName>
    <definedName name="Z_357C9841_BEC3_434B_AC63_C04FB4321BA3_.wvu.PrintArea" localSheetId="14" hidden="1">Discount!$A$2:$G$40</definedName>
    <definedName name="Z_357C9841_BEC3_434B_AC63_C04FB4321BA3_.wvu.PrintArea" localSheetId="16" hidden="1">'Entry Tax'!$A$1:$E$16</definedName>
    <definedName name="Z_357C9841_BEC3_434B_AC63_C04FB4321BA3_.wvu.PrintArea" localSheetId="2" hidden="1">Instructions!$A$1:$C$65</definedName>
    <definedName name="Z_357C9841_BEC3_434B_AC63_C04FB4321BA3_.wvu.PrintArea" localSheetId="3" hidden="1">'Names of Bidder'!$B$1:$G$28</definedName>
    <definedName name="Z_357C9841_BEC3_434B_AC63_C04FB4321BA3_.wvu.PrintArea" localSheetId="15" hidden="1">Octroi!$A$1:$E$16</definedName>
    <definedName name="Z_357C9841_BEC3_434B_AC63_C04FB4321BA3_.wvu.PrintArea" localSheetId="17" hidden="1">'Other Taxes &amp; Duties'!$A$1:$F$16</definedName>
    <definedName name="Z_357C9841_BEC3_434B_AC63_C04FB4321BA3_.wvu.PrintArea" localSheetId="4" hidden="1">'Sch-1'!$A$1:$N$60</definedName>
    <definedName name="Z_357C9841_BEC3_434B_AC63_C04FB4321BA3_.wvu.PrintArea" localSheetId="5" hidden="1">'Sch-2'!$A$1:$J$59</definedName>
    <definedName name="Z_357C9841_BEC3_434B_AC63_C04FB4321BA3_.wvu.PrintArea" localSheetId="6" hidden="1">'Sch-3'!$A$1:$P$41</definedName>
    <definedName name="Z_357C9841_BEC3_434B_AC63_C04FB4321BA3_.wvu.PrintArea" localSheetId="7" hidden="1">'Sch-4'!$A$1:$P$26</definedName>
    <definedName name="Z_357C9841_BEC3_434B_AC63_C04FB4321BA3_.wvu.PrintArea" localSheetId="8" hidden="1">'Sch-5'!$A$1:$E$23</definedName>
    <definedName name="Z_357C9841_BEC3_434B_AC63_C04FB4321BA3_.wvu.PrintArea" localSheetId="9" hidden="1">'Sch-5 after discount'!$A$1:$E$23</definedName>
    <definedName name="Z_357C9841_BEC3_434B_AC63_C04FB4321BA3_.wvu.PrintArea" localSheetId="10" hidden="1">'Sch-6'!$A$1:$D$32</definedName>
    <definedName name="Z_357C9841_BEC3_434B_AC63_C04FB4321BA3_.wvu.PrintArea" localSheetId="12" hidden="1">'Sch-6 (After Discount)'!$A$1:$D$32</definedName>
    <definedName name="Z_357C9841_BEC3_434B_AC63_C04FB4321BA3_.wvu.PrintArea" localSheetId="11" hidden="1">'Sch-6 After Discount'!$A$1:$D$31</definedName>
    <definedName name="Z_357C9841_BEC3_434B_AC63_C04FB4321BA3_.wvu.PrintArea" localSheetId="13" hidden="1">'Sch-7'!$A$1:$M$25</definedName>
    <definedName name="Z_357C9841_BEC3_434B_AC63_C04FB4321BA3_.wvu.PrintTitles" localSheetId="8" hidden="1">'Sch-5'!$3:$14</definedName>
    <definedName name="Z_357C9841_BEC3_434B_AC63_C04FB4321BA3_.wvu.PrintTitles" localSheetId="9" hidden="1">'Sch-5 after discount'!$3:$14</definedName>
    <definedName name="Z_357C9841_BEC3_434B_AC63_C04FB4321BA3_.wvu.PrintTitles" localSheetId="10" hidden="1">'Sch-6'!$3:$14</definedName>
    <definedName name="Z_357C9841_BEC3_434B_AC63_C04FB4321BA3_.wvu.PrintTitles" localSheetId="12" hidden="1">'Sch-6 (After Discount)'!$3:$14</definedName>
    <definedName name="Z_357C9841_BEC3_434B_AC63_C04FB4321BA3_.wvu.PrintTitles" localSheetId="11" hidden="1">'Sch-6 After Discount'!$3:$13</definedName>
    <definedName name="Z_357C9841_BEC3_434B_AC63_C04FB4321BA3_.wvu.Rows" localSheetId="1" hidden="1">Cover!$7:$7</definedName>
    <definedName name="Z_357C9841_BEC3_434B_AC63_C04FB4321BA3_.wvu.Rows" localSheetId="14" hidden="1">Discount!$29:$32</definedName>
    <definedName name="Z_357C9841_BEC3_434B_AC63_C04FB4321BA3_.wvu.Rows" localSheetId="3" hidden="1">'Names of Bidder'!$19:$22</definedName>
    <definedName name="Z_357C9841_BEC3_434B_AC63_C04FB4321BA3_.wvu.Rows" localSheetId="13" hidden="1">'Sch-7'!$62:$180</definedName>
    <definedName name="Z_3C00DDA0_7DDE_4169_A739_550DAF5DCF8D_.wvu.Cols" localSheetId="0" hidden="1">Basic!$I:$I</definedName>
    <definedName name="Z_3C00DDA0_7DDE_4169_A739_550DAF5DCF8D_.wvu.Cols" localSheetId="18" hidden="1">'Bid Form 2nd Envelope'!$T:$Y</definedName>
    <definedName name="Z_3C00DDA0_7DDE_4169_A739_550DAF5DCF8D_.wvu.Cols" localSheetId="14" hidden="1">Discount!$H:$M</definedName>
    <definedName name="Z_3C00DDA0_7DDE_4169_A739_550DAF5DCF8D_.wvu.Cols" localSheetId="4" hidden="1">'Sch-1'!$O:$X</definedName>
    <definedName name="Z_3C00DDA0_7DDE_4169_A739_550DAF5DCF8D_.wvu.Cols" localSheetId="6" hidden="1">'Sch-3'!$Q:$X</definedName>
    <definedName name="Z_3C00DDA0_7DDE_4169_A739_550DAF5DCF8D_.wvu.Cols" localSheetId="13" hidden="1">'Sch-7'!$AA:$AG</definedName>
    <definedName name="Z_3C00DDA0_7DDE_4169_A739_550DAF5DCF8D_.wvu.FilterData" localSheetId="4" hidden="1">'Sch-1'!$C$1:$C$56</definedName>
    <definedName name="Z_3C00DDA0_7DDE_4169_A739_550DAF5DCF8D_.wvu.FilterData" localSheetId="5" hidden="1">'Sch-2'!$C$1:$C$59</definedName>
    <definedName name="Z_3C00DDA0_7DDE_4169_A739_550DAF5DCF8D_.wvu.FilterData" localSheetId="6" hidden="1">'Sch-3'!$C$1:$C$41</definedName>
    <definedName name="Z_3C00DDA0_7DDE_4169_A739_550DAF5DCF8D_.wvu.PrintArea" localSheetId="18" hidden="1">'Bid Form 2nd Envelope'!$A$1:$F$66</definedName>
    <definedName name="Z_3C00DDA0_7DDE_4169_A739_550DAF5DCF8D_.wvu.PrintArea" localSheetId="14" hidden="1">Discount!$A$2:$G$40</definedName>
    <definedName name="Z_3C00DDA0_7DDE_4169_A739_550DAF5DCF8D_.wvu.PrintArea" localSheetId="16" hidden="1">'Entry Tax'!$A$1:$E$16</definedName>
    <definedName name="Z_3C00DDA0_7DDE_4169_A739_550DAF5DCF8D_.wvu.PrintArea" localSheetId="2" hidden="1">Instructions!$A$1:$C$65</definedName>
    <definedName name="Z_3C00DDA0_7DDE_4169_A739_550DAF5DCF8D_.wvu.PrintArea" localSheetId="3" hidden="1">'Names of Bidder'!$B$1:$G$28</definedName>
    <definedName name="Z_3C00DDA0_7DDE_4169_A739_550DAF5DCF8D_.wvu.PrintArea" localSheetId="15" hidden="1">Octroi!$A$1:$E$16</definedName>
    <definedName name="Z_3C00DDA0_7DDE_4169_A739_550DAF5DCF8D_.wvu.PrintArea" localSheetId="17" hidden="1">'Other Taxes &amp; Duties'!$A$1:$F$16</definedName>
    <definedName name="Z_3C00DDA0_7DDE_4169_A739_550DAF5DCF8D_.wvu.PrintArea" localSheetId="4" hidden="1">'Sch-1'!$A$1:$N$60</definedName>
    <definedName name="Z_3C00DDA0_7DDE_4169_A739_550DAF5DCF8D_.wvu.PrintArea" localSheetId="5" hidden="1">'Sch-2'!$A$1:$J$59</definedName>
    <definedName name="Z_3C00DDA0_7DDE_4169_A739_550DAF5DCF8D_.wvu.PrintArea" localSheetId="6" hidden="1">'Sch-3'!$A$1:$P$41</definedName>
    <definedName name="Z_3C00DDA0_7DDE_4169_A739_550DAF5DCF8D_.wvu.PrintArea" localSheetId="7" hidden="1">'Sch-4'!$A$1:$P$26</definedName>
    <definedName name="Z_3C00DDA0_7DDE_4169_A739_550DAF5DCF8D_.wvu.PrintArea" localSheetId="8" hidden="1">'Sch-5'!$A$1:$E$23</definedName>
    <definedName name="Z_3C00DDA0_7DDE_4169_A739_550DAF5DCF8D_.wvu.PrintArea" localSheetId="9" hidden="1">'Sch-5 after discount'!$A$1:$E$23</definedName>
    <definedName name="Z_3C00DDA0_7DDE_4169_A739_550DAF5DCF8D_.wvu.PrintArea" localSheetId="10" hidden="1">'Sch-6'!$A$1:$D$32</definedName>
    <definedName name="Z_3C00DDA0_7DDE_4169_A739_550DAF5DCF8D_.wvu.PrintArea" localSheetId="12" hidden="1">'Sch-6 (After Discount)'!$A$1:$D$32</definedName>
    <definedName name="Z_3C00DDA0_7DDE_4169_A739_550DAF5DCF8D_.wvu.PrintArea" localSheetId="11" hidden="1">'Sch-6 After Discount'!$A$1:$D$31</definedName>
    <definedName name="Z_3C00DDA0_7DDE_4169_A739_550DAF5DCF8D_.wvu.PrintArea" localSheetId="13" hidden="1">'Sch-7'!$A$1:$M$25</definedName>
    <definedName name="Z_3C00DDA0_7DDE_4169_A739_550DAF5DCF8D_.wvu.PrintTitles" localSheetId="4" hidden="1">'Sch-1'!$15:$16</definedName>
    <definedName name="Z_3C00DDA0_7DDE_4169_A739_550DAF5DCF8D_.wvu.PrintTitles" localSheetId="5" hidden="1">'Sch-2'!$15:$16</definedName>
    <definedName name="Z_3C00DDA0_7DDE_4169_A739_550DAF5DCF8D_.wvu.PrintTitles" localSheetId="6" hidden="1">'Sch-3'!$16:$17</definedName>
    <definedName name="Z_3C00DDA0_7DDE_4169_A739_550DAF5DCF8D_.wvu.PrintTitles" localSheetId="8" hidden="1">'Sch-5'!$3:$14</definedName>
    <definedName name="Z_3C00DDA0_7DDE_4169_A739_550DAF5DCF8D_.wvu.PrintTitles" localSheetId="9" hidden="1">'Sch-5 after discount'!$3:$14</definedName>
    <definedName name="Z_3C00DDA0_7DDE_4169_A739_550DAF5DCF8D_.wvu.PrintTitles" localSheetId="10" hidden="1">'Sch-6'!$3:$14</definedName>
    <definedName name="Z_3C00DDA0_7DDE_4169_A739_550DAF5DCF8D_.wvu.PrintTitles" localSheetId="12" hidden="1">'Sch-6 (After Discount)'!$3:$14</definedName>
    <definedName name="Z_3C00DDA0_7DDE_4169_A739_550DAF5DCF8D_.wvu.PrintTitles" localSheetId="11" hidden="1">'Sch-6 After Discount'!$3:$13</definedName>
    <definedName name="Z_3C00DDA0_7DDE_4169_A739_550DAF5DCF8D_.wvu.Rows" localSheetId="1" hidden="1">Cover!$7:$7</definedName>
    <definedName name="Z_3C00DDA0_7DDE_4169_A739_550DAF5DCF8D_.wvu.Rows" localSheetId="14" hidden="1">Discount!$29:$32</definedName>
    <definedName name="Z_3C00DDA0_7DDE_4169_A739_550DAF5DCF8D_.wvu.Rows" localSheetId="3" hidden="1">'Names of Bidder'!$19:$22</definedName>
    <definedName name="Z_3C00DDA0_7DDE_4169_A739_550DAF5DCF8D_.wvu.Rows" localSheetId="13" hidden="1">'Sch-7'!$62:$180</definedName>
    <definedName name="Z_3E286A90_B39B_4EF7_ADAF_AD9055F4EE3F_.wvu.Cols" localSheetId="21" hidden="1">'N-W (Cr.)'!$C:$C,'N-W (Cr.)'!$H:$H,'N-W (Cr.)'!$M:$M,'N-W (Cr.)'!$R:$R</definedName>
    <definedName name="Z_4AA1107B_A795_4744_B566_827168772C7A_.wvu.Cols" localSheetId="14" hidden="1">Discount!$H:$S</definedName>
    <definedName name="Z_4AA1107B_A795_4744_B566_827168772C7A_.wvu.Cols" localSheetId="8" hidden="1">'Sch-5'!$I:$P</definedName>
    <definedName name="Z_4AA1107B_A795_4744_B566_827168772C7A_.wvu.Cols" localSheetId="9" hidden="1">'Sch-5 after discount'!$I:$P</definedName>
    <definedName name="Z_4AA1107B_A795_4744_B566_827168772C7A_.wvu.PrintArea" localSheetId="18" hidden="1">'Bid Form 2nd Envelope'!$A$1:$F$66</definedName>
    <definedName name="Z_4AA1107B_A795_4744_B566_827168772C7A_.wvu.PrintArea" localSheetId="14" hidden="1">Discount!$A$2:$G$40</definedName>
    <definedName name="Z_4AA1107B_A795_4744_B566_827168772C7A_.wvu.PrintArea" localSheetId="16" hidden="1">'Entry Tax'!$A$1:$E$16</definedName>
    <definedName name="Z_4AA1107B_A795_4744_B566_827168772C7A_.wvu.PrintArea" localSheetId="2" hidden="1">Instructions!$A$1:$C$65</definedName>
    <definedName name="Z_4AA1107B_A795_4744_B566_827168772C7A_.wvu.PrintArea" localSheetId="3" hidden="1">'Names of Bidder'!$B$1:$G$28</definedName>
    <definedName name="Z_4AA1107B_A795_4744_B566_827168772C7A_.wvu.PrintArea" localSheetId="15" hidden="1">Octroi!$A$1:$E$16</definedName>
    <definedName name="Z_4AA1107B_A795_4744_B566_827168772C7A_.wvu.PrintArea" localSheetId="17" hidden="1">'Other Taxes &amp; Duties'!$A$1:$F$16</definedName>
    <definedName name="Z_4AA1107B_A795_4744_B566_827168772C7A_.wvu.PrintArea" localSheetId="8" hidden="1">'Sch-5'!$A$1:$E$23</definedName>
    <definedName name="Z_4AA1107B_A795_4744_B566_827168772C7A_.wvu.PrintArea" localSheetId="9" hidden="1">'Sch-5 after discount'!$A$1:$E$23</definedName>
    <definedName name="Z_4AA1107B_A795_4744_B566_827168772C7A_.wvu.PrintArea" localSheetId="10" hidden="1">'Sch-6'!$A$1:$D$32</definedName>
    <definedName name="Z_4AA1107B_A795_4744_B566_827168772C7A_.wvu.PrintArea" localSheetId="12" hidden="1">'Sch-6 (After Discount)'!$A$1:$D$32</definedName>
    <definedName name="Z_4AA1107B_A795_4744_B566_827168772C7A_.wvu.PrintArea" localSheetId="11" hidden="1">'Sch-6 After Discount'!$A$1:$D$31</definedName>
    <definedName name="Z_4AA1107B_A795_4744_B566_827168772C7A_.wvu.PrintTitles" localSheetId="8" hidden="1">'Sch-5'!$3:$14</definedName>
    <definedName name="Z_4AA1107B_A795_4744_B566_827168772C7A_.wvu.PrintTitles" localSheetId="9" hidden="1">'Sch-5 after discount'!$3:$14</definedName>
    <definedName name="Z_4AA1107B_A795_4744_B566_827168772C7A_.wvu.PrintTitles" localSheetId="10" hidden="1">'Sch-6'!$3:$14</definedName>
    <definedName name="Z_4AA1107B_A795_4744_B566_827168772C7A_.wvu.PrintTitles" localSheetId="12" hidden="1">'Sch-6 (After Discount)'!$3:$14</definedName>
    <definedName name="Z_4AA1107B_A795_4744_B566_827168772C7A_.wvu.PrintTitles" localSheetId="11" hidden="1">'Sch-6 After Discount'!$3:$13</definedName>
    <definedName name="Z_4AA1107B_A795_4744_B566_827168772C7A_.wvu.Rows" localSheetId="1" hidden="1">Cover!$7:$7</definedName>
    <definedName name="Z_4AA1107B_A795_4744_B566_827168772C7A_.wvu.Rows" localSheetId="14" hidden="1">Discount!$30:$32</definedName>
    <definedName name="Z_4F65FF32_EC61_4022_A399_2986D7B6B8B3_.wvu.Cols" localSheetId="18" hidden="1">'Bid Form 2nd Envelope'!$Z:$AJ</definedName>
    <definedName name="Z_4F65FF32_EC61_4022_A399_2986D7B6B8B3_.wvu.Cols" localSheetId="8" hidden="1">'Sch-5'!$I:$P</definedName>
    <definedName name="Z_4F65FF32_EC61_4022_A399_2986D7B6B8B3_.wvu.Cols" localSheetId="9" hidden="1">'Sch-5 after discount'!$I:$P</definedName>
    <definedName name="Z_4F65FF32_EC61_4022_A399_2986D7B6B8B3_.wvu.PrintArea" localSheetId="18" hidden="1">'Bid Form 2nd Envelope'!$A$1:$F$66</definedName>
    <definedName name="Z_4F65FF32_EC61_4022_A399_2986D7B6B8B3_.wvu.PrintArea" localSheetId="14" hidden="1">Discount!$A$2:$G$39</definedName>
    <definedName name="Z_4F65FF32_EC61_4022_A399_2986D7B6B8B3_.wvu.PrintArea" localSheetId="16" hidden="1">'Entry Tax'!$A$1:$E$16</definedName>
    <definedName name="Z_4F65FF32_EC61_4022_A399_2986D7B6B8B3_.wvu.PrintArea" localSheetId="2" hidden="1">Instructions!$A$1:$C$65</definedName>
    <definedName name="Z_4F65FF32_EC61_4022_A399_2986D7B6B8B3_.wvu.PrintArea" localSheetId="3" hidden="1">'Names of Bidder'!$B$1:$E$26</definedName>
    <definedName name="Z_4F65FF32_EC61_4022_A399_2986D7B6B8B3_.wvu.PrintArea" localSheetId="15" hidden="1">Octroi!$A$1:$E$16</definedName>
    <definedName name="Z_4F65FF32_EC61_4022_A399_2986D7B6B8B3_.wvu.PrintArea" localSheetId="17" hidden="1">'Other Taxes &amp; Duties'!$A$1:$F$16</definedName>
    <definedName name="Z_4F65FF32_EC61_4022_A399_2986D7B6B8B3_.wvu.PrintArea" localSheetId="8" hidden="1">'Sch-5'!$A$1:$E$23</definedName>
    <definedName name="Z_4F65FF32_EC61_4022_A399_2986D7B6B8B3_.wvu.PrintArea" localSheetId="9" hidden="1">'Sch-5 after discount'!$A$1:$E$23</definedName>
    <definedName name="Z_4F65FF32_EC61_4022_A399_2986D7B6B8B3_.wvu.PrintArea" localSheetId="10" hidden="1">'Sch-6'!$A$1:$D$33</definedName>
    <definedName name="Z_4F65FF32_EC61_4022_A399_2986D7B6B8B3_.wvu.PrintArea" localSheetId="12" hidden="1">'Sch-6 (After Discount)'!$A$1:$D$33</definedName>
    <definedName name="Z_4F65FF32_EC61_4022_A399_2986D7B6B8B3_.wvu.PrintArea" localSheetId="11" hidden="1">'Sch-6 After Discount'!$A$1:$D$32</definedName>
    <definedName name="Z_4F65FF32_EC61_4022_A399_2986D7B6B8B3_.wvu.PrintTitles" localSheetId="8" hidden="1">'Sch-5'!$3:$14</definedName>
    <definedName name="Z_4F65FF32_EC61_4022_A399_2986D7B6B8B3_.wvu.PrintTitles" localSheetId="9" hidden="1">'Sch-5 after discount'!$3:$14</definedName>
    <definedName name="Z_4F65FF32_EC61_4022_A399_2986D7B6B8B3_.wvu.PrintTitles" localSheetId="10" hidden="1">'Sch-6'!$3:$14</definedName>
    <definedName name="Z_4F65FF32_EC61_4022_A399_2986D7B6B8B3_.wvu.PrintTitles" localSheetId="12" hidden="1">'Sch-6 (After Discount)'!$3:$14</definedName>
    <definedName name="Z_4F65FF32_EC61_4022_A399_2986D7B6B8B3_.wvu.PrintTitles" localSheetId="11" hidden="1">'Sch-6 After Discount'!$3:$13</definedName>
    <definedName name="Z_58D82F59_8CF6_455F_B9F4_081499FDF243_.wvu.Cols" localSheetId="14" hidden="1">Discount!$I:$P</definedName>
    <definedName name="Z_58D82F59_8CF6_455F_B9F4_081499FDF243_.wvu.PrintArea" localSheetId="14" hidden="1">Discount!$A$2:$G$40</definedName>
    <definedName name="Z_58D82F59_8CF6_455F_B9F4_081499FDF243_.wvu.PrintArea" localSheetId="16" hidden="1">'Entry Tax'!$A$1:$E$16</definedName>
    <definedName name="Z_58D82F59_8CF6_455F_B9F4_081499FDF243_.wvu.PrintArea" localSheetId="15" hidden="1">Octroi!$A$1:$E$16</definedName>
    <definedName name="Z_58D82F59_8CF6_455F_B9F4_081499FDF243_.wvu.PrintArea" localSheetId="17" hidden="1">'Other Taxes &amp; Duties'!$A$1:$F$16</definedName>
    <definedName name="Z_58D82F59_8CF6_455F_B9F4_081499FDF243_.wvu.Rows" localSheetId="14" hidden="1">Discount!$21:$21,Discount!$27:$27</definedName>
    <definedName name="Z_63D51328_7CBC_4A1E_B96D_BAE91416501B_.wvu.Cols" localSheetId="0" hidden="1">Basic!$I:$I</definedName>
    <definedName name="Z_63D51328_7CBC_4A1E_B96D_BAE91416501B_.wvu.Cols" localSheetId="18" hidden="1">'Bid Form 2nd Envelope'!$H:$AO</definedName>
    <definedName name="Z_63D51328_7CBC_4A1E_B96D_BAE91416501B_.wvu.Cols" localSheetId="14" hidden="1">Discount!$H:$L</definedName>
    <definedName name="Z_63D51328_7CBC_4A1E_B96D_BAE91416501B_.wvu.Cols" localSheetId="3" hidden="1">'Names of Bidder'!$H:$H,'Names of Bidder'!$K:$K</definedName>
    <definedName name="Z_63D51328_7CBC_4A1E_B96D_BAE91416501B_.wvu.Cols" localSheetId="21" hidden="1">'N-W (Cr.)'!$A:$O,'N-W (Cr.)'!$T:$DL</definedName>
    <definedName name="Z_63D51328_7CBC_4A1E_B96D_BAE91416501B_.wvu.Cols" localSheetId="4" hidden="1">'Sch-1'!$O:$T,'Sch-1'!$X:$AK</definedName>
    <definedName name="Z_63D51328_7CBC_4A1E_B96D_BAE91416501B_.wvu.Cols" localSheetId="6" hidden="1">'Sch-3'!$Q:$Z</definedName>
    <definedName name="Z_63D51328_7CBC_4A1E_B96D_BAE91416501B_.wvu.Cols" localSheetId="8" hidden="1">'Sch-5'!$F:$T</definedName>
    <definedName name="Z_63D51328_7CBC_4A1E_B96D_BAE91416501B_.wvu.Cols" localSheetId="12" hidden="1">'Sch-6 (After Discount)'!$E:$F</definedName>
    <definedName name="Z_63D51328_7CBC_4A1E_B96D_BAE91416501B_.wvu.Cols" localSheetId="13" hidden="1">'Sch-7'!$AA:$AG</definedName>
    <definedName name="Z_63D51328_7CBC_4A1E_B96D_BAE91416501B_.wvu.FilterData" localSheetId="4" hidden="1">'Sch-1'!$16:$56</definedName>
    <definedName name="Z_63D51328_7CBC_4A1E_B96D_BAE91416501B_.wvu.FilterData" localSheetId="5" hidden="1">'Sch-2'!$A$16:$AF$54</definedName>
    <definedName name="Z_63D51328_7CBC_4A1E_B96D_BAE91416501B_.wvu.PrintArea" localSheetId="18" hidden="1">'Bid Form 2nd Envelope'!$A$1:$F$66</definedName>
    <definedName name="Z_63D51328_7CBC_4A1E_B96D_BAE91416501B_.wvu.PrintArea" localSheetId="14" hidden="1">Discount!$A$2:$G$40</definedName>
    <definedName name="Z_63D51328_7CBC_4A1E_B96D_BAE91416501B_.wvu.PrintArea" localSheetId="16" hidden="1">'Entry Tax'!$A$1:$E$16</definedName>
    <definedName name="Z_63D51328_7CBC_4A1E_B96D_BAE91416501B_.wvu.PrintArea" localSheetId="2" hidden="1">Instructions!$A$1:$C$65</definedName>
    <definedName name="Z_63D51328_7CBC_4A1E_B96D_BAE91416501B_.wvu.PrintArea" localSheetId="3" hidden="1">'Names of Bidder'!$B$1:$G$28</definedName>
    <definedName name="Z_63D51328_7CBC_4A1E_B96D_BAE91416501B_.wvu.PrintArea" localSheetId="15" hidden="1">Octroi!$A$1:$E$16</definedName>
    <definedName name="Z_63D51328_7CBC_4A1E_B96D_BAE91416501B_.wvu.PrintArea" localSheetId="17" hidden="1">'Other Taxes &amp; Duties'!$A$1:$F$16</definedName>
    <definedName name="Z_63D51328_7CBC_4A1E_B96D_BAE91416501B_.wvu.PrintArea" localSheetId="4" hidden="1">'Sch-1'!$A$1:$N$60</definedName>
    <definedName name="Z_63D51328_7CBC_4A1E_B96D_BAE91416501B_.wvu.PrintArea" localSheetId="5" hidden="1">'Sch-2'!$A$1:$J$57</definedName>
    <definedName name="Z_63D51328_7CBC_4A1E_B96D_BAE91416501B_.wvu.PrintArea" localSheetId="6" hidden="1">'Sch-3'!$A$1:$P$39</definedName>
    <definedName name="Z_63D51328_7CBC_4A1E_B96D_BAE91416501B_.wvu.PrintArea" localSheetId="7" hidden="1">'Sch-4'!$A$1:$P$26</definedName>
    <definedName name="Z_63D51328_7CBC_4A1E_B96D_BAE91416501B_.wvu.PrintArea" localSheetId="8" hidden="1">'Sch-5'!$A$1:$E$23</definedName>
    <definedName name="Z_63D51328_7CBC_4A1E_B96D_BAE91416501B_.wvu.PrintArea" localSheetId="9" hidden="1">'Sch-5 after discount'!$A$1:$E$23</definedName>
    <definedName name="Z_63D51328_7CBC_4A1E_B96D_BAE91416501B_.wvu.PrintArea" localSheetId="10" hidden="1">'Sch-6'!$A$1:$D$32</definedName>
    <definedName name="Z_63D51328_7CBC_4A1E_B96D_BAE91416501B_.wvu.PrintArea" localSheetId="12" hidden="1">'Sch-6 (After Discount)'!$A$1:$D$32</definedName>
    <definedName name="Z_63D51328_7CBC_4A1E_B96D_BAE91416501B_.wvu.PrintArea" localSheetId="11" hidden="1">'Sch-6 After Discount'!$A$1:$D$31</definedName>
    <definedName name="Z_63D51328_7CBC_4A1E_B96D_BAE91416501B_.wvu.PrintArea" localSheetId="13" hidden="1">'Sch-7'!$A$1:$M$22</definedName>
    <definedName name="Z_63D51328_7CBC_4A1E_B96D_BAE91416501B_.wvu.PrintTitles" localSheetId="4" hidden="1">'Sch-1'!$15:$16</definedName>
    <definedName name="Z_63D51328_7CBC_4A1E_B96D_BAE91416501B_.wvu.PrintTitles" localSheetId="5" hidden="1">'Sch-2'!$15:$16</definedName>
    <definedName name="Z_63D51328_7CBC_4A1E_B96D_BAE91416501B_.wvu.PrintTitles" localSheetId="6" hidden="1">'Sch-3'!$16:$17</definedName>
    <definedName name="Z_63D51328_7CBC_4A1E_B96D_BAE91416501B_.wvu.PrintTitles" localSheetId="8" hidden="1">'Sch-5'!$3:$14</definedName>
    <definedName name="Z_63D51328_7CBC_4A1E_B96D_BAE91416501B_.wvu.PrintTitles" localSheetId="9" hidden="1">'Sch-5 after discount'!$3:$14</definedName>
    <definedName name="Z_63D51328_7CBC_4A1E_B96D_BAE91416501B_.wvu.PrintTitles" localSheetId="10" hidden="1">'Sch-6'!$3:$14</definedName>
    <definedName name="Z_63D51328_7CBC_4A1E_B96D_BAE91416501B_.wvu.PrintTitles" localSheetId="12" hidden="1">'Sch-6 (After Discount)'!$3:$14</definedName>
    <definedName name="Z_63D51328_7CBC_4A1E_B96D_BAE91416501B_.wvu.PrintTitles" localSheetId="11" hidden="1">'Sch-6 After Discount'!$3:$13</definedName>
    <definedName name="Z_63D51328_7CBC_4A1E_B96D_BAE91416501B_.wvu.Rows" localSheetId="1" hidden="1">Cover!$7:$7</definedName>
    <definedName name="Z_63D51328_7CBC_4A1E_B96D_BAE91416501B_.wvu.Rows" localSheetId="14" hidden="1">Discount!$29:$32</definedName>
    <definedName name="Z_63D51328_7CBC_4A1E_B96D_BAE91416501B_.wvu.Rows" localSheetId="3" hidden="1">'Names of Bidder'!$19:$22</definedName>
    <definedName name="Z_63D51328_7CBC_4A1E_B96D_BAE91416501B_.wvu.Rows" localSheetId="13" hidden="1">'Sch-7'!$62:$180</definedName>
    <definedName name="Z_67D3F443_CBF6_4C3B_9EBA_4FC7CEE92243_.wvu.Cols" localSheetId="21" hidden="1">'N-W (Cr.)'!$C:$C,'N-W (Cr.)'!$H:$H,'N-W (Cr.)'!$M:$M,'N-W (Cr.)'!$R:$R</definedName>
    <definedName name="Z_696D9240_6693_44E8_B9A4_2BFADD101EE2_.wvu.Cols" localSheetId="14" hidden="1">Discount!$I:$P</definedName>
    <definedName name="Z_696D9240_6693_44E8_B9A4_2BFADD101EE2_.wvu.PrintArea" localSheetId="14" hidden="1">Discount!$A$2:$G$40</definedName>
    <definedName name="Z_696D9240_6693_44E8_B9A4_2BFADD101EE2_.wvu.PrintArea" localSheetId="16" hidden="1">'Entry Tax'!$A$1:$E$16</definedName>
    <definedName name="Z_696D9240_6693_44E8_B9A4_2BFADD101EE2_.wvu.PrintArea" localSheetId="15" hidden="1">Octroi!$A$1:$E$16</definedName>
    <definedName name="Z_696D9240_6693_44E8_B9A4_2BFADD101EE2_.wvu.PrintArea" localSheetId="17" hidden="1">'Other Taxes &amp; Duties'!$A$1:$F$16</definedName>
    <definedName name="Z_696D9240_6693_44E8_B9A4_2BFADD101EE2_.wvu.Rows" localSheetId="14" hidden="1">Discount!$21:$21,Discount!$27:$27</definedName>
    <definedName name="Z_84F40905_A9D3_43A5_987A_8A757D486A94_.wvu.Cols" localSheetId="0" hidden="1">Basic!$I:$I</definedName>
    <definedName name="Z_84F40905_A9D3_43A5_987A_8A757D486A94_.wvu.Cols" localSheetId="18" hidden="1">'Bid Form 2nd Envelope'!$H:$AO</definedName>
    <definedName name="Z_84F40905_A9D3_43A5_987A_8A757D486A94_.wvu.Cols" localSheetId="14" hidden="1">Discount!$H:$L</definedName>
    <definedName name="Z_84F40905_A9D3_43A5_987A_8A757D486A94_.wvu.Cols" localSheetId="3" hidden="1">'Names of Bidder'!$H:$H,'Names of Bidder'!$K:$K</definedName>
    <definedName name="Z_84F40905_A9D3_43A5_987A_8A757D486A94_.wvu.Cols" localSheetId="21" hidden="1">'N-W (Cr.)'!$A:$O,'N-W (Cr.)'!$T:$DL</definedName>
    <definedName name="Z_84F40905_A9D3_43A5_987A_8A757D486A94_.wvu.Cols" localSheetId="4" hidden="1">'Sch-1'!$O:$W</definedName>
    <definedName name="Z_84F40905_A9D3_43A5_987A_8A757D486A94_.wvu.Cols" localSheetId="6" hidden="1">'Sch-3'!$Q:$W,'Sch-3'!$AA:$AA</definedName>
    <definedName name="Z_84F40905_A9D3_43A5_987A_8A757D486A94_.wvu.Cols" localSheetId="8" hidden="1">'Sch-5'!$F:$T</definedName>
    <definedName name="Z_84F40905_A9D3_43A5_987A_8A757D486A94_.wvu.Cols" localSheetId="12" hidden="1">'Sch-6 (After Discount)'!$E:$F</definedName>
    <definedName name="Z_84F40905_A9D3_43A5_987A_8A757D486A94_.wvu.Cols" localSheetId="13" hidden="1">'Sch-7'!$AA:$AG</definedName>
    <definedName name="Z_84F40905_A9D3_43A5_987A_8A757D486A94_.wvu.FilterData" localSheetId="4" hidden="1">'Sch-1'!$16:$56</definedName>
    <definedName name="Z_84F40905_A9D3_43A5_987A_8A757D486A94_.wvu.FilterData" localSheetId="5" hidden="1">'Sch-2'!$A$16:$AF$54</definedName>
    <definedName name="Z_84F40905_A9D3_43A5_987A_8A757D486A94_.wvu.PrintArea" localSheetId="18" hidden="1">'Bid Form 2nd Envelope'!$A$1:$F$64</definedName>
    <definedName name="Z_84F40905_A9D3_43A5_987A_8A757D486A94_.wvu.PrintArea" localSheetId="14" hidden="1">Discount!$A$2:$G$40</definedName>
    <definedName name="Z_84F40905_A9D3_43A5_987A_8A757D486A94_.wvu.PrintArea" localSheetId="16" hidden="1">'Entry Tax'!$A$1:$E$16</definedName>
    <definedName name="Z_84F40905_A9D3_43A5_987A_8A757D486A94_.wvu.PrintArea" localSheetId="2" hidden="1">Instructions!$A$1:$C$65</definedName>
    <definedName name="Z_84F40905_A9D3_43A5_987A_8A757D486A94_.wvu.PrintArea" localSheetId="3" hidden="1">'Names of Bidder'!$B$1:$G$28</definedName>
    <definedName name="Z_84F40905_A9D3_43A5_987A_8A757D486A94_.wvu.PrintArea" localSheetId="15" hidden="1">Octroi!$A$1:$E$16</definedName>
    <definedName name="Z_84F40905_A9D3_43A5_987A_8A757D486A94_.wvu.PrintArea" localSheetId="17" hidden="1">'Other Taxes &amp; Duties'!$A$1:$F$16</definedName>
    <definedName name="Z_84F40905_A9D3_43A5_987A_8A757D486A94_.wvu.PrintArea" localSheetId="4" hidden="1">'Sch-1'!$A$1:$N$60</definedName>
    <definedName name="Z_84F40905_A9D3_43A5_987A_8A757D486A94_.wvu.PrintArea" localSheetId="5" hidden="1">'Sch-2'!$A$1:$J$57</definedName>
    <definedName name="Z_84F40905_A9D3_43A5_987A_8A757D486A94_.wvu.PrintArea" localSheetId="6" hidden="1">'Sch-3'!$A$1:$P$39</definedName>
    <definedName name="Z_84F40905_A9D3_43A5_987A_8A757D486A94_.wvu.PrintArea" localSheetId="7" hidden="1">'Sch-4'!$A$1:$P$26</definedName>
    <definedName name="Z_84F40905_A9D3_43A5_987A_8A757D486A94_.wvu.PrintArea" localSheetId="8" hidden="1">'Sch-5'!$A$1:$E$23</definedName>
    <definedName name="Z_84F40905_A9D3_43A5_987A_8A757D486A94_.wvu.PrintArea" localSheetId="9" hidden="1">'Sch-5 after discount'!$A$1:$E$23</definedName>
    <definedName name="Z_84F40905_A9D3_43A5_987A_8A757D486A94_.wvu.PrintArea" localSheetId="10" hidden="1">'Sch-6'!$A$1:$D$32</definedName>
    <definedName name="Z_84F40905_A9D3_43A5_987A_8A757D486A94_.wvu.PrintArea" localSheetId="12" hidden="1">'Sch-6 (After Discount)'!$A$1:$D$32</definedName>
    <definedName name="Z_84F40905_A9D3_43A5_987A_8A757D486A94_.wvu.PrintArea" localSheetId="11" hidden="1">'Sch-6 After Discount'!$A$1:$D$31</definedName>
    <definedName name="Z_84F40905_A9D3_43A5_987A_8A757D486A94_.wvu.PrintArea" localSheetId="13" hidden="1">'Sch-7'!$A$1:$M$22</definedName>
    <definedName name="Z_84F40905_A9D3_43A5_987A_8A757D486A94_.wvu.PrintTitles" localSheetId="4" hidden="1">'Sch-1'!$15:$16</definedName>
    <definedName name="Z_84F40905_A9D3_43A5_987A_8A757D486A94_.wvu.PrintTitles" localSheetId="5" hidden="1">'Sch-2'!$15:$16</definedName>
    <definedName name="Z_84F40905_A9D3_43A5_987A_8A757D486A94_.wvu.PrintTitles" localSheetId="6" hidden="1">'Sch-3'!$16:$17</definedName>
    <definedName name="Z_84F40905_A9D3_43A5_987A_8A757D486A94_.wvu.PrintTitles" localSheetId="8" hidden="1">'Sch-5'!$3:$14</definedName>
    <definedName name="Z_84F40905_A9D3_43A5_987A_8A757D486A94_.wvu.PrintTitles" localSheetId="9" hidden="1">'Sch-5 after discount'!$3:$14</definedName>
    <definedName name="Z_84F40905_A9D3_43A5_987A_8A757D486A94_.wvu.PrintTitles" localSheetId="10" hidden="1">'Sch-6'!$3:$14</definedName>
    <definedName name="Z_84F40905_A9D3_43A5_987A_8A757D486A94_.wvu.PrintTitles" localSheetId="12" hidden="1">'Sch-6 (After Discount)'!$3:$14</definedName>
    <definedName name="Z_84F40905_A9D3_43A5_987A_8A757D486A94_.wvu.PrintTitles" localSheetId="11" hidden="1">'Sch-6 After Discount'!$3:$13</definedName>
    <definedName name="Z_84F40905_A9D3_43A5_987A_8A757D486A94_.wvu.Rows" localSheetId="1" hidden="1">Cover!$7:$7</definedName>
    <definedName name="Z_84F40905_A9D3_43A5_987A_8A757D486A94_.wvu.Rows" localSheetId="14" hidden="1">Discount!$29:$32</definedName>
    <definedName name="Z_84F40905_A9D3_43A5_987A_8A757D486A94_.wvu.Rows" localSheetId="3" hidden="1">'Names of Bidder'!$19:$22</definedName>
    <definedName name="Z_84F40905_A9D3_43A5_987A_8A757D486A94_.wvu.Rows" localSheetId="13" hidden="1">'Sch-7'!$62:$180</definedName>
    <definedName name="Z_8F55ECC0_ABB9_42C7_9433_7DF40598917D_.wvu.Cols" localSheetId="14" hidden="1">Discount!$H:$S</definedName>
    <definedName name="Z_8F55ECC0_ABB9_42C7_9433_7DF40598917D_.wvu.Cols" localSheetId="8" hidden="1">'Sch-5'!$I:$P</definedName>
    <definedName name="Z_8F55ECC0_ABB9_42C7_9433_7DF40598917D_.wvu.Cols" localSheetId="9" hidden="1">'Sch-5 after discount'!$I:$P</definedName>
    <definedName name="Z_8F55ECC0_ABB9_42C7_9433_7DF40598917D_.wvu.PrintArea" localSheetId="18" hidden="1">'Bid Form 2nd Envelope'!$A$1:$F$66</definedName>
    <definedName name="Z_8F55ECC0_ABB9_42C7_9433_7DF40598917D_.wvu.PrintArea" localSheetId="14" hidden="1">Discount!$A$2:$G$40</definedName>
    <definedName name="Z_8F55ECC0_ABB9_42C7_9433_7DF40598917D_.wvu.PrintArea" localSheetId="16" hidden="1">'Entry Tax'!$A$1:$E$16</definedName>
    <definedName name="Z_8F55ECC0_ABB9_42C7_9433_7DF40598917D_.wvu.PrintArea" localSheetId="2" hidden="1">Instructions!$A$1:$C$65</definedName>
    <definedName name="Z_8F55ECC0_ABB9_42C7_9433_7DF40598917D_.wvu.PrintArea" localSheetId="3" hidden="1">'Names of Bidder'!$B$1:$G$28</definedName>
    <definedName name="Z_8F55ECC0_ABB9_42C7_9433_7DF40598917D_.wvu.PrintArea" localSheetId="15" hidden="1">Octroi!$A$1:$E$16</definedName>
    <definedName name="Z_8F55ECC0_ABB9_42C7_9433_7DF40598917D_.wvu.PrintArea" localSheetId="17" hidden="1">'Other Taxes &amp; Duties'!$A$1:$F$16</definedName>
    <definedName name="Z_8F55ECC0_ABB9_42C7_9433_7DF40598917D_.wvu.PrintArea" localSheetId="8" hidden="1">'Sch-5'!$A$1:$E$23</definedName>
    <definedName name="Z_8F55ECC0_ABB9_42C7_9433_7DF40598917D_.wvu.PrintArea" localSheetId="9" hidden="1">'Sch-5 after discount'!$A$1:$E$23</definedName>
    <definedName name="Z_8F55ECC0_ABB9_42C7_9433_7DF40598917D_.wvu.PrintArea" localSheetId="10" hidden="1">'Sch-6'!$A$1:$D$32</definedName>
    <definedName name="Z_8F55ECC0_ABB9_42C7_9433_7DF40598917D_.wvu.PrintArea" localSheetId="12" hidden="1">'Sch-6 (After Discount)'!$A$1:$D$32</definedName>
    <definedName name="Z_8F55ECC0_ABB9_42C7_9433_7DF40598917D_.wvu.PrintArea" localSheetId="11" hidden="1">'Sch-6 After Discount'!$A$1:$D$31</definedName>
    <definedName name="Z_8F55ECC0_ABB9_42C7_9433_7DF40598917D_.wvu.PrintTitles" localSheetId="8" hidden="1">'Sch-5'!$3:$14</definedName>
    <definedName name="Z_8F55ECC0_ABB9_42C7_9433_7DF40598917D_.wvu.PrintTitles" localSheetId="9" hidden="1">'Sch-5 after discount'!$3:$14</definedName>
    <definedName name="Z_8F55ECC0_ABB9_42C7_9433_7DF40598917D_.wvu.PrintTitles" localSheetId="10" hidden="1">'Sch-6'!$3:$14</definedName>
    <definedName name="Z_8F55ECC0_ABB9_42C7_9433_7DF40598917D_.wvu.PrintTitles" localSheetId="12" hidden="1">'Sch-6 (After Discount)'!$3:$14</definedName>
    <definedName name="Z_8F55ECC0_ABB9_42C7_9433_7DF40598917D_.wvu.PrintTitles" localSheetId="11" hidden="1">'Sch-6 After Discount'!$3:$13</definedName>
    <definedName name="Z_8F55ECC0_ABB9_42C7_9433_7DF40598917D_.wvu.Rows" localSheetId="1" hidden="1">Cover!$7:$7</definedName>
    <definedName name="Z_8F55ECC0_ABB9_42C7_9433_7DF40598917D_.wvu.Rows" localSheetId="14" hidden="1">Discount!$30:$32</definedName>
    <definedName name="Z_8FC47E04_BCF9_4504_9FDA_F8529AE0A203_.wvu.Cols" localSheetId="21" hidden="1">'N-W (Cr.)'!$C:$C,'N-W (Cr.)'!$H:$H,'N-W (Cr.)'!$M:$M,'N-W (Cr.)'!$R:$R</definedName>
    <definedName name="Z_99CA2F10_F926_46DC_8609_4EAE5B9F3585_.wvu.Cols" localSheetId="0" hidden="1">Basic!$I:$I</definedName>
    <definedName name="Z_99CA2F10_F926_46DC_8609_4EAE5B9F3585_.wvu.Cols" localSheetId="18" hidden="1">'Bid Form 2nd Envelope'!$H:$AO</definedName>
    <definedName name="Z_99CA2F10_F926_46DC_8609_4EAE5B9F3585_.wvu.Cols" localSheetId="14" hidden="1">Discount!$H:$K</definedName>
    <definedName name="Z_99CA2F10_F926_46DC_8609_4EAE5B9F3585_.wvu.Cols" localSheetId="3" hidden="1">'Names of Bidder'!$H:$H,'Names of Bidder'!$K:$K</definedName>
    <definedName name="Z_99CA2F10_F926_46DC_8609_4EAE5B9F3585_.wvu.Cols" localSheetId="21" hidden="1">'N-W (Cr.)'!$A:$O,'N-W (Cr.)'!$T:$DL</definedName>
    <definedName name="Z_99CA2F10_F926_46DC_8609_4EAE5B9F3585_.wvu.Cols" localSheetId="4" hidden="1">'Sch-1'!$O:$S,'Sch-1'!$X:$AK</definedName>
    <definedName name="Z_99CA2F10_F926_46DC_8609_4EAE5B9F3585_.wvu.Cols" localSheetId="6" hidden="1">'Sch-3'!$Q:$AA</definedName>
    <definedName name="Z_99CA2F10_F926_46DC_8609_4EAE5B9F3585_.wvu.Cols" localSheetId="8" hidden="1">'Sch-5'!$F:$T</definedName>
    <definedName name="Z_99CA2F10_F926_46DC_8609_4EAE5B9F3585_.wvu.Cols" localSheetId="12" hidden="1">'Sch-6 (After Discount)'!$E:$F</definedName>
    <definedName name="Z_99CA2F10_F926_46DC_8609_4EAE5B9F3585_.wvu.Cols" localSheetId="13" hidden="1">'Sch-7'!$AA:$AG</definedName>
    <definedName name="Z_99CA2F10_F926_46DC_8609_4EAE5B9F3585_.wvu.FilterData" localSheetId="4" hidden="1">'Sch-1'!$16:$56</definedName>
    <definedName name="Z_99CA2F10_F926_46DC_8609_4EAE5B9F3585_.wvu.FilterData" localSheetId="5" hidden="1">'Sch-2'!$A$16:$AF$54</definedName>
    <definedName name="Z_99CA2F10_F926_46DC_8609_4EAE5B9F3585_.wvu.FilterData" localSheetId="6" hidden="1">'Sch-3'!$A$17:$AE$33</definedName>
    <definedName name="Z_99CA2F10_F926_46DC_8609_4EAE5B9F3585_.wvu.PrintArea" localSheetId="18" hidden="1">'Bid Form 2nd Envelope'!$A$1:$F$66</definedName>
    <definedName name="Z_99CA2F10_F926_46DC_8609_4EAE5B9F3585_.wvu.PrintArea" localSheetId="14" hidden="1">Discount!$A$2:$G$40</definedName>
    <definedName name="Z_99CA2F10_F926_46DC_8609_4EAE5B9F3585_.wvu.PrintArea" localSheetId="16" hidden="1">'Entry Tax'!$A$1:$E$16</definedName>
    <definedName name="Z_99CA2F10_F926_46DC_8609_4EAE5B9F3585_.wvu.PrintArea" localSheetId="2" hidden="1">Instructions!$A$1:$C$65</definedName>
    <definedName name="Z_99CA2F10_F926_46DC_8609_4EAE5B9F3585_.wvu.PrintArea" localSheetId="3" hidden="1">'Names of Bidder'!$B$1:$G$28</definedName>
    <definedName name="Z_99CA2F10_F926_46DC_8609_4EAE5B9F3585_.wvu.PrintArea" localSheetId="15" hidden="1">Octroi!$A$1:$E$16</definedName>
    <definedName name="Z_99CA2F10_F926_46DC_8609_4EAE5B9F3585_.wvu.PrintArea" localSheetId="17" hidden="1">'Other Taxes &amp; Duties'!$A$1:$F$16</definedName>
    <definedName name="Z_99CA2F10_F926_46DC_8609_4EAE5B9F3585_.wvu.PrintArea" localSheetId="4" hidden="1">'Sch-1'!$A$1:$N$60</definedName>
    <definedName name="Z_99CA2F10_F926_46DC_8609_4EAE5B9F3585_.wvu.PrintArea" localSheetId="5" hidden="1">'Sch-2'!$A$1:$J$57</definedName>
    <definedName name="Z_99CA2F10_F926_46DC_8609_4EAE5B9F3585_.wvu.PrintArea" localSheetId="6" hidden="1">'Sch-3'!$A$1:$P$39</definedName>
    <definedName name="Z_99CA2F10_F926_46DC_8609_4EAE5B9F3585_.wvu.PrintArea" localSheetId="7" hidden="1">'Sch-4'!$A$1:$P$26</definedName>
    <definedName name="Z_99CA2F10_F926_46DC_8609_4EAE5B9F3585_.wvu.PrintArea" localSheetId="8" hidden="1">'Sch-5'!$A$1:$E$23</definedName>
    <definedName name="Z_99CA2F10_F926_46DC_8609_4EAE5B9F3585_.wvu.PrintArea" localSheetId="9" hidden="1">'Sch-5 after discount'!$A$1:$E$23</definedName>
    <definedName name="Z_99CA2F10_F926_46DC_8609_4EAE5B9F3585_.wvu.PrintArea" localSheetId="10" hidden="1">'Sch-6'!$A$1:$D$32</definedName>
    <definedName name="Z_99CA2F10_F926_46DC_8609_4EAE5B9F3585_.wvu.PrintArea" localSheetId="12" hidden="1">'Sch-6 (After Discount)'!$A$1:$D$32</definedName>
    <definedName name="Z_99CA2F10_F926_46DC_8609_4EAE5B9F3585_.wvu.PrintArea" localSheetId="11" hidden="1">'Sch-6 After Discount'!$A$1:$D$31</definedName>
    <definedName name="Z_99CA2F10_F926_46DC_8609_4EAE5B9F3585_.wvu.PrintArea" localSheetId="13" hidden="1">'Sch-7'!$A$1:$M$22</definedName>
    <definedName name="Z_99CA2F10_F926_46DC_8609_4EAE5B9F3585_.wvu.PrintTitles" localSheetId="4" hidden="1">'Sch-1'!$15:$16</definedName>
    <definedName name="Z_99CA2F10_F926_46DC_8609_4EAE5B9F3585_.wvu.PrintTitles" localSheetId="5" hidden="1">'Sch-2'!$15:$16</definedName>
    <definedName name="Z_99CA2F10_F926_46DC_8609_4EAE5B9F3585_.wvu.PrintTitles" localSheetId="6" hidden="1">'Sch-3'!$16:$17</definedName>
    <definedName name="Z_99CA2F10_F926_46DC_8609_4EAE5B9F3585_.wvu.PrintTitles" localSheetId="8" hidden="1">'Sch-5'!$3:$14</definedName>
    <definedName name="Z_99CA2F10_F926_46DC_8609_4EAE5B9F3585_.wvu.PrintTitles" localSheetId="9" hidden="1">'Sch-5 after discount'!$3:$14</definedName>
    <definedName name="Z_99CA2F10_F926_46DC_8609_4EAE5B9F3585_.wvu.PrintTitles" localSheetId="10" hidden="1">'Sch-6'!$3:$14</definedName>
    <definedName name="Z_99CA2F10_F926_46DC_8609_4EAE5B9F3585_.wvu.PrintTitles" localSheetId="12" hidden="1">'Sch-6 (After Discount)'!$3:$14</definedName>
    <definedName name="Z_99CA2F10_F926_46DC_8609_4EAE5B9F3585_.wvu.PrintTitles" localSheetId="11" hidden="1">'Sch-6 After Discount'!$3:$13</definedName>
    <definedName name="Z_99CA2F10_F926_46DC_8609_4EAE5B9F3585_.wvu.Rows" localSheetId="1" hidden="1">Cover!$7:$7</definedName>
    <definedName name="Z_99CA2F10_F926_46DC_8609_4EAE5B9F3585_.wvu.Rows" localSheetId="14" hidden="1">Discount!$29:$32</definedName>
    <definedName name="Z_99CA2F10_F926_46DC_8609_4EAE5B9F3585_.wvu.Rows" localSheetId="3" hidden="1">'Names of Bidder'!$19:$22</definedName>
    <definedName name="Z_99CA2F10_F926_46DC_8609_4EAE5B9F3585_.wvu.Rows" localSheetId="13" hidden="1">'Sch-7'!$62:$180</definedName>
    <definedName name="Z_9E88A623_8EDB_47F0_815B_9C48385C3E73_.wvu.Cols" localSheetId="0" hidden="1">Basic!$I:$I</definedName>
    <definedName name="Z_9E88A623_8EDB_47F0_815B_9C48385C3E73_.wvu.Cols" localSheetId="18" hidden="1">'Bid Form 2nd Envelope'!$H:$AO</definedName>
    <definedName name="Z_9E88A623_8EDB_47F0_815B_9C48385C3E73_.wvu.Cols" localSheetId="14" hidden="1">Discount!$H:$L</definedName>
    <definedName name="Z_9E88A623_8EDB_47F0_815B_9C48385C3E73_.wvu.Cols" localSheetId="3" hidden="1">'Names of Bidder'!$H:$H,'Names of Bidder'!$K:$K</definedName>
    <definedName name="Z_9E88A623_8EDB_47F0_815B_9C48385C3E73_.wvu.Cols" localSheetId="21" hidden="1">'N-W (Cr.)'!$A:$O,'N-W (Cr.)'!$T:$DL</definedName>
    <definedName name="Z_9E88A623_8EDB_47F0_815B_9C48385C3E73_.wvu.Cols" localSheetId="4" hidden="1">'Sch-1'!$O:$W</definedName>
    <definedName name="Z_9E88A623_8EDB_47F0_815B_9C48385C3E73_.wvu.Cols" localSheetId="6" hidden="1">'Sch-3'!$Q:$W,'Sch-3'!$AA:$AA</definedName>
    <definedName name="Z_9E88A623_8EDB_47F0_815B_9C48385C3E73_.wvu.Cols" localSheetId="8" hidden="1">'Sch-5'!$F:$T</definedName>
    <definedName name="Z_9E88A623_8EDB_47F0_815B_9C48385C3E73_.wvu.Cols" localSheetId="12" hidden="1">'Sch-6 (After Discount)'!$E:$F</definedName>
    <definedName name="Z_9E88A623_8EDB_47F0_815B_9C48385C3E73_.wvu.Cols" localSheetId="13" hidden="1">'Sch-7'!$AA:$AG</definedName>
    <definedName name="Z_9E88A623_8EDB_47F0_815B_9C48385C3E73_.wvu.FilterData" localSheetId="4" hidden="1">'Sch-1'!$16:$56</definedName>
    <definedName name="Z_9E88A623_8EDB_47F0_815B_9C48385C3E73_.wvu.FilterData" localSheetId="5" hidden="1">'Sch-2'!$A$16:$AF$54</definedName>
    <definedName name="Z_9E88A623_8EDB_47F0_815B_9C48385C3E73_.wvu.PrintArea" localSheetId="18" hidden="1">'Bid Form 2nd Envelope'!$A$1:$F$64</definedName>
    <definedName name="Z_9E88A623_8EDB_47F0_815B_9C48385C3E73_.wvu.PrintArea" localSheetId="14" hidden="1">Discount!$A$2:$G$40</definedName>
    <definedName name="Z_9E88A623_8EDB_47F0_815B_9C48385C3E73_.wvu.PrintArea" localSheetId="16" hidden="1">'Entry Tax'!$A$1:$E$16</definedName>
    <definedName name="Z_9E88A623_8EDB_47F0_815B_9C48385C3E73_.wvu.PrintArea" localSheetId="2" hidden="1">Instructions!$A$1:$C$65</definedName>
    <definedName name="Z_9E88A623_8EDB_47F0_815B_9C48385C3E73_.wvu.PrintArea" localSheetId="3" hidden="1">'Names of Bidder'!$B$1:$G$28</definedName>
    <definedName name="Z_9E88A623_8EDB_47F0_815B_9C48385C3E73_.wvu.PrintArea" localSheetId="15" hidden="1">Octroi!$A$1:$E$16</definedName>
    <definedName name="Z_9E88A623_8EDB_47F0_815B_9C48385C3E73_.wvu.PrintArea" localSheetId="17" hidden="1">'Other Taxes &amp; Duties'!$A$1:$F$16</definedName>
    <definedName name="Z_9E88A623_8EDB_47F0_815B_9C48385C3E73_.wvu.PrintArea" localSheetId="4" hidden="1">'Sch-1'!$A$1:$N$60</definedName>
    <definedName name="Z_9E88A623_8EDB_47F0_815B_9C48385C3E73_.wvu.PrintArea" localSheetId="5" hidden="1">'Sch-2'!$A$1:$J$57</definedName>
    <definedName name="Z_9E88A623_8EDB_47F0_815B_9C48385C3E73_.wvu.PrintArea" localSheetId="6" hidden="1">'Sch-3'!$A$1:$P$39</definedName>
    <definedName name="Z_9E88A623_8EDB_47F0_815B_9C48385C3E73_.wvu.PrintArea" localSheetId="7" hidden="1">'Sch-4'!$A$1:$P$26</definedName>
    <definedName name="Z_9E88A623_8EDB_47F0_815B_9C48385C3E73_.wvu.PrintArea" localSheetId="8" hidden="1">'Sch-5'!$A$1:$E$23</definedName>
    <definedName name="Z_9E88A623_8EDB_47F0_815B_9C48385C3E73_.wvu.PrintArea" localSheetId="9" hidden="1">'Sch-5 after discount'!$A$1:$E$23</definedName>
    <definedName name="Z_9E88A623_8EDB_47F0_815B_9C48385C3E73_.wvu.PrintArea" localSheetId="10" hidden="1">'Sch-6'!$A$1:$D$32</definedName>
    <definedName name="Z_9E88A623_8EDB_47F0_815B_9C48385C3E73_.wvu.PrintArea" localSheetId="12" hidden="1">'Sch-6 (After Discount)'!$A$1:$D$32</definedName>
    <definedName name="Z_9E88A623_8EDB_47F0_815B_9C48385C3E73_.wvu.PrintArea" localSheetId="11" hidden="1">'Sch-6 After Discount'!$A$1:$D$31</definedName>
    <definedName name="Z_9E88A623_8EDB_47F0_815B_9C48385C3E73_.wvu.PrintArea" localSheetId="13" hidden="1">'Sch-7'!$A$1:$M$22</definedName>
    <definedName name="Z_9E88A623_8EDB_47F0_815B_9C48385C3E73_.wvu.PrintTitles" localSheetId="4" hidden="1">'Sch-1'!$15:$16</definedName>
    <definedName name="Z_9E88A623_8EDB_47F0_815B_9C48385C3E73_.wvu.PrintTitles" localSheetId="5" hidden="1">'Sch-2'!$15:$16</definedName>
    <definedName name="Z_9E88A623_8EDB_47F0_815B_9C48385C3E73_.wvu.PrintTitles" localSheetId="6" hidden="1">'Sch-3'!$16:$17</definedName>
    <definedName name="Z_9E88A623_8EDB_47F0_815B_9C48385C3E73_.wvu.PrintTitles" localSheetId="8" hidden="1">'Sch-5'!$3:$14</definedName>
    <definedName name="Z_9E88A623_8EDB_47F0_815B_9C48385C3E73_.wvu.PrintTitles" localSheetId="9" hidden="1">'Sch-5 after discount'!$3:$14</definedName>
    <definedName name="Z_9E88A623_8EDB_47F0_815B_9C48385C3E73_.wvu.PrintTitles" localSheetId="10" hidden="1">'Sch-6'!$3:$14</definedName>
    <definedName name="Z_9E88A623_8EDB_47F0_815B_9C48385C3E73_.wvu.PrintTitles" localSheetId="12" hidden="1">'Sch-6 (After Discount)'!$3:$14</definedName>
    <definedName name="Z_9E88A623_8EDB_47F0_815B_9C48385C3E73_.wvu.PrintTitles" localSheetId="11" hidden="1">'Sch-6 After Discount'!$3:$13</definedName>
    <definedName name="Z_9E88A623_8EDB_47F0_815B_9C48385C3E73_.wvu.Rows" localSheetId="1" hidden="1">Cover!$7:$7</definedName>
    <definedName name="Z_9E88A623_8EDB_47F0_815B_9C48385C3E73_.wvu.Rows" localSheetId="14" hidden="1">Discount!$29:$32</definedName>
    <definedName name="Z_9E88A623_8EDB_47F0_815B_9C48385C3E73_.wvu.Rows" localSheetId="3" hidden="1">'Names of Bidder'!$19:$22</definedName>
    <definedName name="Z_9E88A623_8EDB_47F0_815B_9C48385C3E73_.wvu.Rows" localSheetId="13" hidden="1">'Sch-7'!$62:$180</definedName>
    <definedName name="Z_A0F82AFD_A75A_45C4_A55A_D8EC84E8392D_.wvu.Cols" localSheetId="21" hidden="1">'N-W (Cr.)'!$C:$C,'N-W (Cr.)'!$H:$H,'N-W (Cr.)'!$M:$M,'N-W (Cr.)'!$R:$R</definedName>
    <definedName name="Z_A7DBDDEF_9245_44C6_9EBF_032DB6E1C0A2_.wvu.Cols" localSheetId="14" hidden="1">Discount!$H:$S</definedName>
    <definedName name="Z_A7DBDDEF_9245_44C6_9EBF_032DB6E1C0A2_.wvu.Cols" localSheetId="8" hidden="1">'Sch-5'!$I:$P</definedName>
    <definedName name="Z_A7DBDDEF_9245_44C6_9EBF_032DB6E1C0A2_.wvu.Cols" localSheetId="9" hidden="1">'Sch-5 after discount'!$I:$P</definedName>
    <definedName name="Z_A7DBDDEF_9245_44C6_9EBF_032DB6E1C0A2_.wvu.PrintArea" localSheetId="18" hidden="1">'Bid Form 2nd Envelope'!$A$1:$F$66</definedName>
    <definedName name="Z_A7DBDDEF_9245_44C6_9EBF_032DB6E1C0A2_.wvu.PrintArea" localSheetId="14" hidden="1">Discount!$A$2:$G$40</definedName>
    <definedName name="Z_A7DBDDEF_9245_44C6_9EBF_032DB6E1C0A2_.wvu.PrintArea" localSheetId="16" hidden="1">'Entry Tax'!$A$1:$E$16</definedName>
    <definedName name="Z_A7DBDDEF_9245_44C6_9EBF_032DB6E1C0A2_.wvu.PrintArea" localSheetId="2" hidden="1">Instructions!$A$1:$C$65</definedName>
    <definedName name="Z_A7DBDDEF_9245_44C6_9EBF_032DB6E1C0A2_.wvu.PrintArea" localSheetId="3" hidden="1">'Names of Bidder'!$B$1:$G$28</definedName>
    <definedName name="Z_A7DBDDEF_9245_44C6_9EBF_032DB6E1C0A2_.wvu.PrintArea" localSheetId="15" hidden="1">Octroi!$A$1:$E$16</definedName>
    <definedName name="Z_A7DBDDEF_9245_44C6_9EBF_032DB6E1C0A2_.wvu.PrintArea" localSheetId="17" hidden="1">'Other Taxes &amp; Duties'!$A$1:$F$16</definedName>
    <definedName name="Z_A7DBDDEF_9245_44C6_9EBF_032DB6E1C0A2_.wvu.PrintArea" localSheetId="8" hidden="1">'Sch-5'!$A$1:$E$23</definedName>
    <definedName name="Z_A7DBDDEF_9245_44C6_9EBF_032DB6E1C0A2_.wvu.PrintArea" localSheetId="9" hidden="1">'Sch-5 after discount'!$A$1:$E$23</definedName>
    <definedName name="Z_A7DBDDEF_9245_44C6_9EBF_032DB6E1C0A2_.wvu.PrintArea" localSheetId="10" hidden="1">'Sch-6'!$A$1:$D$32</definedName>
    <definedName name="Z_A7DBDDEF_9245_44C6_9EBF_032DB6E1C0A2_.wvu.PrintArea" localSheetId="12" hidden="1">'Sch-6 (After Discount)'!$A$1:$D$32</definedName>
    <definedName name="Z_A7DBDDEF_9245_44C6_9EBF_032DB6E1C0A2_.wvu.PrintArea" localSheetId="11" hidden="1">'Sch-6 After Discount'!$A$1:$D$31</definedName>
    <definedName name="Z_A7DBDDEF_9245_44C6_9EBF_032DB6E1C0A2_.wvu.PrintTitles" localSheetId="8" hidden="1">'Sch-5'!$3:$14</definedName>
    <definedName name="Z_A7DBDDEF_9245_44C6_9EBF_032DB6E1C0A2_.wvu.PrintTitles" localSheetId="9" hidden="1">'Sch-5 after discount'!$3:$14</definedName>
    <definedName name="Z_A7DBDDEF_9245_44C6_9EBF_032DB6E1C0A2_.wvu.PrintTitles" localSheetId="10" hidden="1">'Sch-6'!$3:$14</definedName>
    <definedName name="Z_A7DBDDEF_9245_44C6_9EBF_032DB6E1C0A2_.wvu.PrintTitles" localSheetId="12" hidden="1">'Sch-6 (After Discount)'!$3:$14</definedName>
    <definedName name="Z_A7DBDDEF_9245_44C6_9EBF_032DB6E1C0A2_.wvu.PrintTitles" localSheetId="11" hidden="1">'Sch-6 After Discount'!$3:$13</definedName>
    <definedName name="Z_A7DBDDEF_9245_44C6_9EBF_032DB6E1C0A2_.wvu.Rows" localSheetId="1" hidden="1">Cover!$7:$7</definedName>
    <definedName name="Z_A7DBDDEF_9245_44C6_9EBF_032DB6E1C0A2_.wvu.Rows" localSheetId="14" hidden="1">Discount!$30:$32</definedName>
    <definedName name="Z_AB88AE96_2A5B_4A72_8703_28C9E47DF5A8_.wvu.Cols" localSheetId="21" hidden="1">'N-W (Cr.)'!$C:$C,'N-W (Cr.)'!$H:$H,'N-W (Cr.)'!$M:$M,'N-W (Cr.)'!$R:$R</definedName>
    <definedName name="Z_AD0333DF_5B33_49B5_B063_72505D20EFE4_.wvu.Cols" localSheetId="0" hidden="1">Basic!$I:$I</definedName>
    <definedName name="Z_AD0333DF_5B33_49B5_B063_72505D20EFE4_.wvu.Cols" localSheetId="18" hidden="1">'Bid Form 2nd Envelope'!$H:$AO</definedName>
    <definedName name="Z_AD0333DF_5B33_49B5_B063_72505D20EFE4_.wvu.Cols" localSheetId="14" hidden="1">Discount!$H:$L</definedName>
    <definedName name="Z_AD0333DF_5B33_49B5_B063_72505D20EFE4_.wvu.Cols" localSheetId="3" hidden="1">'Names of Bidder'!$H:$H,'Names of Bidder'!$K:$K</definedName>
    <definedName name="Z_AD0333DF_5B33_49B5_B063_72505D20EFE4_.wvu.Cols" localSheetId="21" hidden="1">'N-W (Cr.)'!$A:$O,'N-W (Cr.)'!$T:$DL</definedName>
    <definedName name="Z_AD0333DF_5B33_49B5_B063_72505D20EFE4_.wvu.Cols" localSheetId="4" hidden="1">'Sch-1'!$O:$AB</definedName>
    <definedName name="Z_AD0333DF_5B33_49B5_B063_72505D20EFE4_.wvu.Cols" localSheetId="6" hidden="1">'Sch-3'!$Q:$AC</definedName>
    <definedName name="Z_AD0333DF_5B33_49B5_B063_72505D20EFE4_.wvu.Cols" localSheetId="8" hidden="1">'Sch-5'!$F:$T</definedName>
    <definedName name="Z_AD0333DF_5B33_49B5_B063_72505D20EFE4_.wvu.Cols" localSheetId="12" hidden="1">'Sch-6 (After Discount)'!$E:$F</definedName>
    <definedName name="Z_AD0333DF_5B33_49B5_B063_72505D20EFE4_.wvu.Cols" localSheetId="13" hidden="1">'Sch-7'!$AA:$AG</definedName>
    <definedName name="Z_AD0333DF_5B33_49B5_B063_72505D20EFE4_.wvu.FilterData" localSheetId="4" hidden="1">'Sch-1'!$16:$56</definedName>
    <definedName name="Z_AD0333DF_5B33_49B5_B063_72505D20EFE4_.wvu.FilterData" localSheetId="5" hidden="1">'Sch-2'!$A$16:$AF$54</definedName>
    <definedName name="Z_AD0333DF_5B33_49B5_B063_72505D20EFE4_.wvu.PrintArea" localSheetId="18" hidden="1">'Bid Form 2nd Envelope'!$A$1:$F$66</definedName>
    <definedName name="Z_AD0333DF_5B33_49B5_B063_72505D20EFE4_.wvu.PrintArea" localSheetId="14" hidden="1">Discount!$A$2:$G$40</definedName>
    <definedName name="Z_AD0333DF_5B33_49B5_B063_72505D20EFE4_.wvu.PrintArea" localSheetId="16" hidden="1">'Entry Tax'!$A$1:$E$16</definedName>
    <definedName name="Z_AD0333DF_5B33_49B5_B063_72505D20EFE4_.wvu.PrintArea" localSheetId="2" hidden="1">Instructions!$A$1:$C$65</definedName>
    <definedName name="Z_AD0333DF_5B33_49B5_B063_72505D20EFE4_.wvu.PrintArea" localSheetId="3" hidden="1">'Names of Bidder'!$B$1:$G$28</definedName>
    <definedName name="Z_AD0333DF_5B33_49B5_B063_72505D20EFE4_.wvu.PrintArea" localSheetId="15" hidden="1">Octroi!$A$1:$E$16</definedName>
    <definedName name="Z_AD0333DF_5B33_49B5_B063_72505D20EFE4_.wvu.PrintArea" localSheetId="17" hidden="1">'Other Taxes &amp; Duties'!$A$1:$F$16</definedName>
    <definedName name="Z_AD0333DF_5B33_49B5_B063_72505D20EFE4_.wvu.PrintArea" localSheetId="4" hidden="1">'Sch-1'!$A$1:$N$60</definedName>
    <definedName name="Z_AD0333DF_5B33_49B5_B063_72505D20EFE4_.wvu.PrintArea" localSheetId="5" hidden="1">'Sch-2'!$A$1:$J$57</definedName>
    <definedName name="Z_AD0333DF_5B33_49B5_B063_72505D20EFE4_.wvu.PrintArea" localSheetId="6" hidden="1">'Sch-3'!$A$1:$P$39</definedName>
    <definedName name="Z_AD0333DF_5B33_49B5_B063_72505D20EFE4_.wvu.PrintArea" localSheetId="7" hidden="1">'Sch-4'!$A$1:$P$26</definedName>
    <definedName name="Z_AD0333DF_5B33_49B5_B063_72505D20EFE4_.wvu.PrintArea" localSheetId="8" hidden="1">'Sch-5'!$A$1:$E$23</definedName>
    <definedName name="Z_AD0333DF_5B33_49B5_B063_72505D20EFE4_.wvu.PrintArea" localSheetId="9" hidden="1">'Sch-5 after discount'!$A$1:$E$23</definedName>
    <definedName name="Z_AD0333DF_5B33_49B5_B063_72505D20EFE4_.wvu.PrintArea" localSheetId="10" hidden="1">'Sch-6'!$A$1:$D$32</definedName>
    <definedName name="Z_AD0333DF_5B33_49B5_B063_72505D20EFE4_.wvu.PrintArea" localSheetId="12" hidden="1">'Sch-6 (After Discount)'!$A$1:$D$32</definedName>
    <definedName name="Z_AD0333DF_5B33_49B5_B063_72505D20EFE4_.wvu.PrintArea" localSheetId="11" hidden="1">'Sch-6 After Discount'!$A$1:$D$31</definedName>
    <definedName name="Z_AD0333DF_5B33_49B5_B063_72505D20EFE4_.wvu.PrintArea" localSheetId="13" hidden="1">'Sch-7'!$A$1:$M$22</definedName>
    <definedName name="Z_AD0333DF_5B33_49B5_B063_72505D20EFE4_.wvu.PrintTitles" localSheetId="4" hidden="1">'Sch-1'!$15:$16</definedName>
    <definedName name="Z_AD0333DF_5B33_49B5_B063_72505D20EFE4_.wvu.PrintTitles" localSheetId="5" hidden="1">'Sch-2'!$15:$16</definedName>
    <definedName name="Z_AD0333DF_5B33_49B5_B063_72505D20EFE4_.wvu.PrintTitles" localSheetId="6" hidden="1">'Sch-3'!$16:$17</definedName>
    <definedName name="Z_AD0333DF_5B33_49B5_B063_72505D20EFE4_.wvu.PrintTitles" localSheetId="8" hidden="1">'Sch-5'!$3:$14</definedName>
    <definedName name="Z_AD0333DF_5B33_49B5_B063_72505D20EFE4_.wvu.PrintTitles" localSheetId="9" hidden="1">'Sch-5 after discount'!$3:$14</definedName>
    <definedName name="Z_AD0333DF_5B33_49B5_B063_72505D20EFE4_.wvu.PrintTitles" localSheetId="10" hidden="1">'Sch-6'!$3:$14</definedName>
    <definedName name="Z_AD0333DF_5B33_49B5_B063_72505D20EFE4_.wvu.PrintTitles" localSheetId="12" hidden="1">'Sch-6 (After Discount)'!$3:$14</definedName>
    <definedName name="Z_AD0333DF_5B33_49B5_B063_72505D20EFE4_.wvu.PrintTitles" localSheetId="11" hidden="1">'Sch-6 After Discount'!$3:$13</definedName>
    <definedName name="Z_AD0333DF_5B33_49B5_B063_72505D20EFE4_.wvu.Rows" localSheetId="1" hidden="1">Cover!$7:$7</definedName>
    <definedName name="Z_AD0333DF_5B33_49B5_B063_72505D20EFE4_.wvu.Rows" localSheetId="14" hidden="1">Discount!$29:$32</definedName>
    <definedName name="Z_AD0333DF_5B33_49B5_B063_72505D20EFE4_.wvu.Rows" localSheetId="3" hidden="1">'Names of Bidder'!$19:$22</definedName>
    <definedName name="Z_AD0333DF_5B33_49B5_B063_72505D20EFE4_.wvu.Rows" localSheetId="13" hidden="1">'Sch-7'!$62:$180</definedName>
    <definedName name="Z_B1DC5269_D889_4438_853D_005C3B580A35_.wvu.Cols" localSheetId="21" hidden="1">'N-W (Cr.)'!$C:$C,'N-W (Cr.)'!$H:$H,'N-W (Cr.)'!$M:$M,'N-W (Cr.)'!$R:$R</definedName>
    <definedName name="Z_B23AD343_29DA_4CE0_BD10_47BF44F3782F_.wvu.Cols" localSheetId="18" hidden="1">'Bid Form 2nd Envelope'!$T:$Y</definedName>
    <definedName name="Z_B23AD343_29DA_4CE0_BD10_47BF44F3782F_.wvu.Cols" localSheetId="14" hidden="1">Discount!$I:$P</definedName>
    <definedName name="Z_B23AD343_29DA_4CE0_BD10_47BF44F3782F_.wvu.Cols" localSheetId="8" hidden="1">'Sch-5'!$I:$P</definedName>
    <definedName name="Z_B23AD343_29DA_4CE0_BD10_47BF44F3782F_.wvu.Cols" localSheetId="9" hidden="1">'Sch-5 after discount'!$I:$P</definedName>
    <definedName name="Z_B23AD343_29DA_4CE0_BD10_47BF44F3782F_.wvu.PrintArea" localSheetId="18" hidden="1">'Bid Form 2nd Envelope'!$A$1:$F$66</definedName>
    <definedName name="Z_B23AD343_29DA_4CE0_BD10_47BF44F3782F_.wvu.PrintArea" localSheetId="14" hidden="1">Discount!$A$2:$G$40</definedName>
    <definedName name="Z_B23AD343_29DA_4CE0_BD10_47BF44F3782F_.wvu.PrintArea" localSheetId="16" hidden="1">'Entry Tax'!$A$1:$E$16</definedName>
    <definedName name="Z_B23AD343_29DA_4CE0_BD10_47BF44F3782F_.wvu.PrintArea" localSheetId="2" hidden="1">Instructions!$A$1:$C$65</definedName>
    <definedName name="Z_B23AD343_29DA_4CE0_BD10_47BF44F3782F_.wvu.PrintArea" localSheetId="3" hidden="1">'Names of Bidder'!$B$1:$G$28</definedName>
    <definedName name="Z_B23AD343_29DA_4CE0_BD10_47BF44F3782F_.wvu.PrintArea" localSheetId="15" hidden="1">Octroi!$A$1:$E$16</definedName>
    <definedName name="Z_B23AD343_29DA_4CE0_BD10_47BF44F3782F_.wvu.PrintArea" localSheetId="17" hidden="1">'Other Taxes &amp; Duties'!$A$1:$F$16</definedName>
    <definedName name="Z_B23AD343_29DA_4CE0_BD10_47BF44F3782F_.wvu.PrintArea" localSheetId="8" hidden="1">'Sch-5'!$A$1:$E$23</definedName>
    <definedName name="Z_B23AD343_29DA_4CE0_BD10_47BF44F3782F_.wvu.PrintArea" localSheetId="9" hidden="1">'Sch-5 after discount'!$A$1:$E$23</definedName>
    <definedName name="Z_B23AD343_29DA_4CE0_BD10_47BF44F3782F_.wvu.PrintArea" localSheetId="10" hidden="1">'Sch-6'!$A$1:$D$32</definedName>
    <definedName name="Z_B23AD343_29DA_4CE0_BD10_47BF44F3782F_.wvu.PrintArea" localSheetId="12" hidden="1">'Sch-6 (After Discount)'!$A$1:$D$32</definedName>
    <definedName name="Z_B23AD343_29DA_4CE0_BD10_47BF44F3782F_.wvu.PrintArea" localSheetId="11" hidden="1">'Sch-6 After Discount'!$A$1:$D$31</definedName>
    <definedName name="Z_B23AD343_29DA_4CE0_BD10_47BF44F3782F_.wvu.PrintTitles" localSheetId="8" hidden="1">'Sch-5'!$3:$14</definedName>
    <definedName name="Z_B23AD343_29DA_4CE0_BD10_47BF44F3782F_.wvu.PrintTitles" localSheetId="9" hidden="1">'Sch-5 after discount'!$3:$14</definedName>
    <definedName name="Z_B23AD343_29DA_4CE0_BD10_47BF44F3782F_.wvu.PrintTitles" localSheetId="10" hidden="1">'Sch-6'!$3:$14</definedName>
    <definedName name="Z_B23AD343_29DA_4CE0_BD10_47BF44F3782F_.wvu.PrintTitles" localSheetId="12" hidden="1">'Sch-6 (After Discount)'!$3:$14</definedName>
    <definedName name="Z_B23AD343_29DA_4CE0_BD10_47BF44F3782F_.wvu.PrintTitles" localSheetId="11" hidden="1">'Sch-6 After Discount'!$3:$13</definedName>
    <definedName name="Z_B23AD343_29DA_4CE0_BD10_47BF44F3782F_.wvu.Rows" localSheetId="1" hidden="1">Cover!$7:$7</definedName>
    <definedName name="Z_B23AD343_29DA_4CE0_BD10_47BF44F3782F_.wvu.Rows" localSheetId="14" hidden="1">Discount!$30:$32</definedName>
    <definedName name="Z_B23AD343_29DA_4CE0_BD10_47BF44F3782F_.wvu.Rows" localSheetId="3" hidden="1">'Names of Bidder'!$19:$22</definedName>
    <definedName name="Z_B96E710B_6DD7_4DE1_95AB_C9EE060CD030_.wvu.Cols" localSheetId="0" hidden="1">Basic!$I:$I</definedName>
    <definedName name="Z_B96E710B_6DD7_4DE1_95AB_C9EE060CD030_.wvu.Cols" localSheetId="18" hidden="1">'Bid Form 2nd Envelope'!$T:$Y</definedName>
    <definedName name="Z_B96E710B_6DD7_4DE1_95AB_C9EE060CD030_.wvu.Cols" localSheetId="14" hidden="1">Discount!$H:$L</definedName>
    <definedName name="Z_B96E710B_6DD7_4DE1_95AB_C9EE060CD030_.wvu.Cols" localSheetId="4" hidden="1">'Sch-1'!$O:$X</definedName>
    <definedName name="Z_B96E710B_6DD7_4DE1_95AB_C9EE060CD030_.wvu.Cols" localSheetId="6" hidden="1">'Sch-3'!$Q:$V</definedName>
    <definedName name="Z_B96E710B_6DD7_4DE1_95AB_C9EE060CD030_.wvu.Cols" localSheetId="8" hidden="1">'Sch-5'!$F:$T</definedName>
    <definedName name="Z_B96E710B_6DD7_4DE1_95AB_C9EE060CD030_.wvu.Cols" localSheetId="9" hidden="1">'Sch-5 after discount'!$F:$R</definedName>
    <definedName name="Z_B96E710B_6DD7_4DE1_95AB_C9EE060CD030_.wvu.Cols" localSheetId="13" hidden="1">'Sch-7'!$AA:$AG</definedName>
    <definedName name="Z_B96E710B_6DD7_4DE1_95AB_C9EE060CD030_.wvu.FilterData" localSheetId="4" hidden="1">'Sch-1'!$C$1:$C$56</definedName>
    <definedName name="Z_B96E710B_6DD7_4DE1_95AB_C9EE060CD030_.wvu.FilterData" localSheetId="5" hidden="1">'Sch-2'!$C$1:$C$59</definedName>
    <definedName name="Z_B96E710B_6DD7_4DE1_95AB_C9EE060CD030_.wvu.FilterData" localSheetId="6" hidden="1">'Sch-3'!$C$1:$C$41</definedName>
    <definedName name="Z_B96E710B_6DD7_4DE1_95AB_C9EE060CD030_.wvu.PrintArea" localSheetId="18" hidden="1">'Bid Form 2nd Envelope'!$A$1:$F$66</definedName>
    <definedName name="Z_B96E710B_6DD7_4DE1_95AB_C9EE060CD030_.wvu.PrintArea" localSheetId="14" hidden="1">Discount!$A$2:$G$40</definedName>
    <definedName name="Z_B96E710B_6DD7_4DE1_95AB_C9EE060CD030_.wvu.PrintArea" localSheetId="16" hidden="1">'Entry Tax'!$A$1:$E$16</definedName>
    <definedName name="Z_B96E710B_6DD7_4DE1_95AB_C9EE060CD030_.wvu.PrintArea" localSheetId="2" hidden="1">Instructions!$A$1:$C$65</definedName>
    <definedName name="Z_B96E710B_6DD7_4DE1_95AB_C9EE060CD030_.wvu.PrintArea" localSheetId="3" hidden="1">'Names of Bidder'!$B$1:$G$28</definedName>
    <definedName name="Z_B96E710B_6DD7_4DE1_95AB_C9EE060CD030_.wvu.PrintArea" localSheetId="15" hidden="1">Octroi!$A$1:$E$16</definedName>
    <definedName name="Z_B96E710B_6DD7_4DE1_95AB_C9EE060CD030_.wvu.PrintArea" localSheetId="17" hidden="1">'Other Taxes &amp; Duties'!$A$1:$F$16</definedName>
    <definedName name="Z_B96E710B_6DD7_4DE1_95AB_C9EE060CD030_.wvu.PrintArea" localSheetId="4" hidden="1">'Sch-1'!$A$1:$N$60</definedName>
    <definedName name="Z_B96E710B_6DD7_4DE1_95AB_C9EE060CD030_.wvu.PrintArea" localSheetId="5" hidden="1">'Sch-2'!$A$1:$J$59</definedName>
    <definedName name="Z_B96E710B_6DD7_4DE1_95AB_C9EE060CD030_.wvu.PrintArea" localSheetId="6" hidden="1">'Sch-3'!$A$1:$P$41</definedName>
    <definedName name="Z_B96E710B_6DD7_4DE1_95AB_C9EE060CD030_.wvu.PrintArea" localSheetId="7" hidden="1">'Sch-4'!$A$1:$P$26</definedName>
    <definedName name="Z_B96E710B_6DD7_4DE1_95AB_C9EE060CD030_.wvu.PrintArea" localSheetId="8" hidden="1">'Sch-5'!$A$1:$E$23</definedName>
    <definedName name="Z_B96E710B_6DD7_4DE1_95AB_C9EE060CD030_.wvu.PrintArea" localSheetId="9" hidden="1">'Sch-5 after discount'!$A$1:$E$23</definedName>
    <definedName name="Z_B96E710B_6DD7_4DE1_95AB_C9EE060CD030_.wvu.PrintArea" localSheetId="10" hidden="1">'Sch-6'!$A$1:$D$32</definedName>
    <definedName name="Z_B96E710B_6DD7_4DE1_95AB_C9EE060CD030_.wvu.PrintArea" localSheetId="12" hidden="1">'Sch-6 (After Discount)'!$A$1:$D$32</definedName>
    <definedName name="Z_B96E710B_6DD7_4DE1_95AB_C9EE060CD030_.wvu.PrintArea" localSheetId="11" hidden="1">'Sch-6 After Discount'!$A$1:$D$31</definedName>
    <definedName name="Z_B96E710B_6DD7_4DE1_95AB_C9EE060CD030_.wvu.PrintArea" localSheetId="13" hidden="1">'Sch-7'!$A$1:$M$25</definedName>
    <definedName name="Z_B96E710B_6DD7_4DE1_95AB_C9EE060CD030_.wvu.PrintTitles" localSheetId="4" hidden="1">'Sch-1'!$15:$16</definedName>
    <definedName name="Z_B96E710B_6DD7_4DE1_95AB_C9EE060CD030_.wvu.PrintTitles" localSheetId="5" hidden="1">'Sch-2'!$15:$16</definedName>
    <definedName name="Z_B96E710B_6DD7_4DE1_95AB_C9EE060CD030_.wvu.PrintTitles" localSheetId="6" hidden="1">'Sch-3'!$16:$17</definedName>
    <definedName name="Z_B96E710B_6DD7_4DE1_95AB_C9EE060CD030_.wvu.PrintTitles" localSheetId="8" hidden="1">'Sch-5'!$3:$14</definedName>
    <definedName name="Z_B96E710B_6DD7_4DE1_95AB_C9EE060CD030_.wvu.PrintTitles" localSheetId="9" hidden="1">'Sch-5 after discount'!$3:$14</definedName>
    <definedName name="Z_B96E710B_6DD7_4DE1_95AB_C9EE060CD030_.wvu.PrintTitles" localSheetId="10" hidden="1">'Sch-6'!$3:$14</definedName>
    <definedName name="Z_B96E710B_6DD7_4DE1_95AB_C9EE060CD030_.wvu.PrintTitles" localSheetId="12" hidden="1">'Sch-6 (After Discount)'!$3:$14</definedName>
    <definedName name="Z_B96E710B_6DD7_4DE1_95AB_C9EE060CD030_.wvu.PrintTitles" localSheetId="11" hidden="1">'Sch-6 After Discount'!$3:$13</definedName>
    <definedName name="Z_B96E710B_6DD7_4DE1_95AB_C9EE060CD030_.wvu.Rows" localSheetId="1" hidden="1">Cover!$7:$7</definedName>
    <definedName name="Z_B96E710B_6DD7_4DE1_95AB_C9EE060CD030_.wvu.Rows" localSheetId="14" hidden="1">Discount!$29:$32</definedName>
    <definedName name="Z_B96E710B_6DD7_4DE1_95AB_C9EE060CD030_.wvu.Rows" localSheetId="3" hidden="1">'Names of Bidder'!$19:$22</definedName>
    <definedName name="Z_B96E710B_6DD7_4DE1_95AB_C9EE060CD030_.wvu.Rows" localSheetId="13" hidden="1">'Sch-7'!$62:$180</definedName>
    <definedName name="Z_BDFA0401_0547_4E51_8BD2_84F711B066CA_.wvu.Cols" localSheetId="0" hidden="1">Basic!$I:$I</definedName>
    <definedName name="Z_BDFA0401_0547_4E51_8BD2_84F711B066CA_.wvu.Cols" localSheetId="18" hidden="1">'Bid Form 2nd Envelope'!$H:$AO</definedName>
    <definedName name="Z_BDFA0401_0547_4E51_8BD2_84F711B066CA_.wvu.Cols" localSheetId="14" hidden="1">Discount!$H:$L</definedName>
    <definedName name="Z_BDFA0401_0547_4E51_8BD2_84F711B066CA_.wvu.Cols" localSheetId="3" hidden="1">'Names of Bidder'!$H:$H,'Names of Bidder'!$K:$K</definedName>
    <definedName name="Z_BDFA0401_0547_4E51_8BD2_84F711B066CA_.wvu.Cols" localSheetId="21" hidden="1">'N-W (Cr.)'!$A:$O,'N-W (Cr.)'!$T:$DL</definedName>
    <definedName name="Z_BDFA0401_0547_4E51_8BD2_84F711B066CA_.wvu.Cols" localSheetId="4" hidden="1">'Sch-1'!$O:$W</definedName>
    <definedName name="Z_BDFA0401_0547_4E51_8BD2_84F711B066CA_.wvu.Cols" localSheetId="6" hidden="1">'Sch-3'!$Q:$W,'Sch-3'!$AA:$AA</definedName>
    <definedName name="Z_BDFA0401_0547_4E51_8BD2_84F711B066CA_.wvu.Cols" localSheetId="8" hidden="1">'Sch-5'!$F:$T</definedName>
    <definedName name="Z_BDFA0401_0547_4E51_8BD2_84F711B066CA_.wvu.Cols" localSheetId="12" hidden="1">'Sch-6 (After Discount)'!$E:$F</definedName>
    <definedName name="Z_BDFA0401_0547_4E51_8BD2_84F711B066CA_.wvu.Cols" localSheetId="13" hidden="1">'Sch-7'!$AA:$AG</definedName>
    <definedName name="Z_BDFA0401_0547_4E51_8BD2_84F711B066CA_.wvu.FilterData" localSheetId="4" hidden="1">'Sch-1'!$16:$56</definedName>
    <definedName name="Z_BDFA0401_0547_4E51_8BD2_84F711B066CA_.wvu.FilterData" localSheetId="5" hidden="1">'Sch-2'!$A$16:$AF$54</definedName>
    <definedName name="Z_BDFA0401_0547_4E51_8BD2_84F711B066CA_.wvu.PrintArea" localSheetId="18" hidden="1">'Bid Form 2nd Envelope'!$A$1:$F$64</definedName>
    <definedName name="Z_BDFA0401_0547_4E51_8BD2_84F711B066CA_.wvu.PrintArea" localSheetId="14" hidden="1">Discount!$A$2:$G$40</definedName>
    <definedName name="Z_BDFA0401_0547_4E51_8BD2_84F711B066CA_.wvu.PrintArea" localSheetId="16" hidden="1">'Entry Tax'!$A$1:$E$16</definedName>
    <definedName name="Z_BDFA0401_0547_4E51_8BD2_84F711B066CA_.wvu.PrintArea" localSheetId="2" hidden="1">Instructions!$A$1:$C$65</definedName>
    <definedName name="Z_BDFA0401_0547_4E51_8BD2_84F711B066CA_.wvu.PrintArea" localSheetId="3" hidden="1">'Names of Bidder'!$B$1:$G$28</definedName>
    <definedName name="Z_BDFA0401_0547_4E51_8BD2_84F711B066CA_.wvu.PrintArea" localSheetId="15" hidden="1">Octroi!$A$1:$E$16</definedName>
    <definedName name="Z_BDFA0401_0547_4E51_8BD2_84F711B066CA_.wvu.PrintArea" localSheetId="17" hidden="1">'Other Taxes &amp; Duties'!$A$1:$F$16</definedName>
    <definedName name="Z_BDFA0401_0547_4E51_8BD2_84F711B066CA_.wvu.PrintArea" localSheetId="4" hidden="1">'Sch-1'!$A$1:$N$60</definedName>
    <definedName name="Z_BDFA0401_0547_4E51_8BD2_84F711B066CA_.wvu.PrintArea" localSheetId="5" hidden="1">'Sch-2'!$A$1:$J$57</definedName>
    <definedName name="Z_BDFA0401_0547_4E51_8BD2_84F711B066CA_.wvu.PrintArea" localSheetId="6" hidden="1">'Sch-3'!$A$1:$P$39</definedName>
    <definedName name="Z_BDFA0401_0547_4E51_8BD2_84F711B066CA_.wvu.PrintArea" localSheetId="7" hidden="1">'Sch-4'!$A$1:$P$26</definedName>
    <definedName name="Z_BDFA0401_0547_4E51_8BD2_84F711B066CA_.wvu.PrintArea" localSheetId="8" hidden="1">'Sch-5'!$A$1:$E$23</definedName>
    <definedName name="Z_BDFA0401_0547_4E51_8BD2_84F711B066CA_.wvu.PrintArea" localSheetId="9" hidden="1">'Sch-5 after discount'!$A$1:$E$23</definedName>
    <definedName name="Z_BDFA0401_0547_4E51_8BD2_84F711B066CA_.wvu.PrintArea" localSheetId="10" hidden="1">'Sch-6'!$A$1:$D$32</definedName>
    <definedName name="Z_BDFA0401_0547_4E51_8BD2_84F711B066CA_.wvu.PrintArea" localSheetId="12" hidden="1">'Sch-6 (After Discount)'!$A$1:$D$32</definedName>
    <definedName name="Z_BDFA0401_0547_4E51_8BD2_84F711B066CA_.wvu.PrintArea" localSheetId="11" hidden="1">'Sch-6 After Discount'!$A$1:$D$31</definedName>
    <definedName name="Z_BDFA0401_0547_4E51_8BD2_84F711B066CA_.wvu.PrintArea" localSheetId="13" hidden="1">'Sch-7'!$A$1:$M$22</definedName>
    <definedName name="Z_BDFA0401_0547_4E51_8BD2_84F711B066CA_.wvu.PrintTitles" localSheetId="4" hidden="1">'Sch-1'!$15:$16</definedName>
    <definedName name="Z_BDFA0401_0547_4E51_8BD2_84F711B066CA_.wvu.PrintTitles" localSheetId="5" hidden="1">'Sch-2'!$15:$16</definedName>
    <definedName name="Z_BDFA0401_0547_4E51_8BD2_84F711B066CA_.wvu.PrintTitles" localSheetId="6" hidden="1">'Sch-3'!$16:$17</definedName>
    <definedName name="Z_BDFA0401_0547_4E51_8BD2_84F711B066CA_.wvu.PrintTitles" localSheetId="8" hidden="1">'Sch-5'!$3:$14</definedName>
    <definedName name="Z_BDFA0401_0547_4E51_8BD2_84F711B066CA_.wvu.PrintTitles" localSheetId="9" hidden="1">'Sch-5 after discount'!$3:$14</definedName>
    <definedName name="Z_BDFA0401_0547_4E51_8BD2_84F711B066CA_.wvu.PrintTitles" localSheetId="10" hidden="1">'Sch-6'!$3:$14</definedName>
    <definedName name="Z_BDFA0401_0547_4E51_8BD2_84F711B066CA_.wvu.PrintTitles" localSheetId="12" hidden="1">'Sch-6 (After Discount)'!$3:$14</definedName>
    <definedName name="Z_BDFA0401_0547_4E51_8BD2_84F711B066CA_.wvu.PrintTitles" localSheetId="11" hidden="1">'Sch-6 After Discount'!$3:$13</definedName>
    <definedName name="Z_BDFA0401_0547_4E51_8BD2_84F711B066CA_.wvu.Rows" localSheetId="1" hidden="1">Cover!$7:$7</definedName>
    <definedName name="Z_BDFA0401_0547_4E51_8BD2_84F711B066CA_.wvu.Rows" localSheetId="14" hidden="1">Discount!$29:$32</definedName>
    <definedName name="Z_BDFA0401_0547_4E51_8BD2_84F711B066CA_.wvu.Rows" localSheetId="3" hidden="1">'Names of Bidder'!$19:$22</definedName>
    <definedName name="Z_BDFA0401_0547_4E51_8BD2_84F711B066CA_.wvu.Rows" localSheetId="13" hidden="1">'Sch-7'!$62:$180</definedName>
    <definedName name="Z_BE68641D_0C1E_4F8D_890A_A660C199187C_.wvu.Cols" localSheetId="0" hidden="1">Basic!$I:$I</definedName>
    <definedName name="Z_BE68641D_0C1E_4F8D_890A_A660C199187C_.wvu.Cols" localSheetId="18" hidden="1">'Bid Form 2nd Envelope'!$H:$AO</definedName>
    <definedName name="Z_BE68641D_0C1E_4F8D_890A_A660C199187C_.wvu.Cols" localSheetId="14" hidden="1">Discount!$H:$L</definedName>
    <definedName name="Z_BE68641D_0C1E_4F8D_890A_A660C199187C_.wvu.Cols" localSheetId="3" hidden="1">'Names of Bidder'!$H:$H,'Names of Bidder'!$K:$K</definedName>
    <definedName name="Z_BE68641D_0C1E_4F8D_890A_A660C199187C_.wvu.Cols" localSheetId="21" hidden="1">'N-W (Cr.)'!$A:$O,'N-W (Cr.)'!$T:$DL</definedName>
    <definedName name="Z_BE68641D_0C1E_4F8D_890A_A660C199187C_.wvu.Cols" localSheetId="4" hidden="1">'Sch-1'!$O:$AB</definedName>
    <definedName name="Z_BE68641D_0C1E_4F8D_890A_A660C199187C_.wvu.Cols" localSheetId="6" hidden="1">'Sch-3'!$Q:$AC</definedName>
    <definedName name="Z_BE68641D_0C1E_4F8D_890A_A660C199187C_.wvu.Cols" localSheetId="8" hidden="1">'Sch-5'!$F:$T</definedName>
    <definedName name="Z_BE68641D_0C1E_4F8D_890A_A660C199187C_.wvu.Cols" localSheetId="12" hidden="1">'Sch-6 (After Discount)'!$E:$F</definedName>
    <definedName name="Z_BE68641D_0C1E_4F8D_890A_A660C199187C_.wvu.Cols" localSheetId="13" hidden="1">'Sch-7'!$AA:$AG</definedName>
    <definedName name="Z_BE68641D_0C1E_4F8D_890A_A660C199187C_.wvu.FilterData" localSheetId="4" hidden="1">'Sch-1'!$16:$56</definedName>
    <definedName name="Z_BE68641D_0C1E_4F8D_890A_A660C199187C_.wvu.FilterData" localSheetId="5" hidden="1">'Sch-2'!$A$16:$AF$54</definedName>
    <definedName name="Z_BE68641D_0C1E_4F8D_890A_A660C199187C_.wvu.PrintArea" localSheetId="18" hidden="1">'Bid Form 2nd Envelope'!$A$1:$F$66</definedName>
    <definedName name="Z_BE68641D_0C1E_4F8D_890A_A660C199187C_.wvu.PrintArea" localSheetId="14" hidden="1">Discount!$A$2:$G$40</definedName>
    <definedName name="Z_BE68641D_0C1E_4F8D_890A_A660C199187C_.wvu.PrintArea" localSheetId="16" hidden="1">'Entry Tax'!$A$1:$E$16</definedName>
    <definedName name="Z_BE68641D_0C1E_4F8D_890A_A660C199187C_.wvu.PrintArea" localSheetId="2" hidden="1">Instructions!$A$1:$C$65</definedName>
    <definedName name="Z_BE68641D_0C1E_4F8D_890A_A660C199187C_.wvu.PrintArea" localSheetId="3" hidden="1">'Names of Bidder'!$B$1:$G$28</definedName>
    <definedName name="Z_BE68641D_0C1E_4F8D_890A_A660C199187C_.wvu.PrintArea" localSheetId="15" hidden="1">Octroi!$A$1:$E$16</definedName>
    <definedName name="Z_BE68641D_0C1E_4F8D_890A_A660C199187C_.wvu.PrintArea" localSheetId="17" hidden="1">'Other Taxes &amp; Duties'!$A$1:$F$16</definedName>
    <definedName name="Z_BE68641D_0C1E_4F8D_890A_A660C199187C_.wvu.PrintArea" localSheetId="4" hidden="1">'Sch-1'!$A$1:$N$60</definedName>
    <definedName name="Z_BE68641D_0C1E_4F8D_890A_A660C199187C_.wvu.PrintArea" localSheetId="5" hidden="1">'Sch-2'!$A$1:$J$57</definedName>
    <definedName name="Z_BE68641D_0C1E_4F8D_890A_A660C199187C_.wvu.PrintArea" localSheetId="6" hidden="1">'Sch-3'!$A$1:$P$39</definedName>
    <definedName name="Z_BE68641D_0C1E_4F8D_890A_A660C199187C_.wvu.PrintArea" localSheetId="7" hidden="1">'Sch-4'!$A$1:$P$26</definedName>
    <definedName name="Z_BE68641D_0C1E_4F8D_890A_A660C199187C_.wvu.PrintArea" localSheetId="8" hidden="1">'Sch-5'!$A$1:$E$23</definedName>
    <definedName name="Z_BE68641D_0C1E_4F8D_890A_A660C199187C_.wvu.PrintArea" localSheetId="9" hidden="1">'Sch-5 after discount'!$A$1:$E$23</definedName>
    <definedName name="Z_BE68641D_0C1E_4F8D_890A_A660C199187C_.wvu.PrintArea" localSheetId="10" hidden="1">'Sch-6'!$A$1:$D$32</definedName>
    <definedName name="Z_BE68641D_0C1E_4F8D_890A_A660C199187C_.wvu.PrintArea" localSheetId="12" hidden="1">'Sch-6 (After Discount)'!$A$1:$D$32</definedName>
    <definedName name="Z_BE68641D_0C1E_4F8D_890A_A660C199187C_.wvu.PrintArea" localSheetId="11" hidden="1">'Sch-6 After Discount'!$A$1:$D$31</definedName>
    <definedName name="Z_BE68641D_0C1E_4F8D_890A_A660C199187C_.wvu.PrintArea" localSheetId="13" hidden="1">'Sch-7'!$A$1:$M$22</definedName>
    <definedName name="Z_BE68641D_0C1E_4F8D_890A_A660C199187C_.wvu.PrintTitles" localSheetId="4" hidden="1">'Sch-1'!$15:$16</definedName>
    <definedName name="Z_BE68641D_0C1E_4F8D_890A_A660C199187C_.wvu.PrintTitles" localSheetId="5" hidden="1">'Sch-2'!$15:$16</definedName>
    <definedName name="Z_BE68641D_0C1E_4F8D_890A_A660C199187C_.wvu.PrintTitles" localSheetId="6" hidden="1">'Sch-3'!$16:$17</definedName>
    <definedName name="Z_BE68641D_0C1E_4F8D_890A_A660C199187C_.wvu.PrintTitles" localSheetId="8" hidden="1">'Sch-5'!$3:$14</definedName>
    <definedName name="Z_BE68641D_0C1E_4F8D_890A_A660C199187C_.wvu.PrintTitles" localSheetId="9" hidden="1">'Sch-5 after discount'!$3:$14</definedName>
    <definedName name="Z_BE68641D_0C1E_4F8D_890A_A660C199187C_.wvu.PrintTitles" localSheetId="10" hidden="1">'Sch-6'!$3:$14</definedName>
    <definedName name="Z_BE68641D_0C1E_4F8D_890A_A660C199187C_.wvu.PrintTitles" localSheetId="12" hidden="1">'Sch-6 (After Discount)'!$3:$14</definedName>
    <definedName name="Z_BE68641D_0C1E_4F8D_890A_A660C199187C_.wvu.PrintTitles" localSheetId="11" hidden="1">'Sch-6 After Discount'!$3:$13</definedName>
    <definedName name="Z_BE68641D_0C1E_4F8D_890A_A660C199187C_.wvu.Rows" localSheetId="1" hidden="1">Cover!$7:$7</definedName>
    <definedName name="Z_BE68641D_0C1E_4F8D_890A_A660C199187C_.wvu.Rows" localSheetId="14" hidden="1">Discount!$29:$32</definedName>
    <definedName name="Z_BE68641D_0C1E_4F8D_890A_A660C199187C_.wvu.Rows" localSheetId="3" hidden="1">'Names of Bidder'!$19:$22</definedName>
    <definedName name="Z_BE68641D_0C1E_4F8D_890A_A660C199187C_.wvu.Rows" localSheetId="13" hidden="1">'Sch-7'!$62:$180</definedName>
    <definedName name="Z_C44C314C_9BEB_403F_A933_6B948E5C1171_.wvu.Cols" localSheetId="0" hidden="1">Basic!$I:$I</definedName>
    <definedName name="Z_C44C314C_9BEB_403F_A933_6B948E5C1171_.wvu.Cols" localSheetId="18" hidden="1">'Bid Form 2nd Envelope'!$H:$AO</definedName>
    <definedName name="Z_C44C314C_9BEB_403F_A933_6B948E5C1171_.wvu.Cols" localSheetId="14" hidden="1">Discount!$H:$L</definedName>
    <definedName name="Z_C44C314C_9BEB_403F_A933_6B948E5C1171_.wvu.Cols" localSheetId="3" hidden="1">'Names of Bidder'!$H:$H,'Names of Bidder'!$K:$K</definedName>
    <definedName name="Z_C44C314C_9BEB_403F_A933_6B948E5C1171_.wvu.Cols" localSheetId="21" hidden="1">'N-W (Cr.)'!$A:$O,'N-W (Cr.)'!$T:$DL</definedName>
    <definedName name="Z_C44C314C_9BEB_403F_A933_6B948E5C1171_.wvu.Cols" localSheetId="4" hidden="1">'Sch-1'!$O:$AB</definedName>
    <definedName name="Z_C44C314C_9BEB_403F_A933_6B948E5C1171_.wvu.Cols" localSheetId="6" hidden="1">'Sch-3'!$Q:$AC</definedName>
    <definedName name="Z_C44C314C_9BEB_403F_A933_6B948E5C1171_.wvu.Cols" localSheetId="8" hidden="1">'Sch-5'!$F:$T</definedName>
    <definedName name="Z_C44C314C_9BEB_403F_A933_6B948E5C1171_.wvu.Cols" localSheetId="12" hidden="1">'Sch-6 (After Discount)'!$E:$F</definedName>
    <definedName name="Z_C44C314C_9BEB_403F_A933_6B948E5C1171_.wvu.Cols" localSheetId="13" hidden="1">'Sch-7'!$AA:$AG</definedName>
    <definedName name="Z_C44C314C_9BEB_403F_A933_6B948E5C1171_.wvu.FilterData" localSheetId="4" hidden="1">'Sch-1'!$16:$56</definedName>
    <definedName name="Z_C44C314C_9BEB_403F_A933_6B948E5C1171_.wvu.FilterData" localSheetId="5" hidden="1">'Sch-2'!$A$16:$AF$54</definedName>
    <definedName name="Z_C44C314C_9BEB_403F_A933_6B948E5C1171_.wvu.PrintArea" localSheetId="18" hidden="1">'Bid Form 2nd Envelope'!$A$1:$F$66</definedName>
    <definedName name="Z_C44C314C_9BEB_403F_A933_6B948E5C1171_.wvu.PrintArea" localSheetId="14" hidden="1">Discount!$A$2:$G$40</definedName>
    <definedName name="Z_C44C314C_9BEB_403F_A933_6B948E5C1171_.wvu.PrintArea" localSheetId="16" hidden="1">'Entry Tax'!$A$1:$E$16</definedName>
    <definedName name="Z_C44C314C_9BEB_403F_A933_6B948E5C1171_.wvu.PrintArea" localSheetId="2" hidden="1">Instructions!$A$1:$C$65</definedName>
    <definedName name="Z_C44C314C_9BEB_403F_A933_6B948E5C1171_.wvu.PrintArea" localSheetId="3" hidden="1">'Names of Bidder'!$B$1:$G$28</definedName>
    <definedName name="Z_C44C314C_9BEB_403F_A933_6B948E5C1171_.wvu.PrintArea" localSheetId="15" hidden="1">Octroi!$A$1:$E$16</definedName>
    <definedName name="Z_C44C314C_9BEB_403F_A933_6B948E5C1171_.wvu.PrintArea" localSheetId="17" hidden="1">'Other Taxes &amp; Duties'!$A$1:$F$16</definedName>
    <definedName name="Z_C44C314C_9BEB_403F_A933_6B948E5C1171_.wvu.PrintArea" localSheetId="4" hidden="1">'Sch-1'!$A$1:$N$60</definedName>
    <definedName name="Z_C44C314C_9BEB_403F_A933_6B948E5C1171_.wvu.PrintArea" localSheetId="5" hidden="1">'Sch-2'!$A$1:$J$57</definedName>
    <definedName name="Z_C44C314C_9BEB_403F_A933_6B948E5C1171_.wvu.PrintArea" localSheetId="6" hidden="1">'Sch-3'!$A$1:$P$39</definedName>
    <definedName name="Z_C44C314C_9BEB_403F_A933_6B948E5C1171_.wvu.PrintArea" localSheetId="7" hidden="1">'Sch-4'!$A$1:$P$26</definedName>
    <definedName name="Z_C44C314C_9BEB_403F_A933_6B948E5C1171_.wvu.PrintArea" localSheetId="8" hidden="1">'Sch-5'!$A$1:$E$23</definedName>
    <definedName name="Z_C44C314C_9BEB_403F_A933_6B948E5C1171_.wvu.PrintArea" localSheetId="9" hidden="1">'Sch-5 after discount'!$A$1:$E$23</definedName>
    <definedName name="Z_C44C314C_9BEB_403F_A933_6B948E5C1171_.wvu.PrintArea" localSheetId="10" hidden="1">'Sch-6'!$A$1:$D$32</definedName>
    <definedName name="Z_C44C314C_9BEB_403F_A933_6B948E5C1171_.wvu.PrintArea" localSheetId="12" hidden="1">'Sch-6 (After Discount)'!$A$1:$D$32</definedName>
    <definedName name="Z_C44C314C_9BEB_403F_A933_6B948E5C1171_.wvu.PrintArea" localSheetId="11" hidden="1">'Sch-6 After Discount'!$A$1:$D$31</definedName>
    <definedName name="Z_C44C314C_9BEB_403F_A933_6B948E5C1171_.wvu.PrintArea" localSheetId="13" hidden="1">'Sch-7'!$A$1:$M$22</definedName>
    <definedName name="Z_C44C314C_9BEB_403F_A933_6B948E5C1171_.wvu.PrintTitles" localSheetId="4" hidden="1">'Sch-1'!$15:$16</definedName>
    <definedName name="Z_C44C314C_9BEB_403F_A933_6B948E5C1171_.wvu.PrintTitles" localSheetId="5" hidden="1">'Sch-2'!$15:$16</definedName>
    <definedName name="Z_C44C314C_9BEB_403F_A933_6B948E5C1171_.wvu.PrintTitles" localSheetId="6" hidden="1">'Sch-3'!$16:$17</definedName>
    <definedName name="Z_C44C314C_9BEB_403F_A933_6B948E5C1171_.wvu.PrintTitles" localSheetId="8" hidden="1">'Sch-5'!$3:$14</definedName>
    <definedName name="Z_C44C314C_9BEB_403F_A933_6B948E5C1171_.wvu.PrintTitles" localSheetId="9" hidden="1">'Sch-5 after discount'!$3:$14</definedName>
    <definedName name="Z_C44C314C_9BEB_403F_A933_6B948E5C1171_.wvu.PrintTitles" localSheetId="10" hidden="1">'Sch-6'!$3:$14</definedName>
    <definedName name="Z_C44C314C_9BEB_403F_A933_6B948E5C1171_.wvu.PrintTitles" localSheetId="12" hidden="1">'Sch-6 (After Discount)'!$3:$14</definedName>
    <definedName name="Z_C44C314C_9BEB_403F_A933_6B948E5C1171_.wvu.PrintTitles" localSheetId="11" hidden="1">'Sch-6 After Discount'!$3:$13</definedName>
    <definedName name="Z_C44C314C_9BEB_403F_A933_6B948E5C1171_.wvu.Rows" localSheetId="1" hidden="1">Cover!$7:$7</definedName>
    <definedName name="Z_C44C314C_9BEB_403F_A933_6B948E5C1171_.wvu.Rows" localSheetId="14" hidden="1">Discount!$29:$32</definedName>
    <definedName name="Z_C44C314C_9BEB_403F_A933_6B948E5C1171_.wvu.Rows" localSheetId="3" hidden="1">'Names of Bidder'!$19:$22</definedName>
    <definedName name="Z_C44C314C_9BEB_403F_A933_6B948E5C1171_.wvu.Rows" localSheetId="13" hidden="1">'Sch-7'!$62:$180</definedName>
    <definedName name="Z_C5506FC7_8A4D_43D0_A0D5_B323816310B7_.wvu.Cols" localSheetId="21" hidden="1">'N-W (Cr.)'!$C:$C,'N-W (Cr.)'!$H:$H,'N-W (Cr.)'!$M:$M,'N-W (Cr.)'!$R:$R</definedName>
    <definedName name="Z_CCA37BAE_906F_43D5_9FD9_B13563E4B9D7_.wvu.Cols" localSheetId="0" hidden="1">Basic!$I:$I</definedName>
    <definedName name="Z_CCA37BAE_906F_43D5_9FD9_B13563E4B9D7_.wvu.Cols" localSheetId="18" hidden="1">'Bid Form 2nd Envelope'!$H:$AO</definedName>
    <definedName name="Z_CCA37BAE_906F_43D5_9FD9_B13563E4B9D7_.wvu.Cols" localSheetId="14" hidden="1">Discount!$H:$L</definedName>
    <definedName name="Z_CCA37BAE_906F_43D5_9FD9_B13563E4B9D7_.wvu.Cols" localSheetId="3" hidden="1">'Names of Bidder'!$H:$H,'Names of Bidder'!$K:$K</definedName>
    <definedName name="Z_CCA37BAE_906F_43D5_9FD9_B13563E4B9D7_.wvu.Cols" localSheetId="21" hidden="1">'N-W (Cr.)'!$A:$O,'N-W (Cr.)'!$T:$DL</definedName>
    <definedName name="Z_CCA37BAE_906F_43D5_9FD9_B13563E4B9D7_.wvu.Cols" localSheetId="4" hidden="1">'Sch-1'!$O:$W,'Sch-1'!$Z:$AG,'Sch-1'!$AJ:$AJ</definedName>
    <definedName name="Z_CCA37BAE_906F_43D5_9FD9_B13563E4B9D7_.wvu.Cols" localSheetId="6" hidden="1">'Sch-3'!$Q:$W,'Sch-3'!$AA:$AA</definedName>
    <definedName name="Z_CCA37BAE_906F_43D5_9FD9_B13563E4B9D7_.wvu.Cols" localSheetId="8" hidden="1">'Sch-5'!$F:$T</definedName>
    <definedName name="Z_CCA37BAE_906F_43D5_9FD9_B13563E4B9D7_.wvu.Cols" localSheetId="12" hidden="1">'Sch-6 (After Discount)'!$E:$F</definedName>
    <definedName name="Z_CCA37BAE_906F_43D5_9FD9_B13563E4B9D7_.wvu.Cols" localSheetId="13" hidden="1">'Sch-7'!$AA:$AG</definedName>
    <definedName name="Z_CCA37BAE_906F_43D5_9FD9_B13563E4B9D7_.wvu.FilterData" localSheetId="4" hidden="1">'Sch-1'!$16:$56</definedName>
    <definedName name="Z_CCA37BAE_906F_43D5_9FD9_B13563E4B9D7_.wvu.FilterData" localSheetId="5" hidden="1">'Sch-2'!$A$16:$AF$54</definedName>
    <definedName name="Z_CCA37BAE_906F_43D5_9FD9_B13563E4B9D7_.wvu.PrintArea" localSheetId="18" hidden="1">'Bid Form 2nd Envelope'!$A$1:$F$64</definedName>
    <definedName name="Z_CCA37BAE_906F_43D5_9FD9_B13563E4B9D7_.wvu.PrintArea" localSheetId="14" hidden="1">Discount!$A$2:$G$40</definedName>
    <definedName name="Z_CCA37BAE_906F_43D5_9FD9_B13563E4B9D7_.wvu.PrintArea" localSheetId="16" hidden="1">'Entry Tax'!$A$1:$E$16</definedName>
    <definedName name="Z_CCA37BAE_906F_43D5_9FD9_B13563E4B9D7_.wvu.PrintArea" localSheetId="2" hidden="1">Instructions!$A$1:$C$65</definedName>
    <definedName name="Z_CCA37BAE_906F_43D5_9FD9_B13563E4B9D7_.wvu.PrintArea" localSheetId="3" hidden="1">'Names of Bidder'!$B$1:$G$28</definedName>
    <definedName name="Z_CCA37BAE_906F_43D5_9FD9_B13563E4B9D7_.wvu.PrintArea" localSheetId="15" hidden="1">Octroi!$A$1:$E$16</definedName>
    <definedName name="Z_CCA37BAE_906F_43D5_9FD9_B13563E4B9D7_.wvu.PrintArea" localSheetId="17" hidden="1">'Other Taxes &amp; Duties'!$A$1:$F$16</definedName>
    <definedName name="Z_CCA37BAE_906F_43D5_9FD9_B13563E4B9D7_.wvu.PrintArea" localSheetId="4" hidden="1">'Sch-1'!$A$1:$N$60</definedName>
    <definedName name="Z_CCA37BAE_906F_43D5_9FD9_B13563E4B9D7_.wvu.PrintArea" localSheetId="5" hidden="1">'Sch-2'!$A$1:$J$57</definedName>
    <definedName name="Z_CCA37BAE_906F_43D5_9FD9_B13563E4B9D7_.wvu.PrintArea" localSheetId="6" hidden="1">'Sch-3'!$A$1:$P$39</definedName>
    <definedName name="Z_CCA37BAE_906F_43D5_9FD9_B13563E4B9D7_.wvu.PrintArea" localSheetId="7" hidden="1">'Sch-4'!$A$1:$P$26</definedName>
    <definedName name="Z_CCA37BAE_906F_43D5_9FD9_B13563E4B9D7_.wvu.PrintArea" localSheetId="8" hidden="1">'Sch-5'!$A$1:$E$23</definedName>
    <definedName name="Z_CCA37BAE_906F_43D5_9FD9_B13563E4B9D7_.wvu.PrintArea" localSheetId="9" hidden="1">'Sch-5 after discount'!$A$1:$E$23</definedName>
    <definedName name="Z_CCA37BAE_906F_43D5_9FD9_B13563E4B9D7_.wvu.PrintArea" localSheetId="10" hidden="1">'Sch-6'!$A$1:$D$32</definedName>
    <definedName name="Z_CCA37BAE_906F_43D5_9FD9_B13563E4B9D7_.wvu.PrintArea" localSheetId="12" hidden="1">'Sch-6 (After Discount)'!$A$1:$D$32</definedName>
    <definedName name="Z_CCA37BAE_906F_43D5_9FD9_B13563E4B9D7_.wvu.PrintArea" localSheetId="11" hidden="1">'Sch-6 After Discount'!$A$1:$D$31</definedName>
    <definedName name="Z_CCA37BAE_906F_43D5_9FD9_B13563E4B9D7_.wvu.PrintArea" localSheetId="13" hidden="1">'Sch-7'!$A$1:$M$22</definedName>
    <definedName name="Z_CCA37BAE_906F_43D5_9FD9_B13563E4B9D7_.wvu.PrintTitles" localSheetId="4" hidden="1">'Sch-1'!$15:$16</definedName>
    <definedName name="Z_CCA37BAE_906F_43D5_9FD9_B13563E4B9D7_.wvu.PrintTitles" localSheetId="5" hidden="1">'Sch-2'!$15:$16</definedName>
    <definedName name="Z_CCA37BAE_906F_43D5_9FD9_B13563E4B9D7_.wvu.PrintTitles" localSheetId="6" hidden="1">'Sch-3'!$16:$17</definedName>
    <definedName name="Z_CCA37BAE_906F_43D5_9FD9_B13563E4B9D7_.wvu.PrintTitles" localSheetId="8" hidden="1">'Sch-5'!$3:$14</definedName>
    <definedName name="Z_CCA37BAE_906F_43D5_9FD9_B13563E4B9D7_.wvu.PrintTitles" localSheetId="9" hidden="1">'Sch-5 after discount'!$3:$14</definedName>
    <definedName name="Z_CCA37BAE_906F_43D5_9FD9_B13563E4B9D7_.wvu.PrintTitles" localSheetId="10" hidden="1">'Sch-6'!$3:$14</definedName>
    <definedName name="Z_CCA37BAE_906F_43D5_9FD9_B13563E4B9D7_.wvu.PrintTitles" localSheetId="12" hidden="1">'Sch-6 (After Discount)'!$3:$14</definedName>
    <definedName name="Z_CCA37BAE_906F_43D5_9FD9_B13563E4B9D7_.wvu.PrintTitles" localSheetId="11" hidden="1">'Sch-6 After Discount'!$3:$13</definedName>
    <definedName name="Z_CCA37BAE_906F_43D5_9FD9_B13563E4B9D7_.wvu.Rows" localSheetId="1" hidden="1">Cover!$7:$7</definedName>
    <definedName name="Z_CCA37BAE_906F_43D5_9FD9_B13563E4B9D7_.wvu.Rows" localSheetId="14" hidden="1">Discount!$29:$32</definedName>
    <definedName name="Z_CCA37BAE_906F_43D5_9FD9_B13563E4B9D7_.wvu.Rows" localSheetId="3" hidden="1">'Names of Bidder'!$19:$22</definedName>
    <definedName name="Z_CCA37BAE_906F_43D5_9FD9_B13563E4B9D7_.wvu.Rows" localSheetId="13" hidden="1">'Sch-7'!$62:$180</definedName>
    <definedName name="Z_DEF6DCE2_4A74_4BE5_B5D5_8143DC3F770A_.wvu.Cols" localSheetId="0" hidden="1">Basic!$I:$I</definedName>
    <definedName name="Z_DEF6DCE2_4A74_4BE5_B5D5_8143DC3F770A_.wvu.Cols" localSheetId="18" hidden="1">'Bid Form 2nd Envelope'!$H:$AO</definedName>
    <definedName name="Z_DEF6DCE2_4A74_4BE5_B5D5_8143DC3F770A_.wvu.Cols" localSheetId="14" hidden="1">Discount!$H:$L</definedName>
    <definedName name="Z_DEF6DCE2_4A74_4BE5_B5D5_8143DC3F770A_.wvu.Cols" localSheetId="3" hidden="1">'Names of Bidder'!$H:$H,'Names of Bidder'!$K:$K</definedName>
    <definedName name="Z_DEF6DCE2_4A74_4BE5_B5D5_8143DC3F770A_.wvu.Cols" localSheetId="21" hidden="1">'N-W (Cr.)'!$A:$O,'N-W (Cr.)'!$T:$DL</definedName>
    <definedName name="Z_DEF6DCE2_4A74_4BE5_B5D5_8143DC3F770A_.wvu.Cols" localSheetId="4" hidden="1">'Sch-1'!$O:$T,'Sch-1'!$X:$AK</definedName>
    <definedName name="Z_DEF6DCE2_4A74_4BE5_B5D5_8143DC3F770A_.wvu.Cols" localSheetId="6" hidden="1">'Sch-3'!$Q:$Z</definedName>
    <definedName name="Z_DEF6DCE2_4A74_4BE5_B5D5_8143DC3F770A_.wvu.Cols" localSheetId="8" hidden="1">'Sch-5'!$F:$T</definedName>
    <definedName name="Z_DEF6DCE2_4A74_4BE5_B5D5_8143DC3F770A_.wvu.Cols" localSheetId="12" hidden="1">'Sch-6 (After Discount)'!$E:$F</definedName>
    <definedName name="Z_DEF6DCE2_4A74_4BE5_B5D5_8143DC3F770A_.wvu.Cols" localSheetId="13" hidden="1">'Sch-7'!$AA:$AG</definedName>
    <definedName name="Z_DEF6DCE2_4A74_4BE5_B5D5_8143DC3F770A_.wvu.FilterData" localSheetId="4" hidden="1">'Sch-1'!$16:$56</definedName>
    <definedName name="Z_DEF6DCE2_4A74_4BE5_B5D5_8143DC3F770A_.wvu.FilterData" localSheetId="5" hidden="1">'Sch-2'!$A$16:$AF$54</definedName>
    <definedName name="Z_DEF6DCE2_4A74_4BE5_B5D5_8143DC3F770A_.wvu.PrintArea" localSheetId="18" hidden="1">'Bid Form 2nd Envelope'!$A$1:$F$66</definedName>
    <definedName name="Z_DEF6DCE2_4A74_4BE5_B5D5_8143DC3F770A_.wvu.PrintArea" localSheetId="14" hidden="1">Discount!$A$2:$G$40</definedName>
    <definedName name="Z_DEF6DCE2_4A74_4BE5_B5D5_8143DC3F770A_.wvu.PrintArea" localSheetId="16" hidden="1">'Entry Tax'!$A$1:$E$16</definedName>
    <definedName name="Z_DEF6DCE2_4A74_4BE5_B5D5_8143DC3F770A_.wvu.PrintArea" localSheetId="2" hidden="1">Instructions!$A$1:$C$65</definedName>
    <definedName name="Z_DEF6DCE2_4A74_4BE5_B5D5_8143DC3F770A_.wvu.PrintArea" localSheetId="3" hidden="1">'Names of Bidder'!$B$1:$G$28</definedName>
    <definedName name="Z_DEF6DCE2_4A74_4BE5_B5D5_8143DC3F770A_.wvu.PrintArea" localSheetId="15" hidden="1">Octroi!$A$1:$E$16</definedName>
    <definedName name="Z_DEF6DCE2_4A74_4BE5_B5D5_8143DC3F770A_.wvu.PrintArea" localSheetId="17" hidden="1">'Other Taxes &amp; Duties'!$A$1:$F$16</definedName>
    <definedName name="Z_DEF6DCE2_4A74_4BE5_B5D5_8143DC3F770A_.wvu.PrintArea" localSheetId="4" hidden="1">'Sch-1'!$A$1:$N$60</definedName>
    <definedName name="Z_DEF6DCE2_4A74_4BE5_B5D5_8143DC3F770A_.wvu.PrintArea" localSheetId="5" hidden="1">'Sch-2'!$A$1:$J$57</definedName>
    <definedName name="Z_DEF6DCE2_4A74_4BE5_B5D5_8143DC3F770A_.wvu.PrintArea" localSheetId="6" hidden="1">'Sch-3'!$A$1:$P$39</definedName>
    <definedName name="Z_DEF6DCE2_4A74_4BE5_B5D5_8143DC3F770A_.wvu.PrintArea" localSheetId="7" hidden="1">'Sch-4'!$A$1:$P$26</definedName>
    <definedName name="Z_DEF6DCE2_4A74_4BE5_B5D5_8143DC3F770A_.wvu.PrintArea" localSheetId="8" hidden="1">'Sch-5'!$A$1:$E$23</definedName>
    <definedName name="Z_DEF6DCE2_4A74_4BE5_B5D5_8143DC3F770A_.wvu.PrintArea" localSheetId="9" hidden="1">'Sch-5 after discount'!$A$1:$E$23</definedName>
    <definedName name="Z_DEF6DCE2_4A74_4BE5_B5D5_8143DC3F770A_.wvu.PrintArea" localSheetId="10" hidden="1">'Sch-6'!$A$1:$D$32</definedName>
    <definedName name="Z_DEF6DCE2_4A74_4BE5_B5D5_8143DC3F770A_.wvu.PrintArea" localSheetId="12" hidden="1">'Sch-6 (After Discount)'!$A$1:$D$32</definedName>
    <definedName name="Z_DEF6DCE2_4A74_4BE5_B5D5_8143DC3F770A_.wvu.PrintArea" localSheetId="11" hidden="1">'Sch-6 After Discount'!$A$1:$D$31</definedName>
    <definedName name="Z_DEF6DCE2_4A74_4BE5_B5D5_8143DC3F770A_.wvu.PrintArea" localSheetId="13" hidden="1">'Sch-7'!$A$1:$M$22</definedName>
    <definedName name="Z_DEF6DCE2_4A74_4BE5_B5D5_8143DC3F770A_.wvu.PrintTitles" localSheetId="4" hidden="1">'Sch-1'!$15:$16</definedName>
    <definedName name="Z_DEF6DCE2_4A74_4BE5_B5D5_8143DC3F770A_.wvu.PrintTitles" localSheetId="5" hidden="1">'Sch-2'!$15:$16</definedName>
    <definedName name="Z_DEF6DCE2_4A74_4BE5_B5D5_8143DC3F770A_.wvu.PrintTitles" localSheetId="6" hidden="1">'Sch-3'!$16:$17</definedName>
    <definedName name="Z_DEF6DCE2_4A74_4BE5_B5D5_8143DC3F770A_.wvu.PrintTitles" localSheetId="8" hidden="1">'Sch-5'!$3:$14</definedName>
    <definedName name="Z_DEF6DCE2_4A74_4BE5_B5D5_8143DC3F770A_.wvu.PrintTitles" localSheetId="9" hidden="1">'Sch-5 after discount'!$3:$14</definedName>
    <definedName name="Z_DEF6DCE2_4A74_4BE5_B5D5_8143DC3F770A_.wvu.PrintTitles" localSheetId="10" hidden="1">'Sch-6'!$3:$14</definedName>
    <definedName name="Z_DEF6DCE2_4A74_4BE5_B5D5_8143DC3F770A_.wvu.PrintTitles" localSheetId="12" hidden="1">'Sch-6 (After Discount)'!$3:$14</definedName>
    <definedName name="Z_DEF6DCE2_4A74_4BE5_B5D5_8143DC3F770A_.wvu.PrintTitles" localSheetId="11" hidden="1">'Sch-6 After Discount'!$3:$13</definedName>
    <definedName name="Z_DEF6DCE2_4A74_4BE5_B5D5_8143DC3F770A_.wvu.Rows" localSheetId="1" hidden="1">Cover!$7:$7</definedName>
    <definedName name="Z_DEF6DCE2_4A74_4BE5_B5D5_8143DC3F770A_.wvu.Rows" localSheetId="14" hidden="1">Discount!$29:$32</definedName>
    <definedName name="Z_DEF6DCE2_4A74_4BE5_B5D5_8143DC3F770A_.wvu.Rows" localSheetId="3" hidden="1">'Names of Bidder'!$19:$22</definedName>
    <definedName name="Z_DEF6DCE2_4A74_4BE5_B5D5_8143DC3F770A_.wvu.Rows" localSheetId="13" hidden="1">'Sch-7'!$62:$180</definedName>
    <definedName name="Z_E9F4E142_7D26_464D_BECA_4F3806DB1FE1_.wvu.Cols" localSheetId="14" hidden="1">Discount!$H:$S</definedName>
    <definedName name="Z_E9F4E142_7D26_464D_BECA_4F3806DB1FE1_.wvu.Cols" localSheetId="8" hidden="1">'Sch-5'!$I:$P</definedName>
    <definedName name="Z_E9F4E142_7D26_464D_BECA_4F3806DB1FE1_.wvu.Cols" localSheetId="9" hidden="1">'Sch-5 after discount'!$I:$P</definedName>
    <definedName name="Z_E9F4E142_7D26_464D_BECA_4F3806DB1FE1_.wvu.PrintArea" localSheetId="18" hidden="1">'Bid Form 2nd Envelope'!$A$1:$F$66</definedName>
    <definedName name="Z_E9F4E142_7D26_464D_BECA_4F3806DB1FE1_.wvu.PrintArea" localSheetId="14" hidden="1">Discount!$A$2:$G$40</definedName>
    <definedName name="Z_E9F4E142_7D26_464D_BECA_4F3806DB1FE1_.wvu.PrintArea" localSheetId="16" hidden="1">'Entry Tax'!$A$1:$E$16</definedName>
    <definedName name="Z_E9F4E142_7D26_464D_BECA_4F3806DB1FE1_.wvu.PrintArea" localSheetId="2" hidden="1">Instructions!$A$1:$C$65</definedName>
    <definedName name="Z_E9F4E142_7D26_464D_BECA_4F3806DB1FE1_.wvu.PrintArea" localSheetId="3" hidden="1">'Names of Bidder'!$B$1:$E$26</definedName>
    <definedName name="Z_E9F4E142_7D26_464D_BECA_4F3806DB1FE1_.wvu.PrintArea" localSheetId="15" hidden="1">Octroi!$A$1:$E$16</definedName>
    <definedName name="Z_E9F4E142_7D26_464D_BECA_4F3806DB1FE1_.wvu.PrintArea" localSheetId="17" hidden="1">'Other Taxes &amp; Duties'!$A$1:$F$16</definedName>
    <definedName name="Z_E9F4E142_7D26_464D_BECA_4F3806DB1FE1_.wvu.PrintArea" localSheetId="8" hidden="1">'Sch-5'!$A$1:$E$23</definedName>
    <definedName name="Z_E9F4E142_7D26_464D_BECA_4F3806DB1FE1_.wvu.PrintArea" localSheetId="9" hidden="1">'Sch-5 after discount'!$A$1:$E$23</definedName>
    <definedName name="Z_E9F4E142_7D26_464D_BECA_4F3806DB1FE1_.wvu.PrintArea" localSheetId="10" hidden="1">'Sch-6'!$A$1:$D$33</definedName>
    <definedName name="Z_E9F4E142_7D26_464D_BECA_4F3806DB1FE1_.wvu.PrintArea" localSheetId="12" hidden="1">'Sch-6 (After Discount)'!$A$1:$D$33</definedName>
    <definedName name="Z_E9F4E142_7D26_464D_BECA_4F3806DB1FE1_.wvu.PrintArea" localSheetId="11" hidden="1">'Sch-6 After Discount'!$A$1:$D$32</definedName>
    <definedName name="Z_E9F4E142_7D26_464D_BECA_4F3806DB1FE1_.wvu.PrintTitles" localSheetId="8" hidden="1">'Sch-5'!$3:$14</definedName>
    <definedName name="Z_E9F4E142_7D26_464D_BECA_4F3806DB1FE1_.wvu.PrintTitles" localSheetId="9" hidden="1">'Sch-5 after discount'!$3:$14</definedName>
    <definedName name="Z_E9F4E142_7D26_464D_BECA_4F3806DB1FE1_.wvu.PrintTitles" localSheetId="10" hidden="1">'Sch-6'!$3:$14</definedName>
    <definedName name="Z_E9F4E142_7D26_464D_BECA_4F3806DB1FE1_.wvu.PrintTitles" localSheetId="12" hidden="1">'Sch-6 (After Discount)'!$3:$14</definedName>
    <definedName name="Z_E9F4E142_7D26_464D_BECA_4F3806DB1FE1_.wvu.PrintTitles" localSheetId="11" hidden="1">'Sch-6 After Discount'!$3:$13</definedName>
    <definedName name="Z_E9F4E142_7D26_464D_BECA_4F3806DB1FE1_.wvu.Rows" localSheetId="1" hidden="1">Cover!$7:$7</definedName>
    <definedName name="Z_E9F4E142_7D26_464D_BECA_4F3806DB1FE1_.wvu.Rows" localSheetId="14" hidden="1">Discount!$30:$32</definedName>
    <definedName name="Z_ECE9294F_C910_4036_88BC_B1F2176FB06B_.wvu.Cols" localSheetId="14" hidden="1">Discount!$H:$S</definedName>
    <definedName name="Z_ECE9294F_C910_4036_88BC_B1F2176FB06B_.wvu.Cols" localSheetId="8" hidden="1">'Sch-5'!$I:$P</definedName>
    <definedName name="Z_ECE9294F_C910_4036_88BC_B1F2176FB06B_.wvu.Cols" localSheetId="9" hidden="1">'Sch-5 after discount'!$I:$P</definedName>
    <definedName name="Z_ECE9294F_C910_4036_88BC_B1F2176FB06B_.wvu.PrintArea" localSheetId="18" hidden="1">'Bid Form 2nd Envelope'!$A$1:$F$66</definedName>
    <definedName name="Z_ECE9294F_C910_4036_88BC_B1F2176FB06B_.wvu.PrintArea" localSheetId="14" hidden="1">Discount!$A$2:$G$40</definedName>
    <definedName name="Z_ECE9294F_C910_4036_88BC_B1F2176FB06B_.wvu.PrintArea" localSheetId="16" hidden="1">'Entry Tax'!$A$1:$E$16</definedName>
    <definedName name="Z_ECE9294F_C910_4036_88BC_B1F2176FB06B_.wvu.PrintArea" localSheetId="2" hidden="1">Instructions!$A$1:$C$65</definedName>
    <definedName name="Z_ECE9294F_C910_4036_88BC_B1F2176FB06B_.wvu.PrintArea" localSheetId="3" hidden="1">'Names of Bidder'!$B$1:$E$26</definedName>
    <definedName name="Z_ECE9294F_C910_4036_88BC_B1F2176FB06B_.wvu.PrintArea" localSheetId="15" hidden="1">Octroi!$A$1:$E$16</definedName>
    <definedName name="Z_ECE9294F_C910_4036_88BC_B1F2176FB06B_.wvu.PrintArea" localSheetId="17" hidden="1">'Other Taxes &amp; Duties'!$A$1:$F$16</definedName>
    <definedName name="Z_ECE9294F_C910_4036_88BC_B1F2176FB06B_.wvu.PrintArea" localSheetId="8" hidden="1">'Sch-5'!$A$1:$E$23</definedName>
    <definedName name="Z_ECE9294F_C910_4036_88BC_B1F2176FB06B_.wvu.PrintArea" localSheetId="9" hidden="1">'Sch-5 after discount'!$A$1:$E$23</definedName>
    <definedName name="Z_ECE9294F_C910_4036_88BC_B1F2176FB06B_.wvu.PrintArea" localSheetId="10" hidden="1">'Sch-6'!$A$1:$D$33</definedName>
    <definedName name="Z_ECE9294F_C910_4036_88BC_B1F2176FB06B_.wvu.PrintArea" localSheetId="12" hidden="1">'Sch-6 (After Discount)'!$A$1:$D$33</definedName>
    <definedName name="Z_ECE9294F_C910_4036_88BC_B1F2176FB06B_.wvu.PrintArea" localSheetId="11" hidden="1">'Sch-6 After Discount'!$A$1:$D$32</definedName>
    <definedName name="Z_ECE9294F_C910_4036_88BC_B1F2176FB06B_.wvu.PrintTitles" localSheetId="8" hidden="1">'Sch-5'!$3:$14</definedName>
    <definedName name="Z_ECE9294F_C910_4036_88BC_B1F2176FB06B_.wvu.PrintTitles" localSheetId="9" hidden="1">'Sch-5 after discount'!$3:$14</definedName>
    <definedName name="Z_ECE9294F_C910_4036_88BC_B1F2176FB06B_.wvu.PrintTitles" localSheetId="10" hidden="1">'Sch-6'!$3:$14</definedName>
    <definedName name="Z_ECE9294F_C910_4036_88BC_B1F2176FB06B_.wvu.PrintTitles" localSheetId="12" hidden="1">'Sch-6 (After Discount)'!$3:$14</definedName>
    <definedName name="Z_ECE9294F_C910_4036_88BC_B1F2176FB06B_.wvu.PrintTitles" localSheetId="11" hidden="1">'Sch-6 After Discount'!$3:$13</definedName>
    <definedName name="Z_ECE9294F_C910_4036_88BC_B1F2176FB06B_.wvu.Rows" localSheetId="1" hidden="1">Cover!$7:$7</definedName>
    <definedName name="Z_ECE9294F_C910_4036_88BC_B1F2176FB06B_.wvu.Rows" localSheetId="14" hidden="1">Discount!$30:$32</definedName>
    <definedName name="Z_F1C18E61_2FF0_4182_BAEC_13559DB173F9_.wvu.Cols" localSheetId="21" hidden="1">'N-W (Cr.)'!$C:$C,'N-W (Cr.)'!$H:$H,'N-W (Cr.)'!$M:$M,'N-W (Cr.)'!$R:$R</definedName>
    <definedName name="Z_F34A69E2_31EE_443F_8E78_A31E3AA3BE2B_.wvu.Cols" localSheetId="21" hidden="1">'N-W (Cr.)'!$C:$C,'N-W (Cr.)'!$H:$H,'N-W (Cr.)'!$M:$M,'N-W (Cr.)'!$R:$R</definedName>
    <definedName name="Z_F658ED72_5E54_4C5B_BB2C_7A2962080984_.wvu.Cols" localSheetId="0" hidden="1">Basic!$I:$I</definedName>
    <definedName name="Z_F658ED72_5E54_4C5B_BB2C_7A2962080984_.wvu.Cols" localSheetId="18" hidden="1">'Bid Form 2nd Envelope'!$H:$AO</definedName>
    <definedName name="Z_F658ED72_5E54_4C5B_BB2C_7A2962080984_.wvu.Cols" localSheetId="14" hidden="1">Discount!$H:$L</definedName>
    <definedName name="Z_F658ED72_5E54_4C5B_BB2C_7A2962080984_.wvu.Cols" localSheetId="3" hidden="1">'Names of Bidder'!$H:$H,'Names of Bidder'!$K:$K</definedName>
    <definedName name="Z_F658ED72_5E54_4C5B_BB2C_7A2962080984_.wvu.Cols" localSheetId="21" hidden="1">'N-W (Cr.)'!$A:$O,'N-W (Cr.)'!$T:$DL</definedName>
    <definedName name="Z_F658ED72_5E54_4C5B_BB2C_7A2962080984_.wvu.Cols" localSheetId="4" hidden="1">'Sch-1'!$O:$T,'Sch-1'!$X:$AK</definedName>
    <definedName name="Z_F658ED72_5E54_4C5B_BB2C_7A2962080984_.wvu.Cols" localSheetId="6" hidden="1">'Sch-3'!$Q:$Z</definedName>
    <definedName name="Z_F658ED72_5E54_4C5B_BB2C_7A2962080984_.wvu.Cols" localSheetId="8" hidden="1">'Sch-5'!$F:$T</definedName>
    <definedName name="Z_F658ED72_5E54_4C5B_BB2C_7A2962080984_.wvu.Cols" localSheetId="12" hidden="1">'Sch-6 (After Discount)'!$E:$F</definedName>
    <definedName name="Z_F658ED72_5E54_4C5B_BB2C_7A2962080984_.wvu.Cols" localSheetId="13" hidden="1">'Sch-7'!$AA:$AG</definedName>
    <definedName name="Z_F658ED72_5E54_4C5B_BB2C_7A2962080984_.wvu.FilterData" localSheetId="4" hidden="1">'Sch-1'!$16:$56</definedName>
    <definedName name="Z_F658ED72_5E54_4C5B_BB2C_7A2962080984_.wvu.FilterData" localSheetId="5" hidden="1">'Sch-2'!$A$16:$AF$54</definedName>
    <definedName name="Z_F658ED72_5E54_4C5B_BB2C_7A2962080984_.wvu.PrintArea" localSheetId="18" hidden="1">'Bid Form 2nd Envelope'!$A$1:$F$66</definedName>
    <definedName name="Z_F658ED72_5E54_4C5B_BB2C_7A2962080984_.wvu.PrintArea" localSheetId="14" hidden="1">Discount!$A$2:$G$40</definedName>
    <definedName name="Z_F658ED72_5E54_4C5B_BB2C_7A2962080984_.wvu.PrintArea" localSheetId="16" hidden="1">'Entry Tax'!$A$1:$E$16</definedName>
    <definedName name="Z_F658ED72_5E54_4C5B_BB2C_7A2962080984_.wvu.PrintArea" localSheetId="2" hidden="1">Instructions!$A$1:$C$65</definedName>
    <definedName name="Z_F658ED72_5E54_4C5B_BB2C_7A2962080984_.wvu.PrintArea" localSheetId="3" hidden="1">'Names of Bidder'!$B$1:$G$28</definedName>
    <definedName name="Z_F658ED72_5E54_4C5B_BB2C_7A2962080984_.wvu.PrintArea" localSheetId="15" hidden="1">Octroi!$A$1:$E$16</definedName>
    <definedName name="Z_F658ED72_5E54_4C5B_BB2C_7A2962080984_.wvu.PrintArea" localSheetId="17" hidden="1">'Other Taxes &amp; Duties'!$A$1:$F$16</definedName>
    <definedName name="Z_F658ED72_5E54_4C5B_BB2C_7A2962080984_.wvu.PrintArea" localSheetId="4" hidden="1">'Sch-1'!$A$1:$N$60</definedName>
    <definedName name="Z_F658ED72_5E54_4C5B_BB2C_7A2962080984_.wvu.PrintArea" localSheetId="5" hidden="1">'Sch-2'!$A$1:$J$57</definedName>
    <definedName name="Z_F658ED72_5E54_4C5B_BB2C_7A2962080984_.wvu.PrintArea" localSheetId="6" hidden="1">'Sch-3'!$A$1:$P$39</definedName>
    <definedName name="Z_F658ED72_5E54_4C5B_BB2C_7A2962080984_.wvu.PrintArea" localSheetId="7" hidden="1">'Sch-4'!$A$1:$P$26</definedName>
    <definedName name="Z_F658ED72_5E54_4C5B_BB2C_7A2962080984_.wvu.PrintArea" localSheetId="8" hidden="1">'Sch-5'!$A$1:$E$23</definedName>
    <definedName name="Z_F658ED72_5E54_4C5B_BB2C_7A2962080984_.wvu.PrintArea" localSheetId="9" hidden="1">'Sch-5 after discount'!$A$1:$E$23</definedName>
    <definedName name="Z_F658ED72_5E54_4C5B_BB2C_7A2962080984_.wvu.PrintArea" localSheetId="10" hidden="1">'Sch-6'!$A$1:$D$32</definedName>
    <definedName name="Z_F658ED72_5E54_4C5B_BB2C_7A2962080984_.wvu.PrintArea" localSheetId="12" hidden="1">'Sch-6 (After Discount)'!$A$1:$D$32</definedName>
    <definedName name="Z_F658ED72_5E54_4C5B_BB2C_7A2962080984_.wvu.PrintArea" localSheetId="11" hidden="1">'Sch-6 After Discount'!$A$1:$D$31</definedName>
    <definedName name="Z_F658ED72_5E54_4C5B_BB2C_7A2962080984_.wvu.PrintArea" localSheetId="13" hidden="1">'Sch-7'!$A$1:$M$22</definedName>
    <definedName name="Z_F658ED72_5E54_4C5B_BB2C_7A2962080984_.wvu.PrintTitles" localSheetId="4" hidden="1">'Sch-1'!$15:$16</definedName>
    <definedName name="Z_F658ED72_5E54_4C5B_BB2C_7A2962080984_.wvu.PrintTitles" localSheetId="5" hidden="1">'Sch-2'!$15:$16</definedName>
    <definedName name="Z_F658ED72_5E54_4C5B_BB2C_7A2962080984_.wvu.PrintTitles" localSheetId="6" hidden="1">'Sch-3'!$16:$17</definedName>
    <definedName name="Z_F658ED72_5E54_4C5B_BB2C_7A2962080984_.wvu.PrintTitles" localSheetId="8" hidden="1">'Sch-5'!$3:$14</definedName>
    <definedName name="Z_F658ED72_5E54_4C5B_BB2C_7A2962080984_.wvu.PrintTitles" localSheetId="9" hidden="1">'Sch-5 after discount'!$3:$14</definedName>
    <definedName name="Z_F658ED72_5E54_4C5B_BB2C_7A2962080984_.wvu.PrintTitles" localSheetId="10" hidden="1">'Sch-6'!$3:$14</definedName>
    <definedName name="Z_F658ED72_5E54_4C5B_BB2C_7A2962080984_.wvu.PrintTitles" localSheetId="12" hidden="1">'Sch-6 (After Discount)'!$3:$14</definedName>
    <definedName name="Z_F658ED72_5E54_4C5B_BB2C_7A2962080984_.wvu.PrintTitles" localSheetId="11" hidden="1">'Sch-6 After Discount'!$3:$13</definedName>
    <definedName name="Z_F658ED72_5E54_4C5B_BB2C_7A2962080984_.wvu.Rows" localSheetId="1" hidden="1">Cover!$7:$7</definedName>
    <definedName name="Z_F658ED72_5E54_4C5B_BB2C_7A2962080984_.wvu.Rows" localSheetId="14" hidden="1">Discount!$29:$32</definedName>
    <definedName name="Z_F658ED72_5E54_4C5B_BB2C_7A2962080984_.wvu.Rows" localSheetId="3" hidden="1">'Names of Bidder'!$19:$22</definedName>
    <definedName name="Z_F658ED72_5E54_4C5B_BB2C_7A2962080984_.wvu.Rows" localSheetId="13" hidden="1">'Sch-7'!$62:$180</definedName>
    <definedName name="Z_F8A50AE1_259E_429D_A506_38EB64D134EF_.wvu.Cols" localSheetId="0" hidden="1">Basic!$I:$I</definedName>
    <definedName name="Z_F8A50AE1_259E_429D_A506_38EB64D134EF_.wvu.Cols" localSheetId="18" hidden="1">'Bid Form 2nd Envelope'!$H:$AO</definedName>
    <definedName name="Z_F8A50AE1_259E_429D_A506_38EB64D134EF_.wvu.Cols" localSheetId="14" hidden="1">Discount!$H:$L</definedName>
    <definedName name="Z_F8A50AE1_259E_429D_A506_38EB64D134EF_.wvu.Cols" localSheetId="3" hidden="1">'Names of Bidder'!$H:$H,'Names of Bidder'!$K:$K</definedName>
    <definedName name="Z_F8A50AE1_259E_429D_A506_38EB64D134EF_.wvu.Cols" localSheetId="21" hidden="1">'N-W (Cr.)'!$A:$O,'N-W (Cr.)'!$T:$DL</definedName>
    <definedName name="Z_F8A50AE1_259E_429D_A506_38EB64D134EF_.wvu.Cols" localSheetId="4" hidden="1">'Sch-1'!$O:$T,'Sch-1'!$X:$AK</definedName>
    <definedName name="Z_F8A50AE1_259E_429D_A506_38EB64D134EF_.wvu.Cols" localSheetId="6" hidden="1">'Sch-3'!$Q:$Z</definedName>
    <definedName name="Z_F8A50AE1_259E_429D_A506_38EB64D134EF_.wvu.Cols" localSheetId="8" hidden="1">'Sch-5'!$F:$T</definedName>
    <definedName name="Z_F8A50AE1_259E_429D_A506_38EB64D134EF_.wvu.Cols" localSheetId="12" hidden="1">'Sch-6 (After Discount)'!$E:$F</definedName>
    <definedName name="Z_F8A50AE1_259E_429D_A506_38EB64D134EF_.wvu.Cols" localSheetId="13" hidden="1">'Sch-7'!$AA:$AG</definedName>
    <definedName name="Z_F8A50AE1_259E_429D_A506_38EB64D134EF_.wvu.FilterData" localSheetId="4" hidden="1">'Sch-1'!$16:$56</definedName>
    <definedName name="Z_F8A50AE1_259E_429D_A506_38EB64D134EF_.wvu.FilterData" localSheetId="5" hidden="1">'Sch-2'!$A$16:$AF$54</definedName>
    <definedName name="Z_F8A50AE1_259E_429D_A506_38EB64D134EF_.wvu.PrintArea" localSheetId="18" hidden="1">'Bid Form 2nd Envelope'!$A$1:$F$66</definedName>
    <definedName name="Z_F8A50AE1_259E_429D_A506_38EB64D134EF_.wvu.PrintArea" localSheetId="14" hidden="1">Discount!$A$2:$G$40</definedName>
    <definedName name="Z_F8A50AE1_259E_429D_A506_38EB64D134EF_.wvu.PrintArea" localSheetId="16" hidden="1">'Entry Tax'!$A$1:$E$16</definedName>
    <definedName name="Z_F8A50AE1_259E_429D_A506_38EB64D134EF_.wvu.PrintArea" localSheetId="2" hidden="1">Instructions!$A$1:$C$65</definedName>
    <definedName name="Z_F8A50AE1_259E_429D_A506_38EB64D134EF_.wvu.PrintArea" localSheetId="3" hidden="1">'Names of Bidder'!$B$1:$G$28</definedName>
    <definedName name="Z_F8A50AE1_259E_429D_A506_38EB64D134EF_.wvu.PrintArea" localSheetId="15" hidden="1">Octroi!$A$1:$E$16</definedName>
    <definedName name="Z_F8A50AE1_259E_429D_A506_38EB64D134EF_.wvu.PrintArea" localSheetId="17" hidden="1">'Other Taxes &amp; Duties'!$A$1:$F$16</definedName>
    <definedName name="Z_F8A50AE1_259E_429D_A506_38EB64D134EF_.wvu.PrintArea" localSheetId="4" hidden="1">'Sch-1'!$A$1:$N$60</definedName>
    <definedName name="Z_F8A50AE1_259E_429D_A506_38EB64D134EF_.wvu.PrintArea" localSheetId="5" hidden="1">'Sch-2'!$A$1:$J$57</definedName>
    <definedName name="Z_F8A50AE1_259E_429D_A506_38EB64D134EF_.wvu.PrintArea" localSheetId="6" hidden="1">'Sch-3'!$A$1:$P$39</definedName>
    <definedName name="Z_F8A50AE1_259E_429D_A506_38EB64D134EF_.wvu.PrintArea" localSheetId="7" hidden="1">'Sch-4'!$A$1:$P$26</definedName>
    <definedName name="Z_F8A50AE1_259E_429D_A506_38EB64D134EF_.wvu.PrintArea" localSheetId="8" hidden="1">'Sch-5'!$A$1:$E$23</definedName>
    <definedName name="Z_F8A50AE1_259E_429D_A506_38EB64D134EF_.wvu.PrintArea" localSheetId="9" hidden="1">'Sch-5 after discount'!$A$1:$E$23</definedName>
    <definedName name="Z_F8A50AE1_259E_429D_A506_38EB64D134EF_.wvu.PrintArea" localSheetId="10" hidden="1">'Sch-6'!$A$1:$D$32</definedName>
    <definedName name="Z_F8A50AE1_259E_429D_A506_38EB64D134EF_.wvu.PrintArea" localSheetId="12" hidden="1">'Sch-6 (After Discount)'!$A$1:$D$32</definedName>
    <definedName name="Z_F8A50AE1_259E_429D_A506_38EB64D134EF_.wvu.PrintArea" localSheetId="11" hidden="1">'Sch-6 After Discount'!$A$1:$D$31</definedName>
    <definedName name="Z_F8A50AE1_259E_429D_A506_38EB64D134EF_.wvu.PrintArea" localSheetId="13" hidden="1">'Sch-7'!$A$1:$M$22</definedName>
    <definedName name="Z_F8A50AE1_259E_429D_A506_38EB64D134EF_.wvu.PrintTitles" localSheetId="4" hidden="1">'Sch-1'!$15:$16</definedName>
    <definedName name="Z_F8A50AE1_259E_429D_A506_38EB64D134EF_.wvu.PrintTitles" localSheetId="5" hidden="1">'Sch-2'!$15:$16</definedName>
    <definedName name="Z_F8A50AE1_259E_429D_A506_38EB64D134EF_.wvu.PrintTitles" localSheetId="6" hidden="1">'Sch-3'!$16:$17</definedName>
    <definedName name="Z_F8A50AE1_259E_429D_A506_38EB64D134EF_.wvu.PrintTitles" localSheetId="8" hidden="1">'Sch-5'!$3:$14</definedName>
    <definedName name="Z_F8A50AE1_259E_429D_A506_38EB64D134EF_.wvu.PrintTitles" localSheetId="9" hidden="1">'Sch-5 after discount'!$3:$14</definedName>
    <definedName name="Z_F8A50AE1_259E_429D_A506_38EB64D134EF_.wvu.PrintTitles" localSheetId="10" hidden="1">'Sch-6'!$3:$14</definedName>
    <definedName name="Z_F8A50AE1_259E_429D_A506_38EB64D134EF_.wvu.PrintTitles" localSheetId="12" hidden="1">'Sch-6 (After Discount)'!$3:$14</definedName>
    <definedName name="Z_F8A50AE1_259E_429D_A506_38EB64D134EF_.wvu.PrintTitles" localSheetId="11" hidden="1">'Sch-6 After Discount'!$3:$13</definedName>
    <definedName name="Z_F8A50AE1_259E_429D_A506_38EB64D134EF_.wvu.Rows" localSheetId="1" hidden="1">Cover!$7:$7</definedName>
    <definedName name="Z_F8A50AE1_259E_429D_A506_38EB64D134EF_.wvu.Rows" localSheetId="14" hidden="1">Discount!$29:$32</definedName>
    <definedName name="Z_F8A50AE1_259E_429D_A506_38EB64D134EF_.wvu.Rows" localSheetId="3" hidden="1">'Names of Bidder'!$19:$22</definedName>
    <definedName name="Z_F8A50AE1_259E_429D_A506_38EB64D134EF_.wvu.Rows" localSheetId="13" hidden="1">'Sch-7'!$62:$180</definedName>
    <definedName name="Z_F9504563_F4B8_4B08_8DF4_BD6D3D1F49DF_.wvu.Cols" localSheetId="21" hidden="1">'N-W (Cr.)'!$C:$C,'N-W (Cr.)'!$H:$H,'N-W (Cr.)'!$M:$M,'N-W (Cr.)'!$R:$R</definedName>
    <definedName name="Z_F9C00FCC_B928_44A4_AE8D_3790B3A7FE91_.wvu.Cols" localSheetId="21" hidden="1">'N-W (Cr.)'!$C:$C,'N-W (Cr.)'!$H:$H,'N-W (Cr.)'!$M:$M,'N-W (Cr.)'!$R:$R</definedName>
  </definedNames>
  <calcPr calcId="191029"/>
  <customWorkbookViews>
    <customWorkbookView name="Umesh Kumar Yadav {उमेश कुमार यादव} - Personal View" guid="{CCA37BAE-906F-43D5-9FD9-B13563E4B9D7}" mergeInterval="0" personalView="1" maximized="1" xWindow="-8" yWindow="-8" windowWidth="1936" windowHeight="1056" tabRatio="877" activeSheetId="19"/>
    <customWorkbookView name="60001714 - Personal View" guid="{9E88A623-8EDB-47F0-815B-9C48385C3E73}" mergeInterval="0" personalView="1" maximized="1" xWindow="-8" yWindow="-8" windowWidth="1936" windowHeight="1056" tabRatio="877" activeSheetId="19"/>
    <customWorkbookView name="Ankit Vaishnav {Ankit Vaishnav} - Personal View" guid="{BDFA0401-0547-4E51-8BD2-84F711B066CA}" mergeInterval="0" personalView="1" maximized="1" xWindow="-8" yWindow="-8" windowWidth="1456" windowHeight="876" tabRatio="877" activeSheetId="2"/>
    <customWorkbookView name="Atul Kumar Singh {अतुल कुमार सिंह} - Personal View" guid="{112647D2-7580-431B-99B5-DD512E2AD50E}" mergeInterval="0" personalView="1" maximized="1" xWindow="-8" yWindow="-8" windowWidth="1936" windowHeight="1056" tabRatio="804" activeSheetId="19"/>
    <customWorkbookView name="Rahul {Rahul} - Personal View" guid="{63D51328-7CBC-4A1E-B96D-BAE91416501B}" mergeInterval="0" personalView="1" maximized="1" xWindow="-8" yWindow="-8" windowWidth="1936" windowHeight="1056" tabRatio="670" activeSheetId="19"/>
    <customWorkbookView name="Pankaj Kumar Jangid {पंकज कुमार जांगिड} - Personal View" guid="{99CA2F10-F926-46DC-8609-4EAE5B9F3585}" mergeInterval="0" personalView="1" maximized="1" windowWidth="1916" windowHeight="814" tabRatio="670" activeSheetId="15"/>
    <customWorkbookView name="60003235 - Personal View" guid="{3C00DDA0-7DDE-4169-A739-550DAF5DCF8D}" mergeInterval="0" personalView="1" maximized="1" xWindow="1" yWindow="1" windowWidth="1020" windowHeight="496" tabRatio="944" activeSheetId="19"/>
    <customWorkbookView name="60001487 - Personal View" guid="{357C9841-BEC3-434B-AC63-C04FB4321BA3}" mergeInterval="0" personalView="1" maximized="1" xWindow="1" yWindow="1" windowWidth="1362" windowHeight="538" tabRatio="944" activeSheetId="12"/>
    <customWorkbookView name="Prabodh Kumar Singh {प्रबोध कुमार सिंह} - Personal View" guid="{B96E710B-6DD7-4DE1-95AB-C9EE060CD030}" mergeInterval="0" personalView="1" maximized="1" windowWidth="1916" windowHeight="854" tabRatio="786" activeSheetId="5"/>
    <customWorkbookView name="Adil Iqbal Khan {Adil Iqbal Khan} - Personal View" guid="{F8A50AE1-259E-429D-A506-38EB64D134EF}" mergeInterval="0" personalView="1" maximized="1" xWindow="-9" yWindow="-9" windowWidth="1938" windowHeight="1048" tabRatio="804" activeSheetId="5"/>
    <customWorkbookView name="Sheel Dave - Personal View" guid="{DEF6DCE2-4A74-4BE5-B5D5-8143DC3F770A}" mergeInterval="0" personalView="1" maximized="1" xWindow="-8" yWindow="-8" windowWidth="1936" windowHeight="1056" tabRatio="804" activeSheetId="5"/>
    <customWorkbookView name="Manish Bilaiya - Personal View" guid="{F658ED72-5E54-4C5B-BB2C-7A2962080984}" mergeInterval="0" personalView="1" maximized="1" xWindow="-9" yWindow="-9" windowWidth="1938" windowHeight="1048" tabRatio="804" activeSheetId="19"/>
    <customWorkbookView name="Chandra Kr. Kamat {चंद्र कुमार कामत} - Personal View" guid="{BE68641D-0C1E-4F8D-890A-A660C199187C}" mergeInterval="0" personalView="1" maximized="1" xWindow="-8" yWindow="-8" windowWidth="1936" windowHeight="1056" tabRatio="804" activeSheetId="8"/>
    <customWorkbookView name="Atul Singh - Personal View" guid="{AD0333DF-5B33-49B5-B063-72505D20EFE4}" mergeInterval="0" personalView="1" maximized="1" windowWidth="1362" windowHeight="542" tabRatio="804" activeSheetId="19"/>
    <customWorkbookView name="Kapil Mandil {कपिल मंडिल} - Personal View" guid="{C44C314C-9BEB-403F-A933-6B948E5C1171}" mergeInterval="0" personalView="1" maximized="1" xWindow="-9" yWindow="-9" windowWidth="1938" windowHeight="1048" tabRatio="804" activeSheetId="19"/>
    <customWorkbookView name="Siddhant Kumar {सिद्धांत कुमार} - Personal View" guid="{84F40905-A9D3-43A5-987A-8A757D486A94}" mergeInterval="0" personalView="1" maximized="1" xWindow="-8" yWindow="-8" windowWidth="1936" windowHeight="1056" tabRatio="877" activeSheetId="19"/>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30" i="7" l="1"/>
  <c r="P30" i="7"/>
  <c r="R30" i="7" s="1"/>
  <c r="V31" i="7"/>
  <c r="P31" i="7"/>
  <c r="R31" i="7" s="1"/>
  <c r="H52" i="6"/>
  <c r="G52" i="6"/>
  <c r="F52" i="6"/>
  <c r="E52" i="6"/>
  <c r="D52" i="6"/>
  <c r="C52" i="6"/>
  <c r="B52" i="6"/>
  <c r="A52" i="6"/>
  <c r="H51" i="6"/>
  <c r="G51" i="6"/>
  <c r="F51" i="6"/>
  <c r="E51" i="6"/>
  <c r="D51" i="6"/>
  <c r="C51" i="6"/>
  <c r="B51" i="6"/>
  <c r="A51" i="6"/>
  <c r="H50" i="6"/>
  <c r="G50" i="6"/>
  <c r="F50" i="6"/>
  <c r="E50" i="6"/>
  <c r="D50" i="6"/>
  <c r="C50" i="6"/>
  <c r="B50" i="6"/>
  <c r="A50" i="6"/>
  <c r="J49" i="6"/>
  <c r="H49" i="6"/>
  <c r="G49" i="6"/>
  <c r="F49" i="6"/>
  <c r="E49" i="6"/>
  <c r="D49" i="6"/>
  <c r="C49" i="6"/>
  <c r="B49" i="6"/>
  <c r="A49" i="6"/>
  <c r="J50" i="6"/>
  <c r="U49" i="5"/>
  <c r="V49" i="5" s="1"/>
  <c r="T49" i="5"/>
  <c r="N49" i="5"/>
  <c r="P49" i="5" s="1"/>
  <c r="U50" i="5"/>
  <c r="V50" i="5" s="1"/>
  <c r="T50" i="5"/>
  <c r="N50" i="5"/>
  <c r="P50" i="5" s="1"/>
  <c r="Q30" i="7" l="1"/>
  <c r="Q31" i="7"/>
  <c r="O49" i="5"/>
  <c r="O50" i="5"/>
  <c r="B28" i="7"/>
  <c r="B23" i="7"/>
  <c r="B18" i="7"/>
  <c r="V25" i="7"/>
  <c r="P25" i="7"/>
  <c r="Q25" i="7" s="1"/>
  <c r="V26" i="7"/>
  <c r="P26" i="7"/>
  <c r="Q26" i="7" s="1"/>
  <c r="V20" i="7"/>
  <c r="P20" i="7"/>
  <c r="Q20" i="7" s="1"/>
  <c r="V21" i="7"/>
  <c r="P21" i="7"/>
  <c r="Q21" i="7" s="1"/>
  <c r="H48" i="6"/>
  <c r="G48" i="6"/>
  <c r="F48" i="6"/>
  <c r="E48" i="6"/>
  <c r="D48" i="6"/>
  <c r="C48" i="6"/>
  <c r="B48" i="6"/>
  <c r="A48" i="6"/>
  <c r="H47" i="6"/>
  <c r="G47" i="6"/>
  <c r="F47" i="6"/>
  <c r="E47" i="6"/>
  <c r="D47" i="6"/>
  <c r="C47" i="6"/>
  <c r="B47" i="6"/>
  <c r="A47" i="6"/>
  <c r="H46" i="6"/>
  <c r="G46" i="6"/>
  <c r="F46" i="6"/>
  <c r="E46" i="6"/>
  <c r="D46" i="6"/>
  <c r="C46" i="6"/>
  <c r="B46" i="6"/>
  <c r="A46" i="6"/>
  <c r="H45" i="6"/>
  <c r="G45" i="6"/>
  <c r="F45" i="6"/>
  <c r="E45" i="6"/>
  <c r="D45" i="6"/>
  <c r="C45" i="6"/>
  <c r="B45" i="6"/>
  <c r="A45" i="6"/>
  <c r="H44" i="6"/>
  <c r="G44" i="6"/>
  <c r="F44" i="6"/>
  <c r="E44" i="6"/>
  <c r="D44" i="6"/>
  <c r="C44" i="6"/>
  <c r="B44" i="6"/>
  <c r="A44" i="6"/>
  <c r="H43" i="6"/>
  <c r="G43" i="6"/>
  <c r="F43" i="6"/>
  <c r="E43" i="6"/>
  <c r="D43" i="6"/>
  <c r="C43" i="6"/>
  <c r="B43" i="6"/>
  <c r="A43" i="6"/>
  <c r="H42" i="6"/>
  <c r="G42" i="6"/>
  <c r="F42" i="6"/>
  <c r="E42" i="6"/>
  <c r="D42" i="6"/>
  <c r="C42" i="6"/>
  <c r="B42" i="6"/>
  <c r="A42" i="6"/>
  <c r="J43" i="6"/>
  <c r="J44" i="6"/>
  <c r="J45" i="6"/>
  <c r="J46" i="6"/>
  <c r="J47" i="6"/>
  <c r="J48" i="6"/>
  <c r="J51" i="6"/>
  <c r="H40" i="6"/>
  <c r="G40" i="6"/>
  <c r="F40" i="6"/>
  <c r="E40" i="6"/>
  <c r="D40" i="6"/>
  <c r="C40" i="6"/>
  <c r="B40" i="6"/>
  <c r="A40" i="6"/>
  <c r="H39" i="6"/>
  <c r="G39" i="6"/>
  <c r="F39" i="6"/>
  <c r="E39" i="6"/>
  <c r="D39" i="6"/>
  <c r="C39" i="6"/>
  <c r="B39" i="6"/>
  <c r="A39" i="6"/>
  <c r="H38" i="6"/>
  <c r="G38" i="6"/>
  <c r="F38" i="6"/>
  <c r="E38" i="6"/>
  <c r="D38" i="6"/>
  <c r="C38" i="6"/>
  <c r="B38" i="6"/>
  <c r="A38" i="6"/>
  <c r="H37" i="6"/>
  <c r="G37" i="6"/>
  <c r="F37" i="6"/>
  <c r="E37" i="6"/>
  <c r="D37" i="6"/>
  <c r="C37" i="6"/>
  <c r="B37" i="6"/>
  <c r="A37" i="6"/>
  <c r="H36" i="6"/>
  <c r="G36" i="6"/>
  <c r="F36" i="6"/>
  <c r="E36" i="6"/>
  <c r="D36" i="6"/>
  <c r="C36" i="6"/>
  <c r="B36" i="6"/>
  <c r="A36" i="6"/>
  <c r="H35" i="6"/>
  <c r="G35" i="6"/>
  <c r="F35" i="6"/>
  <c r="E35" i="6"/>
  <c r="D35" i="6"/>
  <c r="C35" i="6"/>
  <c r="B35" i="6"/>
  <c r="A35" i="6"/>
  <c r="H34" i="6"/>
  <c r="G34" i="6"/>
  <c r="F34" i="6"/>
  <c r="E34" i="6"/>
  <c r="D34" i="6"/>
  <c r="C34" i="6"/>
  <c r="B34" i="6"/>
  <c r="A34" i="6"/>
  <c r="H33" i="6"/>
  <c r="G33" i="6"/>
  <c r="F33" i="6"/>
  <c r="E33" i="6"/>
  <c r="D33" i="6"/>
  <c r="C33" i="6"/>
  <c r="B33" i="6"/>
  <c r="A33" i="6"/>
  <c r="H32" i="6"/>
  <c r="G32" i="6"/>
  <c r="F32" i="6"/>
  <c r="E32" i="6"/>
  <c r="D32" i="6"/>
  <c r="C32" i="6"/>
  <c r="B32" i="6"/>
  <c r="A32" i="6"/>
  <c r="H31" i="6"/>
  <c r="G31" i="6"/>
  <c r="F31" i="6"/>
  <c r="E31" i="6"/>
  <c r="D31" i="6"/>
  <c r="C31" i="6"/>
  <c r="B31" i="6"/>
  <c r="A31" i="6"/>
  <c r="H30" i="6"/>
  <c r="G30" i="6"/>
  <c r="F30" i="6"/>
  <c r="E30" i="6"/>
  <c r="D30" i="6"/>
  <c r="C30" i="6"/>
  <c r="B30" i="6"/>
  <c r="A30" i="6"/>
  <c r="J31" i="6"/>
  <c r="J32" i="6"/>
  <c r="J33" i="6"/>
  <c r="J34" i="6"/>
  <c r="J35" i="6"/>
  <c r="J36" i="6"/>
  <c r="J37" i="6"/>
  <c r="J38" i="6"/>
  <c r="J39" i="6"/>
  <c r="H28" i="6"/>
  <c r="G28" i="6"/>
  <c r="F28" i="6"/>
  <c r="E28" i="6"/>
  <c r="D28" i="6"/>
  <c r="C28" i="6"/>
  <c r="B28" i="6"/>
  <c r="A28" i="6"/>
  <c r="H27" i="6"/>
  <c r="G27" i="6"/>
  <c r="F27" i="6"/>
  <c r="E27" i="6"/>
  <c r="D27" i="6"/>
  <c r="C27" i="6"/>
  <c r="B27" i="6"/>
  <c r="A27" i="6"/>
  <c r="H26" i="6"/>
  <c r="G26" i="6"/>
  <c r="F26" i="6"/>
  <c r="E26" i="6"/>
  <c r="D26" i="6"/>
  <c r="C26" i="6"/>
  <c r="B26" i="6"/>
  <c r="A26" i="6"/>
  <c r="H25" i="6"/>
  <c r="G25" i="6"/>
  <c r="F25" i="6"/>
  <c r="E25" i="6"/>
  <c r="D25" i="6"/>
  <c r="C25" i="6"/>
  <c r="B25" i="6"/>
  <c r="A25" i="6"/>
  <c r="H24" i="6"/>
  <c r="G24" i="6"/>
  <c r="F24" i="6"/>
  <c r="E24" i="6"/>
  <c r="D24" i="6"/>
  <c r="C24" i="6"/>
  <c r="B24" i="6"/>
  <c r="A24" i="6"/>
  <c r="H23" i="6"/>
  <c r="G23" i="6"/>
  <c r="F23" i="6"/>
  <c r="E23" i="6"/>
  <c r="D23" i="6"/>
  <c r="C23" i="6"/>
  <c r="B23" i="6"/>
  <c r="A23" i="6"/>
  <c r="H22" i="6"/>
  <c r="G22" i="6"/>
  <c r="F22" i="6"/>
  <c r="E22" i="6"/>
  <c r="D22" i="6"/>
  <c r="C22" i="6"/>
  <c r="B22" i="6"/>
  <c r="A22" i="6"/>
  <c r="H21" i="6"/>
  <c r="G21" i="6"/>
  <c r="F21" i="6"/>
  <c r="E21" i="6"/>
  <c r="D21" i="6"/>
  <c r="C21" i="6"/>
  <c r="B21" i="6"/>
  <c r="A21" i="6"/>
  <c r="H20" i="6"/>
  <c r="G20" i="6"/>
  <c r="F20" i="6"/>
  <c r="E20" i="6"/>
  <c r="D20" i="6"/>
  <c r="C20" i="6"/>
  <c r="B20" i="6"/>
  <c r="A20" i="6"/>
  <c r="H19" i="6"/>
  <c r="G19" i="6"/>
  <c r="F19" i="6"/>
  <c r="E19" i="6"/>
  <c r="D19" i="6"/>
  <c r="C19" i="6"/>
  <c r="B19" i="6"/>
  <c r="A19" i="6"/>
  <c r="J26" i="6"/>
  <c r="J25" i="6"/>
  <c r="H18" i="6"/>
  <c r="G18" i="6"/>
  <c r="F18" i="6"/>
  <c r="E18" i="6"/>
  <c r="D18" i="6"/>
  <c r="C18" i="6"/>
  <c r="B18" i="6"/>
  <c r="A18" i="6"/>
  <c r="J19" i="6"/>
  <c r="J20" i="6"/>
  <c r="J21" i="6"/>
  <c r="J22" i="6"/>
  <c r="J23" i="6"/>
  <c r="J24" i="6"/>
  <c r="J27" i="6"/>
  <c r="B17" i="6"/>
  <c r="R26" i="7" l="1"/>
  <c r="R25" i="7"/>
  <c r="R21" i="7"/>
  <c r="R20" i="7"/>
  <c r="U47" i="5"/>
  <c r="V47" i="5" s="1"/>
  <c r="T47" i="5"/>
  <c r="N47" i="5"/>
  <c r="P47" i="5" s="1"/>
  <c r="U46" i="5"/>
  <c r="V46" i="5" s="1"/>
  <c r="T46" i="5"/>
  <c r="N46" i="5"/>
  <c r="P46" i="5" s="1"/>
  <c r="U45" i="5"/>
  <c r="V45" i="5" s="1"/>
  <c r="T45" i="5"/>
  <c r="N45" i="5"/>
  <c r="O45" i="5" s="1"/>
  <c r="U44" i="5"/>
  <c r="V44" i="5" s="1"/>
  <c r="T44" i="5"/>
  <c r="N44" i="5"/>
  <c r="O44" i="5" s="1"/>
  <c r="U43" i="5"/>
  <c r="V43" i="5" s="1"/>
  <c r="T43" i="5"/>
  <c r="N43" i="5"/>
  <c r="P43" i="5" s="1"/>
  <c r="U33" i="5"/>
  <c r="V33" i="5" s="1"/>
  <c r="T33" i="5"/>
  <c r="N33" i="5"/>
  <c r="P33" i="5" s="1"/>
  <c r="U32" i="5"/>
  <c r="V32" i="5" s="1"/>
  <c r="T32" i="5"/>
  <c r="N32" i="5"/>
  <c r="O32" i="5" s="1"/>
  <c r="U31" i="5"/>
  <c r="V31" i="5" s="1"/>
  <c r="T31" i="5"/>
  <c r="N31" i="5"/>
  <c r="P31" i="5" s="1"/>
  <c r="U35" i="5"/>
  <c r="V35" i="5" s="1"/>
  <c r="T35" i="5"/>
  <c r="N35" i="5"/>
  <c r="P35" i="5" s="1"/>
  <c r="U34" i="5"/>
  <c r="V34" i="5" s="1"/>
  <c r="T34" i="5"/>
  <c r="N34" i="5"/>
  <c r="P34" i="5" s="1"/>
  <c r="U37" i="5"/>
  <c r="V37" i="5" s="1"/>
  <c r="T37" i="5"/>
  <c r="N37" i="5"/>
  <c r="P37" i="5" s="1"/>
  <c r="U36" i="5"/>
  <c r="V36" i="5" s="1"/>
  <c r="T36" i="5"/>
  <c r="N36" i="5"/>
  <c r="P36" i="5" s="1"/>
  <c r="U38" i="5"/>
  <c r="V38" i="5" s="1"/>
  <c r="T38" i="5"/>
  <c r="N38" i="5"/>
  <c r="P38" i="5" s="1"/>
  <c r="U30" i="5"/>
  <c r="V30" i="5" s="1"/>
  <c r="T30" i="5"/>
  <c r="N30" i="5"/>
  <c r="P30" i="5" s="1"/>
  <c r="P45" i="5" l="1"/>
  <c r="P44" i="5"/>
  <c r="O46" i="5"/>
  <c r="O43" i="5"/>
  <c r="O47" i="5"/>
  <c r="O31" i="5"/>
  <c r="O33" i="5"/>
  <c r="P32" i="5"/>
  <c r="O34" i="5"/>
  <c r="O35" i="5"/>
  <c r="O36" i="5"/>
  <c r="O37" i="5"/>
  <c r="O30" i="5"/>
  <c r="O38" i="5"/>
  <c r="U22" i="5"/>
  <c r="V22" i="5" s="1"/>
  <c r="T22" i="5"/>
  <c r="N22" i="5"/>
  <c r="P22" i="5" s="1"/>
  <c r="U21" i="5"/>
  <c r="V21" i="5" s="1"/>
  <c r="T21" i="5"/>
  <c r="N21" i="5"/>
  <c r="P21" i="5" s="1"/>
  <c r="U20" i="5"/>
  <c r="V20" i="5" s="1"/>
  <c r="T20" i="5"/>
  <c r="N20" i="5"/>
  <c r="O20" i="5" s="1"/>
  <c r="U24" i="5"/>
  <c r="V24" i="5" s="1"/>
  <c r="T24" i="5"/>
  <c r="N24" i="5"/>
  <c r="P24" i="5" s="1"/>
  <c r="U23" i="5"/>
  <c r="V23" i="5" s="1"/>
  <c r="T23" i="5"/>
  <c r="N23" i="5"/>
  <c r="P23" i="5" s="1"/>
  <c r="U25" i="5"/>
  <c r="V25" i="5" s="1"/>
  <c r="T25" i="5"/>
  <c r="N25" i="5"/>
  <c r="P25" i="5" s="1"/>
  <c r="U19" i="5"/>
  <c r="V19" i="5" s="1"/>
  <c r="T19" i="5"/>
  <c r="N19" i="5"/>
  <c r="P19" i="5" s="1"/>
  <c r="U26" i="5"/>
  <c r="V26" i="5" s="1"/>
  <c r="T26" i="5"/>
  <c r="N26" i="5"/>
  <c r="P26" i="5" s="1"/>
  <c r="U18" i="5"/>
  <c r="T18" i="5"/>
  <c r="N18" i="5"/>
  <c r="P18" i="5" l="1"/>
  <c r="V18" i="5"/>
  <c r="P20" i="5"/>
  <c r="O21" i="5"/>
  <c r="O22" i="5"/>
  <c r="O23" i="5"/>
  <c r="O24" i="5"/>
  <c r="O19" i="5"/>
  <c r="O25" i="5"/>
  <c r="O18" i="5"/>
  <c r="O26" i="5"/>
  <c r="B41" i="6" l="1"/>
  <c r="B29" i="6"/>
  <c r="V32" i="7" l="1"/>
  <c r="P32" i="7"/>
  <c r="Q32" i="7" s="1"/>
  <c r="V29" i="7"/>
  <c r="P29" i="7"/>
  <c r="R29" i="7" s="1"/>
  <c r="V27" i="7"/>
  <c r="P27" i="7"/>
  <c r="Q27" i="7" s="1"/>
  <c r="V24" i="7"/>
  <c r="P24" i="7"/>
  <c r="R24" i="7" s="1"/>
  <c r="V22" i="7"/>
  <c r="P22" i="7"/>
  <c r="R22" i="7" s="1"/>
  <c r="R32" i="7" l="1"/>
  <c r="R27" i="7"/>
  <c r="Q29" i="7"/>
  <c r="Q24" i="7"/>
  <c r="Q22" i="7"/>
  <c r="U52" i="5" l="1"/>
  <c r="T52" i="5"/>
  <c r="N52" i="5"/>
  <c r="U51" i="5"/>
  <c r="V51" i="5" s="1"/>
  <c r="T51" i="5"/>
  <c r="N51" i="5"/>
  <c r="O51" i="5" s="1"/>
  <c r="V52" i="5" l="1"/>
  <c r="P52" i="5"/>
  <c r="O52" i="5"/>
  <c r="P51" i="5"/>
  <c r="J28" i="6"/>
  <c r="J30" i="6"/>
  <c r="J40" i="6"/>
  <c r="J42" i="6"/>
  <c r="J52" i="6"/>
  <c r="N28" i="5"/>
  <c r="P28" i="5" s="1"/>
  <c r="T28" i="5"/>
  <c r="U28" i="5"/>
  <c r="V28" i="5" s="1"/>
  <c r="N39" i="5"/>
  <c r="O39" i="5" s="1"/>
  <c r="T39" i="5"/>
  <c r="U39" i="5"/>
  <c r="V39" i="5" s="1"/>
  <c r="N40" i="5"/>
  <c r="P40" i="5" s="1"/>
  <c r="T40" i="5"/>
  <c r="U40" i="5"/>
  <c r="V40" i="5" s="1"/>
  <c r="N42" i="5"/>
  <c r="P42" i="5" s="1"/>
  <c r="T42" i="5"/>
  <c r="U42" i="5"/>
  <c r="V42" i="5" s="1"/>
  <c r="N48" i="5"/>
  <c r="O48" i="5" s="1"/>
  <c r="T48" i="5"/>
  <c r="U48" i="5"/>
  <c r="V48" i="5" s="1"/>
  <c r="O42" i="5" l="1"/>
  <c r="O40" i="5"/>
  <c r="P48" i="5"/>
  <c r="O28" i="5"/>
  <c r="P39" i="5"/>
  <c r="Z8" i="5" l="1"/>
  <c r="Z9" i="5"/>
  <c r="T27" i="5"/>
  <c r="T53" i="5" s="1"/>
  <c r="U27" i="5"/>
  <c r="V27" i="5" l="1"/>
  <c r="V53" i="5" s="1"/>
  <c r="U53" i="5"/>
  <c r="Z10" i="5"/>
  <c r="V19" i="7" l="1"/>
  <c r="A4" i="22"/>
  <c r="F4" i="22"/>
  <c r="K4" i="22"/>
  <c r="A6" i="22"/>
  <c r="B6" i="22" s="1"/>
  <c r="F6" i="22"/>
  <c r="G6" i="22" s="1"/>
  <c r="K6" i="22"/>
  <c r="L6" i="22" s="1"/>
  <c r="A7" i="22"/>
  <c r="B7" i="22" s="1"/>
  <c r="D7" i="22" s="1"/>
  <c r="F7" i="22"/>
  <c r="G7" i="22" s="1"/>
  <c r="I7" i="22" s="1"/>
  <c r="K7" i="22"/>
  <c r="L7" i="22" s="1"/>
  <c r="N7" i="22" s="1"/>
  <c r="A8" i="22"/>
  <c r="B8" i="22" s="1"/>
  <c r="D8" i="22" s="1"/>
  <c r="F8" i="22"/>
  <c r="G8" i="22" s="1"/>
  <c r="I8" i="22" s="1"/>
  <c r="K8" i="22"/>
  <c r="L8" i="22" s="1"/>
  <c r="N8" i="22" s="1"/>
  <c r="A9" i="22"/>
  <c r="B9" i="22" s="1"/>
  <c r="D9" i="22" s="1"/>
  <c r="F9" i="22"/>
  <c r="G9" i="22" s="1"/>
  <c r="I9" i="22" s="1"/>
  <c r="K9" i="22"/>
  <c r="L9" i="22" s="1"/>
  <c r="N9" i="22" s="1"/>
  <c r="A10" i="22"/>
  <c r="B10" i="22" s="1"/>
  <c r="D10" i="22" s="1"/>
  <c r="F10" i="22"/>
  <c r="G10" i="22" s="1"/>
  <c r="I10" i="22" s="1"/>
  <c r="K10" i="22"/>
  <c r="L10" i="22" s="1"/>
  <c r="N10" i="22" s="1"/>
  <c r="A11" i="22"/>
  <c r="B11" i="22" s="1"/>
  <c r="D11" i="22" s="1"/>
  <c r="F11" i="22"/>
  <c r="G11" i="22" s="1"/>
  <c r="I11" i="22" s="1"/>
  <c r="K11" i="22"/>
  <c r="L11" i="22" s="1"/>
  <c r="N11" i="22" s="1"/>
  <c r="A125" i="22"/>
  <c r="A127" i="22"/>
  <c r="B127" i="22" s="1"/>
  <c r="A128" i="22"/>
  <c r="B128" i="22" s="1"/>
  <c r="D128" i="22" s="1"/>
  <c r="A129" i="22"/>
  <c r="B129" i="22" s="1"/>
  <c r="D129" i="22" s="1"/>
  <c r="A130" i="22"/>
  <c r="B130" i="22" s="1"/>
  <c r="D130" i="22" s="1"/>
  <c r="A131" i="22"/>
  <c r="B131" i="22" s="1"/>
  <c r="D131" i="22" s="1"/>
  <c r="A132" i="22"/>
  <c r="B132" i="22" s="1"/>
  <c r="D132" i="22" s="1"/>
  <c r="H3" i="20"/>
  <c r="H4" i="20"/>
  <c r="H6" i="20"/>
  <c r="B14" i="20"/>
  <c r="B15" i="20"/>
  <c r="E15" i="20"/>
  <c r="G15" i="20"/>
  <c r="E16" i="20"/>
  <c r="K29" i="20"/>
  <c r="Z1" i="19"/>
  <c r="E51" i="19" s="1"/>
  <c r="Z2" i="19"/>
  <c r="C49" i="19" s="1"/>
  <c r="B6" i="19"/>
  <c r="AG6" i="19" s="1"/>
  <c r="A9" i="19"/>
  <c r="A10" i="19"/>
  <c r="A11" i="19"/>
  <c r="A12" i="19"/>
  <c r="A13" i="19"/>
  <c r="H25" i="19"/>
  <c r="A48" i="19" s="1"/>
  <c r="F6" i="18"/>
  <c r="F7" i="18"/>
  <c r="F8" i="18"/>
  <c r="F9" i="18"/>
  <c r="F10" i="18"/>
  <c r="F11" i="18"/>
  <c r="F12" i="18"/>
  <c r="F13" i="18"/>
  <c r="F14" i="18"/>
  <c r="F15" i="18"/>
  <c r="E6" i="17"/>
  <c r="E7" i="17"/>
  <c r="E8" i="17"/>
  <c r="E9" i="17"/>
  <c r="E10" i="17"/>
  <c r="E11" i="17"/>
  <c r="E12" i="17"/>
  <c r="E13" i="17"/>
  <c r="E14" i="17"/>
  <c r="E15" i="17"/>
  <c r="E6" i="16"/>
  <c r="E7" i="16"/>
  <c r="E8" i="16"/>
  <c r="E9" i="16"/>
  <c r="E10" i="16"/>
  <c r="E11" i="16"/>
  <c r="E12" i="16"/>
  <c r="E13" i="16"/>
  <c r="E14" i="16"/>
  <c r="E15" i="16"/>
  <c r="H18" i="15"/>
  <c r="I19" i="15"/>
  <c r="J20" i="15"/>
  <c r="K31" i="15"/>
  <c r="K32" i="15" s="1"/>
  <c r="L31" i="15"/>
  <c r="L32" i="15" s="1"/>
  <c r="G37" i="15"/>
  <c r="F39" i="15"/>
  <c r="F45" i="19" s="1"/>
  <c r="F40" i="15"/>
  <c r="F46" i="19" s="1"/>
  <c r="AC3" i="14"/>
  <c r="AC4" i="14"/>
  <c r="I64" i="14"/>
  <c r="J64" i="14"/>
  <c r="A65" i="14"/>
  <c r="I65" i="14"/>
  <c r="J65" i="14"/>
  <c r="A67" i="14"/>
  <c r="A68" i="14"/>
  <c r="I68" i="14"/>
  <c r="J68" i="14"/>
  <c r="A69" i="14"/>
  <c r="I69" i="14"/>
  <c r="J69" i="14"/>
  <c r="A70" i="14"/>
  <c r="I70" i="14"/>
  <c r="J70" i="14"/>
  <c r="I71" i="14"/>
  <c r="J71" i="14"/>
  <c r="I72" i="14"/>
  <c r="J72" i="14"/>
  <c r="A74" i="14"/>
  <c r="I74" i="14"/>
  <c r="J74" i="14"/>
  <c r="A75" i="14"/>
  <c r="I75" i="14"/>
  <c r="J75" i="14"/>
  <c r="A76" i="14"/>
  <c r="I76" i="14"/>
  <c r="A77" i="14"/>
  <c r="I77" i="14"/>
  <c r="J77" i="14"/>
  <c r="A78" i="14"/>
  <c r="I78" i="14"/>
  <c r="J78" i="14"/>
  <c r="I79" i="14"/>
  <c r="J79" i="14"/>
  <c r="A80" i="14"/>
  <c r="I80" i="14"/>
  <c r="A81" i="14"/>
  <c r="I81" i="14"/>
  <c r="A82" i="14"/>
  <c r="I82" i="14"/>
  <c r="A83" i="14"/>
  <c r="I83" i="14"/>
  <c r="J83" i="14"/>
  <c r="A84" i="14"/>
  <c r="I84" i="14"/>
  <c r="J84" i="14"/>
  <c r="A85" i="14"/>
  <c r="I85" i="14"/>
  <c r="J85" i="14"/>
  <c r="A86" i="14"/>
  <c r="I86" i="14"/>
  <c r="J86" i="14"/>
  <c r="I87" i="14"/>
  <c r="J87" i="14"/>
  <c r="A88" i="14"/>
  <c r="I88" i="14"/>
  <c r="A89" i="14"/>
  <c r="I89" i="14"/>
  <c r="J89" i="14"/>
  <c r="A90" i="14"/>
  <c r="I90" i="14"/>
  <c r="J90" i="14"/>
  <c r="A91" i="14"/>
  <c r="I91" i="14"/>
  <c r="J91" i="14"/>
  <c r="A92" i="14"/>
  <c r="I92" i="14"/>
  <c r="J92" i="14"/>
  <c r="I93" i="14"/>
  <c r="J93" i="14"/>
  <c r="A94" i="14"/>
  <c r="I94" i="14"/>
  <c r="A95" i="14"/>
  <c r="I95" i="14"/>
  <c r="J95" i="14"/>
  <c r="A96" i="14"/>
  <c r="I96" i="14"/>
  <c r="J96" i="14"/>
  <c r="A97" i="14"/>
  <c r="I97" i="14"/>
  <c r="J97" i="14"/>
  <c r="I98" i="14"/>
  <c r="J98" i="14"/>
  <c r="A99" i="14"/>
  <c r="I99" i="14"/>
  <c r="A100" i="14"/>
  <c r="I100" i="14"/>
  <c r="J100" i="14"/>
  <c r="A101" i="14"/>
  <c r="I101" i="14"/>
  <c r="J101" i="14"/>
  <c r="A102" i="14"/>
  <c r="I102" i="14"/>
  <c r="J102" i="14"/>
  <c r="I103" i="14"/>
  <c r="J103" i="14"/>
  <c r="A104" i="14"/>
  <c r="I104" i="14"/>
  <c r="A105" i="14"/>
  <c r="I105" i="14"/>
  <c r="J105" i="14"/>
  <c r="A106" i="14"/>
  <c r="I106" i="14"/>
  <c r="J106" i="14"/>
  <c r="A107" i="14"/>
  <c r="I107" i="14"/>
  <c r="J107" i="14"/>
  <c r="A108" i="14"/>
  <c r="I108" i="14"/>
  <c r="J108" i="14"/>
  <c r="I109" i="14"/>
  <c r="J109" i="14"/>
  <c r="I110" i="14"/>
  <c r="J110" i="14"/>
  <c r="A112" i="14"/>
  <c r="I112" i="14"/>
  <c r="A113" i="14"/>
  <c r="I113" i="14"/>
  <c r="A114" i="14"/>
  <c r="I114" i="14"/>
  <c r="J114" i="14"/>
  <c r="A115" i="14"/>
  <c r="I115" i="14"/>
  <c r="J115" i="14"/>
  <c r="A116" i="14"/>
  <c r="I116" i="14"/>
  <c r="J116" i="14"/>
  <c r="I117" i="14"/>
  <c r="J117" i="14"/>
  <c r="I118" i="14"/>
  <c r="J118" i="14"/>
  <c r="A119" i="14"/>
  <c r="I119" i="14"/>
  <c r="A120" i="14"/>
  <c r="I120" i="14"/>
  <c r="A121" i="14"/>
  <c r="I121" i="14"/>
  <c r="J121" i="14"/>
  <c r="A122" i="14"/>
  <c r="I122" i="14"/>
  <c r="J122" i="14"/>
  <c r="A123" i="14"/>
  <c r="I123" i="14"/>
  <c r="J123" i="14"/>
  <c r="A124" i="14"/>
  <c r="I124" i="14"/>
  <c r="J124" i="14"/>
  <c r="A125" i="14"/>
  <c r="I125" i="14"/>
  <c r="J125" i="14"/>
  <c r="I126" i="14"/>
  <c r="J126" i="14"/>
  <c r="A127" i="14"/>
  <c r="I127" i="14"/>
  <c r="A128" i="14"/>
  <c r="I128" i="14"/>
  <c r="J128" i="14"/>
  <c r="A129" i="14"/>
  <c r="I129" i="14"/>
  <c r="J129" i="14"/>
  <c r="A130" i="14"/>
  <c r="I130" i="14"/>
  <c r="J130" i="14"/>
  <c r="A131" i="14"/>
  <c r="I131" i="14"/>
  <c r="J131" i="14"/>
  <c r="A132" i="14"/>
  <c r="I132" i="14"/>
  <c r="J132" i="14"/>
  <c r="A133" i="14"/>
  <c r="I133" i="14"/>
  <c r="J133" i="14"/>
  <c r="I134" i="14"/>
  <c r="J134" i="14"/>
  <c r="A135" i="14"/>
  <c r="I135" i="14"/>
  <c r="A136" i="14"/>
  <c r="I136" i="14"/>
  <c r="J136" i="14"/>
  <c r="A137" i="14"/>
  <c r="I137" i="14"/>
  <c r="J137" i="14"/>
  <c r="A138" i="14"/>
  <c r="I138" i="14"/>
  <c r="J138" i="14"/>
  <c r="A139" i="14"/>
  <c r="I139" i="14"/>
  <c r="J139" i="14"/>
  <c r="A140" i="14"/>
  <c r="I140" i="14"/>
  <c r="J140" i="14"/>
  <c r="A141" i="14"/>
  <c r="I141" i="14"/>
  <c r="J141" i="14"/>
  <c r="A142" i="14"/>
  <c r="I142" i="14"/>
  <c r="J142" i="14"/>
  <c r="A143" i="14"/>
  <c r="I143" i="14"/>
  <c r="J143" i="14"/>
  <c r="A144" i="14"/>
  <c r="I144" i="14"/>
  <c r="J144" i="14"/>
  <c r="I145" i="14"/>
  <c r="J145" i="14"/>
  <c r="A146" i="14"/>
  <c r="I146" i="14"/>
  <c r="A147" i="14"/>
  <c r="I147" i="14"/>
  <c r="J147" i="14"/>
  <c r="A148" i="14"/>
  <c r="I148" i="14"/>
  <c r="J148" i="14"/>
  <c r="A149" i="14"/>
  <c r="I149" i="14"/>
  <c r="J149" i="14"/>
  <c r="I150" i="14"/>
  <c r="J150" i="14"/>
  <c r="A151" i="14"/>
  <c r="I151" i="14"/>
  <c r="A152" i="14"/>
  <c r="I152" i="14"/>
  <c r="J152" i="14"/>
  <c r="A153" i="14"/>
  <c r="I153" i="14"/>
  <c r="J153" i="14"/>
  <c r="A154" i="14"/>
  <c r="I154" i="14"/>
  <c r="J154" i="14"/>
  <c r="I155" i="14"/>
  <c r="J155" i="14"/>
  <c r="A156" i="14"/>
  <c r="I156" i="14"/>
  <c r="A157" i="14"/>
  <c r="I157" i="14"/>
  <c r="J157" i="14"/>
  <c r="A158" i="14"/>
  <c r="I158" i="14"/>
  <c r="J158" i="14"/>
  <c r="I159" i="14"/>
  <c r="J159" i="14"/>
  <c r="A160" i="14"/>
  <c r="I160" i="14"/>
  <c r="A161" i="14"/>
  <c r="I161" i="14"/>
  <c r="J161" i="14"/>
  <c r="A162" i="14"/>
  <c r="I162" i="14"/>
  <c r="J162" i="14"/>
  <c r="A163" i="14"/>
  <c r="I163" i="14"/>
  <c r="J163" i="14"/>
  <c r="A164" i="14"/>
  <c r="I164" i="14"/>
  <c r="J164" i="14"/>
  <c r="A165" i="14"/>
  <c r="I165" i="14"/>
  <c r="J165" i="14"/>
  <c r="A166" i="14"/>
  <c r="I166" i="14"/>
  <c r="J166" i="14"/>
  <c r="I167" i="14"/>
  <c r="J167" i="14"/>
  <c r="A168" i="14"/>
  <c r="I168" i="14"/>
  <c r="A169" i="14"/>
  <c r="I169" i="14"/>
  <c r="J169" i="14"/>
  <c r="A170" i="14"/>
  <c r="I170" i="14"/>
  <c r="J170" i="14"/>
  <c r="A171" i="14"/>
  <c r="I171" i="14"/>
  <c r="J171" i="14"/>
  <c r="A172" i="14"/>
  <c r="I172" i="14"/>
  <c r="J172" i="14"/>
  <c r="A173" i="14"/>
  <c r="I173" i="14"/>
  <c r="A174" i="14"/>
  <c r="I174" i="14"/>
  <c r="J174" i="14"/>
  <c r="A175" i="14"/>
  <c r="I175" i="14"/>
  <c r="J175" i="14"/>
  <c r="A176" i="14"/>
  <c r="I176" i="14"/>
  <c r="J176" i="14"/>
  <c r="A177" i="14"/>
  <c r="I177" i="14"/>
  <c r="J177" i="14"/>
  <c r="I178" i="14"/>
  <c r="J178" i="14"/>
  <c r="I179" i="14"/>
  <c r="J179" i="14"/>
  <c r="I180" i="14"/>
  <c r="J180" i="14"/>
  <c r="D8" i="13"/>
  <c r="B9" i="13"/>
  <c r="D9" i="13"/>
  <c r="B10" i="13"/>
  <c r="D10" i="13"/>
  <c r="B11" i="13"/>
  <c r="D11" i="13"/>
  <c r="B12" i="13"/>
  <c r="D12" i="13"/>
  <c r="A6" i="12"/>
  <c r="D7" i="12"/>
  <c r="D8" i="12"/>
  <c r="D9" i="12"/>
  <c r="D10" i="12"/>
  <c r="D11" i="12"/>
  <c r="D8" i="11"/>
  <c r="B9" i="11"/>
  <c r="D9" i="11"/>
  <c r="B10" i="11"/>
  <c r="D10" i="11"/>
  <c r="B11" i="11"/>
  <c r="D11" i="11"/>
  <c r="B12" i="11"/>
  <c r="D12" i="11"/>
  <c r="D8" i="10"/>
  <c r="B9" i="10"/>
  <c r="D9" i="10"/>
  <c r="B10" i="10"/>
  <c r="D10" i="10"/>
  <c r="B11" i="10"/>
  <c r="D11" i="10"/>
  <c r="B12" i="10"/>
  <c r="D12" i="10"/>
  <c r="B9" i="9"/>
  <c r="B10" i="9"/>
  <c r="B11" i="9"/>
  <c r="B12" i="9"/>
  <c r="K15" i="9"/>
  <c r="O15" i="9"/>
  <c r="K17" i="9"/>
  <c r="O17" i="9"/>
  <c r="I18" i="9"/>
  <c r="M18" i="9" s="1"/>
  <c r="K18" i="9"/>
  <c r="O18" i="9"/>
  <c r="B21" i="9"/>
  <c r="B21" i="10" s="1"/>
  <c r="B31" i="11" s="1"/>
  <c r="B31" i="13" s="1"/>
  <c r="C21" i="14" s="1"/>
  <c r="C39" i="15" s="1"/>
  <c r="B45" i="19" s="1"/>
  <c r="D21" i="9"/>
  <c r="D21" i="10" s="1"/>
  <c r="D31" i="11" s="1"/>
  <c r="D31" i="13" s="1"/>
  <c r="J21" i="14" s="1"/>
  <c r="B22" i="9"/>
  <c r="B22" i="10" s="1"/>
  <c r="B32" i="11" s="1"/>
  <c r="D22" i="9"/>
  <c r="D22" i="10" s="1"/>
  <c r="D32" i="11" s="1"/>
  <c r="D32" i="13" s="1"/>
  <c r="J22" i="14" s="1"/>
  <c r="N8" i="8"/>
  <c r="C9" i="8"/>
  <c r="N9" i="8"/>
  <c r="C10" i="8"/>
  <c r="N10" i="8"/>
  <c r="C11" i="8"/>
  <c r="N11" i="8"/>
  <c r="C12" i="8"/>
  <c r="N12" i="8"/>
  <c r="M8" i="7"/>
  <c r="C9" i="7"/>
  <c r="M9" i="7"/>
  <c r="C10" i="7"/>
  <c r="M10" i="7"/>
  <c r="C11" i="7"/>
  <c r="M11" i="7"/>
  <c r="C12" i="7"/>
  <c r="M12" i="7"/>
  <c r="P19" i="7"/>
  <c r="Q19" i="7" s="1"/>
  <c r="A1" i="6"/>
  <c r="C9" i="6"/>
  <c r="C10" i="6"/>
  <c r="C11" i="6"/>
  <c r="C12" i="6"/>
  <c r="J18" i="6"/>
  <c r="J53" i="6" s="1"/>
  <c r="A1" i="5"/>
  <c r="C9" i="5"/>
  <c r="B8" i="12" s="1"/>
  <c r="C10" i="5"/>
  <c r="C10" i="14" s="1"/>
  <c r="C11" i="5"/>
  <c r="B10" i="12" s="1"/>
  <c r="C12" i="5"/>
  <c r="C12" i="14" s="1"/>
  <c r="IV16" i="5"/>
  <c r="N27" i="5"/>
  <c r="N53" i="5" s="1"/>
  <c r="N54" i="5"/>
  <c r="C58" i="5"/>
  <c r="C56" i="6" s="1"/>
  <c r="K58" i="5"/>
  <c r="O38" i="7" s="1"/>
  <c r="N24" i="8" s="1"/>
  <c r="C59" i="5"/>
  <c r="C39" i="7" s="1"/>
  <c r="C24" i="8" s="1"/>
  <c r="K59" i="5"/>
  <c r="O39" i="7" s="1"/>
  <c r="N25" i="8" s="1"/>
  <c r="K6" i="4"/>
  <c r="Z7" i="5" s="1"/>
  <c r="AA6" i="4"/>
  <c r="B7" i="4"/>
  <c r="B9" i="4"/>
  <c r="A8" i="6" s="1"/>
  <c r="B10" i="4"/>
  <c r="B14" i="4"/>
  <c r="B15" i="4"/>
  <c r="H27" i="4"/>
  <c r="G27" i="4" s="1"/>
  <c r="B2" i="2"/>
  <c r="A3" i="13" s="1"/>
  <c r="F2" i="2"/>
  <c r="B3" i="2"/>
  <c r="A1" i="7" s="1"/>
  <c r="P27" i="5" l="1"/>
  <c r="P53" i="5" s="1"/>
  <c r="O27" i="5"/>
  <c r="H5" i="20"/>
  <c r="H7" i="20" s="1"/>
  <c r="C11" i="14"/>
  <c r="A7" i="5"/>
  <c r="B51" i="19"/>
  <c r="B53" i="19"/>
  <c r="B50" i="19"/>
  <c r="E52" i="19"/>
  <c r="F49" i="19"/>
  <c r="I57" i="6"/>
  <c r="A8" i="10"/>
  <c r="B9" i="12"/>
  <c r="B52" i="19"/>
  <c r="E16" i="17"/>
  <c r="A8" i="8"/>
  <c r="E16" i="16"/>
  <c r="B11" i="12"/>
  <c r="R19" i="7"/>
  <c r="A8" i="11"/>
  <c r="A8" i="13"/>
  <c r="F16" i="18"/>
  <c r="A3" i="6"/>
  <c r="A3" i="8"/>
  <c r="A3" i="10"/>
  <c r="C12" i="15"/>
  <c r="A3" i="12"/>
  <c r="A3" i="7"/>
  <c r="A3" i="9"/>
  <c r="A3" i="11"/>
  <c r="A3" i="5"/>
  <c r="A1" i="13"/>
  <c r="C15" i="19"/>
  <c r="B1" i="4"/>
  <c r="A3" i="14"/>
  <c r="A64" i="14" s="1"/>
  <c r="A1" i="11"/>
  <c r="A2" i="15"/>
  <c r="C22" i="14"/>
  <c r="C40" i="15" s="1"/>
  <c r="B46" i="19" s="1"/>
  <c r="B32" i="13"/>
  <c r="C9" i="14"/>
  <c r="B2" i="4"/>
  <c r="A1" i="10"/>
  <c r="A1" i="14"/>
  <c r="A62" i="14" s="1"/>
  <c r="A8" i="7"/>
  <c r="I56" i="6"/>
  <c r="A8" i="9"/>
  <c r="A1" i="9"/>
  <c r="A1" i="12"/>
  <c r="AG7" i="19"/>
  <c r="AG8" i="19" s="1"/>
  <c r="C38" i="7"/>
  <c r="C23" i="8" s="1"/>
  <c r="A1" i="19"/>
  <c r="C57" i="6"/>
  <c r="A1" i="8"/>
  <c r="A8" i="5"/>
  <c r="AG9" i="19"/>
  <c r="V33" i="7"/>
  <c r="J7" i="15"/>
  <c r="I25" i="15" s="1"/>
  <c r="P33" i="7"/>
  <c r="U54" i="5"/>
  <c r="A7" i="13" l="1"/>
  <c r="F43" i="19"/>
  <c r="A7" i="6"/>
  <c r="J8" i="15"/>
  <c r="J26" i="15" s="1"/>
  <c r="AA33" i="7"/>
  <c r="V54" i="5"/>
  <c r="A7" i="10"/>
  <c r="A7" i="8"/>
  <c r="B7" i="14"/>
  <c r="A7" i="7"/>
  <c r="A7" i="9"/>
  <c r="A7" i="11"/>
  <c r="B40" i="19"/>
  <c r="B8" i="14"/>
  <c r="A7" i="12"/>
  <c r="I16" i="15"/>
  <c r="D17" i="11"/>
  <c r="E17" i="13" s="1"/>
  <c r="R33" i="7"/>
  <c r="D17" i="9" s="1"/>
  <c r="D19" i="11"/>
  <c r="E19" i="13" s="1"/>
  <c r="P43" i="7"/>
  <c r="N55" i="5"/>
  <c r="J6" i="15"/>
  <c r="D15" i="11"/>
  <c r="E15" i="13" s="1"/>
  <c r="D15" i="9" l="1"/>
  <c r="D19" i="9" s="1"/>
  <c r="D23" i="11" s="1"/>
  <c r="D28" i="11" s="1"/>
  <c r="J16" i="15"/>
  <c r="H16" i="15"/>
  <c r="J9" i="15"/>
  <c r="J15" i="15" s="1"/>
  <c r="H24" i="15"/>
  <c r="J31" i="15" l="1"/>
  <c r="J32" i="15" s="1"/>
  <c r="J35" i="15"/>
  <c r="J36" i="15" s="1"/>
  <c r="H15" i="15"/>
  <c r="H31" i="15" s="1"/>
  <c r="H32" i="15" s="1"/>
  <c r="I15" i="15"/>
  <c r="S31" i="7" l="1"/>
  <c r="T31" i="7" s="1"/>
  <c r="U31" i="7" s="1"/>
  <c r="S30" i="7"/>
  <c r="T30" i="7" s="1"/>
  <c r="U30" i="7" s="1"/>
  <c r="S26" i="7"/>
  <c r="T26" i="7" s="1"/>
  <c r="U26" i="7" s="1"/>
  <c r="S25" i="7"/>
  <c r="T25" i="7" s="1"/>
  <c r="U25" i="7" s="1"/>
  <c r="S21" i="7"/>
  <c r="T21" i="7" s="1"/>
  <c r="U21" i="7" s="1"/>
  <c r="S20" i="7"/>
  <c r="T20" i="7" s="1"/>
  <c r="U20" i="7" s="1"/>
  <c r="S29" i="7"/>
  <c r="T29" i="7" s="1"/>
  <c r="U29" i="7" s="1"/>
  <c r="S32" i="7"/>
  <c r="T32" i="7" s="1"/>
  <c r="U32" i="7" s="1"/>
  <c r="S24" i="7"/>
  <c r="T24" i="7" s="1"/>
  <c r="U24" i="7" s="1"/>
  <c r="S27" i="7"/>
  <c r="T27" i="7" s="1"/>
  <c r="U27" i="7" s="1"/>
  <c r="S22" i="7"/>
  <c r="T22" i="7" s="1"/>
  <c r="U22" i="7" s="1"/>
  <c r="F19" i="13"/>
  <c r="D19" i="13" s="1"/>
  <c r="S19" i="7"/>
  <c r="T19" i="7" s="1"/>
  <c r="U19" i="7" s="1"/>
  <c r="I35" i="15"/>
  <c r="I36" i="15" s="1"/>
  <c r="F17" i="13" s="1"/>
  <c r="D17" i="13" s="1"/>
  <c r="I31" i="15"/>
  <c r="I32" i="15" s="1"/>
  <c r="H35" i="15"/>
  <c r="H36" i="15" s="1"/>
  <c r="Q50" i="5" l="1"/>
  <c r="R50" i="5" s="1"/>
  <c r="S50" i="5" s="1"/>
  <c r="Q49" i="5"/>
  <c r="R49" i="5" s="1"/>
  <c r="S49" i="5" s="1"/>
  <c r="Q44" i="5"/>
  <c r="R44" i="5" s="1"/>
  <c r="S44" i="5" s="1"/>
  <c r="Q47" i="5"/>
  <c r="R47" i="5" s="1"/>
  <c r="S47" i="5" s="1"/>
  <c r="Q46" i="5"/>
  <c r="R46" i="5" s="1"/>
  <c r="S46" i="5" s="1"/>
  <c r="Q45" i="5"/>
  <c r="R45" i="5" s="1"/>
  <c r="S45" i="5" s="1"/>
  <c r="Q43" i="5"/>
  <c r="R43" i="5" s="1"/>
  <c r="S43" i="5" s="1"/>
  <c r="Q33" i="5"/>
  <c r="R33" i="5" s="1"/>
  <c r="S33" i="5" s="1"/>
  <c r="Q32" i="5"/>
  <c r="R32" i="5" s="1"/>
  <c r="S32" i="5" s="1"/>
  <c r="Q31" i="5"/>
  <c r="R31" i="5" s="1"/>
  <c r="S31" i="5" s="1"/>
  <c r="Q35" i="5"/>
  <c r="R35" i="5" s="1"/>
  <c r="S35" i="5" s="1"/>
  <c r="Q34" i="5"/>
  <c r="R34" i="5" s="1"/>
  <c r="S34" i="5" s="1"/>
  <c r="Q37" i="5"/>
  <c r="R37" i="5" s="1"/>
  <c r="S37" i="5" s="1"/>
  <c r="Q36" i="5"/>
  <c r="R36" i="5" s="1"/>
  <c r="S36" i="5" s="1"/>
  <c r="Q30" i="5"/>
  <c r="R30" i="5" s="1"/>
  <c r="S30" i="5" s="1"/>
  <c r="Q38" i="5"/>
  <c r="R38" i="5" s="1"/>
  <c r="S38" i="5" s="1"/>
  <c r="Q21" i="5"/>
  <c r="R21" i="5" s="1"/>
  <c r="S21" i="5" s="1"/>
  <c r="Q20" i="5"/>
  <c r="R20" i="5" s="1"/>
  <c r="S20" i="5" s="1"/>
  <c r="Q22" i="5"/>
  <c r="R22" i="5" s="1"/>
  <c r="S22" i="5" s="1"/>
  <c r="Q23" i="5"/>
  <c r="R23" i="5" s="1"/>
  <c r="S23" i="5" s="1"/>
  <c r="Q24" i="5"/>
  <c r="R24" i="5" s="1"/>
  <c r="S24" i="5" s="1"/>
  <c r="Q19" i="5"/>
  <c r="R19" i="5" s="1"/>
  <c r="S19" i="5" s="1"/>
  <c r="Q25" i="5"/>
  <c r="R25" i="5" s="1"/>
  <c r="S25" i="5" s="1"/>
  <c r="Q18" i="5"/>
  <c r="R18" i="5" s="1"/>
  <c r="Q26" i="5"/>
  <c r="R26" i="5" s="1"/>
  <c r="S26" i="5" s="1"/>
  <c r="Q52" i="5"/>
  <c r="R52" i="5" s="1"/>
  <c r="S52" i="5" s="1"/>
  <c r="Q51" i="5"/>
  <c r="R51" i="5" s="1"/>
  <c r="S51" i="5" s="1"/>
  <c r="Q48" i="5"/>
  <c r="R48" i="5" s="1"/>
  <c r="S48" i="5" s="1"/>
  <c r="Q42" i="5"/>
  <c r="R42" i="5" s="1"/>
  <c r="S42" i="5" s="1"/>
  <c r="Q39" i="5"/>
  <c r="R39" i="5" s="1"/>
  <c r="S39" i="5" s="1"/>
  <c r="Q28" i="5"/>
  <c r="R28" i="5" s="1"/>
  <c r="S28" i="5" s="1"/>
  <c r="Q40" i="5"/>
  <c r="R40" i="5" s="1"/>
  <c r="S40" i="5" s="1"/>
  <c r="Q27" i="5"/>
  <c r="R27" i="5" s="1"/>
  <c r="F15" i="13"/>
  <c r="D15" i="13" s="1"/>
  <c r="U33" i="7"/>
  <c r="D17" i="10" s="1"/>
  <c r="S18" i="5" l="1"/>
  <c r="R53" i="5"/>
  <c r="S27" i="5"/>
  <c r="S53" i="5" l="1"/>
  <c r="D15" i="10" s="1"/>
  <c r="D19" i="10" s="1"/>
  <c r="D23" i="13" s="1"/>
  <c r="D28" i="13" s="1"/>
  <c r="H18" i="19" l="1"/>
  <c r="P1" i="22"/>
  <c r="Y23" i="22" s="1"/>
  <c r="T23" i="22" s="1"/>
  <c r="Y16" i="22"/>
  <c r="T16" i="22" s="1"/>
  <c r="Y34" i="22" l="1"/>
  <c r="T34" i="22" s="1"/>
  <c r="Y10" i="22"/>
  <c r="T10" i="22" s="1"/>
  <c r="Y13" i="22"/>
  <c r="T13" i="22" s="1"/>
  <c r="Y21" i="22"/>
  <c r="T21" i="22" s="1"/>
  <c r="Y15" i="22"/>
  <c r="T15" i="22" s="1"/>
  <c r="Y32" i="22"/>
  <c r="T32" i="22" s="1"/>
  <c r="Y14" i="22"/>
  <c r="T14" i="22" s="1"/>
  <c r="Y22" i="22"/>
  <c r="T22" i="22" s="1"/>
  <c r="Y31" i="22"/>
  <c r="T31" i="22" s="1"/>
  <c r="Y17" i="22"/>
  <c r="T17" i="22" s="1"/>
  <c r="Y41" i="22"/>
  <c r="T41" i="22" s="1"/>
  <c r="Y33" i="22"/>
  <c r="T33" i="22" s="1"/>
  <c r="Y30" i="22"/>
  <c r="T30" i="22" s="1"/>
  <c r="P10" i="22"/>
  <c r="Q10" i="22" s="1"/>
  <c r="S10" i="22" s="1"/>
  <c r="Y29" i="22"/>
  <c r="T29" i="22" s="1"/>
  <c r="Y12" i="22"/>
  <c r="T12" i="22" s="1"/>
  <c r="P9" i="22"/>
  <c r="Q9" i="22" s="1"/>
  <c r="S9" i="22" s="1"/>
  <c r="Y9" i="22"/>
  <c r="T9" i="22" s="1"/>
  <c r="Y28" i="22"/>
  <c r="T28" i="22" s="1"/>
  <c r="Y36" i="22"/>
  <c r="T36" i="22" s="1"/>
  <c r="P6" i="22"/>
  <c r="Q6" i="22" s="1"/>
  <c r="Y20" i="22"/>
  <c r="T20" i="22" s="1"/>
  <c r="P11" i="22"/>
  <c r="Q11" i="22" s="1"/>
  <c r="S11" i="22" s="1"/>
  <c r="Y8" i="22"/>
  <c r="T8" i="22" s="1"/>
  <c r="Y19" i="22"/>
  <c r="T19" i="22" s="1"/>
  <c r="P8" i="22"/>
  <c r="Q8" i="22" s="1"/>
  <c r="S8" i="22" s="1"/>
  <c r="Y37" i="22"/>
  <c r="T37" i="22" s="1"/>
  <c r="Y43" i="22"/>
  <c r="T43" i="22" s="1"/>
  <c r="Y35" i="22"/>
  <c r="T35" i="22" s="1"/>
  <c r="Y39" i="22"/>
  <c r="T39" i="22" s="1"/>
  <c r="Y18" i="22"/>
  <c r="T18" i="22" s="1"/>
  <c r="Y38" i="22"/>
  <c r="T38" i="22" s="1"/>
  <c r="Y11" i="22"/>
  <c r="T11" i="22" s="1"/>
  <c r="P7" i="22"/>
  <c r="Q7" i="22" s="1"/>
  <c r="S7" i="22" s="1"/>
  <c r="Y40" i="22"/>
  <c r="T40" i="22" s="1"/>
  <c r="Y42" i="22"/>
  <c r="T42" i="22" s="1"/>
  <c r="U5" i="22" l="1"/>
  <c r="U4" i="22"/>
  <c r="P4" i="22"/>
  <c r="H19" i="19" s="1"/>
  <c r="B17" i="19" s="1"/>
</calcChain>
</file>

<file path=xl/sharedStrings.xml><?xml version="1.0" encoding="utf-8"?>
<sst xmlns="http://schemas.openxmlformats.org/spreadsheetml/2006/main" count="1354" uniqueCount="509">
  <si>
    <t>(SCHEDULE OF RATES AND PRICES)</t>
  </si>
  <si>
    <t>To:</t>
  </si>
  <si>
    <t>Contract Services</t>
  </si>
  <si>
    <t>Power Grid Corporation of India Ltd.,</t>
  </si>
  <si>
    <t>"Saudamini", Plot No.-2</t>
  </si>
  <si>
    <t xml:space="preserve">Sector-29, </t>
  </si>
  <si>
    <t>Gurgaon (Haryana) - 122001</t>
  </si>
  <si>
    <t>SI. No.</t>
  </si>
  <si>
    <t>Item  Description</t>
  </si>
  <si>
    <t>Unit</t>
  </si>
  <si>
    <t>Qty.</t>
  </si>
  <si>
    <t>Address   :</t>
  </si>
  <si>
    <t>Name       :</t>
  </si>
  <si>
    <t>Material Code</t>
  </si>
  <si>
    <t>Schedule - 2</t>
  </si>
  <si>
    <t>Description</t>
  </si>
  <si>
    <t>Quantity</t>
  </si>
  <si>
    <t>Schedule - 3</t>
  </si>
  <si>
    <t>As per Lum-sum</t>
  </si>
  <si>
    <t>(SCHEDULE OF RATES AND PRICES )</t>
  </si>
  <si>
    <t>AS per Percent</t>
  </si>
  <si>
    <t>Installation Charges :</t>
  </si>
  <si>
    <t>Dis Alert</t>
  </si>
  <si>
    <t>Unit Erection Charges</t>
  </si>
  <si>
    <t>Total Erection Charges</t>
  </si>
  <si>
    <t>Service Code</t>
  </si>
  <si>
    <t>Schedule - 4</t>
  </si>
  <si>
    <t>Training Charges :</t>
  </si>
  <si>
    <t>Unit Charges</t>
  </si>
  <si>
    <t>Total Charges</t>
  </si>
  <si>
    <t>Schedule 7</t>
  </si>
  <si>
    <t>Name     :</t>
  </si>
  <si>
    <t>Address :</t>
  </si>
  <si>
    <t>Type tests on Earthwire, Hardwar Fittings &amp; accessories of conductor &amp; earthwire:</t>
  </si>
  <si>
    <t>SL. NO.</t>
  </si>
  <si>
    <t>Description of Test</t>
  </si>
  <si>
    <t>Unit Test Charge</t>
  </si>
  <si>
    <t>Total Test Charges (Rs.)</t>
  </si>
  <si>
    <t>Total Test Charges After Discount (Rs.)</t>
  </si>
  <si>
    <t>Total Test Charges After MPD (Rs.)</t>
  </si>
  <si>
    <t>Code</t>
  </si>
  <si>
    <t>Package Name</t>
  </si>
  <si>
    <t>Package Code</t>
  </si>
  <si>
    <t>Specification No.</t>
  </si>
  <si>
    <t>Price Schedules</t>
  </si>
  <si>
    <t>Fill up only green shaded cells in Sch-1, Sch-2, Sch-3, Sch-5, Sch-7 and Bid Form 2nd Envelope.</t>
  </si>
  <si>
    <t/>
  </si>
  <si>
    <t>All the cells in Sch-4 &amp; Sch-6 are auto filled, therefore no cell is required to be filled up there.</t>
  </si>
  <si>
    <t>Instructions / error messages, if any, will be displayed automatically  after selecting the cell.</t>
  </si>
  <si>
    <t>After filling up all the schedues, save the file, take print out of all the schedules and Bid form and sign &amp; stamp and submit them as hard copy of the 2nd envelope (Price part) of the bid. Also ensure to submit the soft copy of the the same file on CD/ DVD.</t>
  </si>
  <si>
    <t>पावर ग्रिड कारपोरेशन ऑफ इण्डिया लिमिटेड</t>
  </si>
  <si>
    <t>(भारत सरकार का उद्यम)</t>
  </si>
  <si>
    <t>Power Grid Corporation of India Limited</t>
  </si>
  <si>
    <t>(A Government of India Enterprises)</t>
  </si>
  <si>
    <t>I</t>
  </si>
  <si>
    <t>While filling up the worksheets following may please be observed :</t>
  </si>
  <si>
    <t>(i)</t>
  </si>
  <si>
    <t>Fill up only green shaded cells.</t>
  </si>
  <si>
    <t>(ii)</t>
  </si>
  <si>
    <t>Certain data type entries have been restricted, such as Numeric values or limits of numeric values.</t>
  </si>
  <si>
    <t>(iii)</t>
  </si>
  <si>
    <t>Select only the options provided in pull down menus.</t>
  </si>
  <si>
    <t>(iv)</t>
  </si>
  <si>
    <t>Do not link any cell of this work book with any other work book.</t>
  </si>
  <si>
    <t>(v)</t>
  </si>
  <si>
    <t>Do not use copy &amp; paste or cut &amp; paste options for filling up the data.</t>
  </si>
  <si>
    <t>(vi)</t>
  </si>
  <si>
    <t>Do not reformat any of the cell of the work book.</t>
  </si>
  <si>
    <t>II</t>
  </si>
  <si>
    <t>This Workbook consists of following worksheets :</t>
  </si>
  <si>
    <t xml:space="preserve">Cover : </t>
  </si>
  <si>
    <t>Opening page of the workbook.</t>
  </si>
  <si>
    <t>Names of Bidder :</t>
  </si>
  <si>
    <t>●</t>
  </si>
  <si>
    <t>Select Sole Bidder or JV (Joint Venture) from the pull down menu. Do not leave this cell blank.</t>
  </si>
  <si>
    <t>Select nos. of the JV Partners other than the Lead Partner from drop down menu.</t>
  </si>
  <si>
    <r>
      <t>In case of JV partners more than 2, enter details of 3</t>
    </r>
    <r>
      <rPr>
        <vertAlign val="superscript"/>
        <sz val="12"/>
        <rFont val="Book Antiqua"/>
        <family val="1"/>
      </rPr>
      <t>rd</t>
    </r>
    <r>
      <rPr>
        <sz val="12"/>
        <rFont val="Book Antiqua"/>
        <family val="1"/>
      </rPr>
      <t xml:space="preserve"> &amp; more partners along with details of 2</t>
    </r>
    <r>
      <rPr>
        <vertAlign val="superscript"/>
        <sz val="12"/>
        <rFont val="Book Antiqua"/>
        <family val="1"/>
      </rPr>
      <t>nd</t>
    </r>
    <r>
      <rPr>
        <sz val="12"/>
        <rFont val="Book Antiqua"/>
        <family val="1"/>
      </rPr>
      <t xml:space="preserve"> partner.</t>
    </r>
  </si>
  <si>
    <t>Fill up names and address of the Sole Bidder and /or Joint Venture.</t>
  </si>
  <si>
    <t>Fill up date in dd-mm-yyyy format from drop down menu.</t>
  </si>
  <si>
    <t>Click for Sch-1 given at the right top of the worksheet to go to Sch-1.</t>
  </si>
  <si>
    <t>Sch-1 (Ex-works Prices) :</t>
  </si>
  <si>
    <t>Fill up unit rates for all the items in numeric values greater than 0 (zero). If unit rate is left blank, the corresponding item shall be deemed to be included in the total price.</t>
  </si>
  <si>
    <t>Corresponding cell for mode of transaction shall be come enable only after filling up the unit rate, therefore first fill up the unit rate and then mode of transaction for the corresponding item.</t>
  </si>
  <si>
    <t>Select either Direct or Bought-out from the drop down menu. Do not leave the cell blank the same shall be deemed to be Bought-out if the cell is left blank.</t>
  </si>
  <si>
    <t>Total amount shall get calculated automatically.</t>
  </si>
  <si>
    <t>Type Test charges shall appear automatically after filling up Sch-7 appropriately.</t>
  </si>
  <si>
    <t>Sch-2 (Freight &amp; Insurance Charges) :</t>
  </si>
  <si>
    <t>Sch-3 (Erection  Charges) :</t>
  </si>
  <si>
    <t>Sch-4 (Training  Charges) :</t>
  </si>
  <si>
    <t>Not applicable, hence no cell is required to be filled up.</t>
  </si>
  <si>
    <t>Sch-5 (Summary of Taxes and Duties applicable on the Goods) :</t>
  </si>
  <si>
    <t xml:space="preserve">Fill up applicable rate of Excise Duty. The amount of Excise Duty on the items mentioned as Direct in the mode of transaction in Schedule-1 shall be calculated automatically at the rate mentioned by the bidder here. </t>
  </si>
  <si>
    <t xml:space="preserve">Segregate and fill up the amount on which Sales Tax shall be applicable out of Ex-works supply items mentioned as direct in the mode of transaction in Schedule-1. Applicable Excise Duty on this amount will be calculated automatically at the rate mentioned by the bidder. Further, fill up the rate of applicable Sales Tax. Amount of Sales Tax shall be automatically calculated on the amount mentioned by the bidder as subjected to Sales Tax plus applicable Excise Duty at the rate mentioned by the Bidder.   </t>
  </si>
  <si>
    <t>Difference of total amount quoted by the bidder as Direct Transaction and the amount mentioned by him subjected to Sales Tax shall be considered as the amount on which VAT shall become applicable and the same shall be calculated &amp; displayed automatically. Applicable Excise Duty on this amount at the rate mentioned by the bidder shall also be calculated &amp; displayed automatically. Fill up the rate of applicable VAT. The amount of VAT shall be calculated automatically on the amount considered to be subjected to VAT plus applicable Excise Duty at the rate mentioned by the bidder here.</t>
  </si>
  <si>
    <t xml:space="preserve">Amount as per details filled up by the bidder in the work sheets Entry Tax, Octroi and other Taxes &amp; Duties shall be displayed in this work sheet Sch-5 but will not be added to the grand total and shall be  considered as applicable. </t>
  </si>
  <si>
    <t>Click at the links to go to the work sheets Entry Tax, Octroi and other Taxes &amp; Duties one by one.</t>
  </si>
  <si>
    <t>Entry Tax :</t>
  </si>
  <si>
    <t>Fill the description, amount and rate of applicable Entry Tax. Total of this worksheet shall be displayed in Sch -5 (Taxes &amp; Duties)</t>
  </si>
  <si>
    <t>Click at the link to go back to Sch-5.</t>
  </si>
  <si>
    <t>OCTROI :</t>
  </si>
  <si>
    <t>Fill the description, amount and rate of applicable Octroi. Total of this worksheet shall be displayed in Sch -5 (Taxes &amp; Duties)</t>
  </si>
  <si>
    <t>Other Taxes &amp; Duties :</t>
  </si>
  <si>
    <t xml:space="preserve">       </t>
  </si>
  <si>
    <t>Fill the description, amount and rate of applicable Other Taxes &amp; Duties. Total of this worksheet shall be displayed in Sch -5 (Taxes &amp; Duties)</t>
  </si>
  <si>
    <t>Sch -6 :</t>
  </si>
  <si>
    <t xml:space="preserve">Summary of all the Schedules without considering discount (mentioned in the work sheet discount) shall be displayed automatically. </t>
  </si>
  <si>
    <t>No cell is required to be filled in by the bidder in this worksheet.</t>
  </si>
  <si>
    <t>Sch-7 (Type Test Charges) :</t>
  </si>
  <si>
    <t>Fill up the rates &amp; location where type tests are proposed.</t>
  </si>
  <si>
    <t>Total of this Sch-7 shall automatically appear in Sch-1.</t>
  </si>
  <si>
    <r>
      <t>Bid form 2</t>
    </r>
    <r>
      <rPr>
        <b/>
        <vertAlign val="superscript"/>
        <sz val="12"/>
        <color indexed="12"/>
        <rFont val="Book Antiqua"/>
        <family val="1"/>
      </rPr>
      <t>nd</t>
    </r>
    <r>
      <rPr>
        <b/>
        <sz val="12"/>
        <color indexed="12"/>
        <rFont val="Book Antiqua"/>
        <family val="1"/>
      </rPr>
      <t xml:space="preserve"> Envelope :</t>
    </r>
  </si>
  <si>
    <t>Fill up ref. no. as bidder's ref no. of this letter.</t>
  </si>
  <si>
    <t xml:space="preserve">This letter shall consider the net price as per Sch-6 (After Discount). </t>
  </si>
  <si>
    <t xml:space="preserve">Fill up names &amp; Designation of the representatives of other JV partner(s) if the bidder is JV (Joint Venture) . </t>
  </si>
  <si>
    <t>Fill up additional information as required.</t>
  </si>
  <si>
    <t>* * *</t>
  </si>
  <si>
    <t>Happy Bidding !</t>
  </si>
  <si>
    <t>Sole Bidder</t>
  </si>
  <si>
    <t>JV (Joint Venture)</t>
  </si>
  <si>
    <t>Other Partner</t>
  </si>
  <si>
    <t>Enter following details of the bidder</t>
  </si>
  <si>
    <t xml:space="preserve">…….. …….. …….. …….. …….. …….. </t>
  </si>
  <si>
    <t>Name of other Partner - 2 (more, if any)</t>
  </si>
  <si>
    <t>Address of other Partner - 2 (more, if any)</t>
  </si>
  <si>
    <t xml:space="preserve">Printed Name </t>
  </si>
  <si>
    <t>Designation</t>
  </si>
  <si>
    <t xml:space="preserve">Date     </t>
  </si>
  <si>
    <t xml:space="preserve">Place     </t>
  </si>
  <si>
    <t>Schedule - 5</t>
  </si>
  <si>
    <t>(SUMMARY OF TAXES &amp; DUTIES APPLICABLE ON PLANT &amp; EQUIPMENT)</t>
  </si>
  <si>
    <t>Sl. No.</t>
  </si>
  <si>
    <t>Item Nos.</t>
  </si>
  <si>
    <t>Total Price (INR)</t>
  </si>
  <si>
    <t>After Discount</t>
  </si>
  <si>
    <t>After MPDiscount</t>
  </si>
  <si>
    <t>1</t>
  </si>
  <si>
    <t>Excise Duty</t>
  </si>
  <si>
    <t>2</t>
  </si>
  <si>
    <t>Sales Tax</t>
  </si>
  <si>
    <t>3</t>
  </si>
  <si>
    <t>4</t>
  </si>
  <si>
    <t>Amount on which Octroi is applicable</t>
  </si>
  <si>
    <t>6</t>
  </si>
  <si>
    <t xml:space="preserve">Date         : </t>
  </si>
  <si>
    <t>Printed Name   :</t>
  </si>
  <si>
    <t>Place        :</t>
  </si>
  <si>
    <t>Designation   :</t>
  </si>
  <si>
    <t>Schedule - 6</t>
  </si>
  <si>
    <t>(GRAND SUMMARY)</t>
  </si>
  <si>
    <t>TOTAL SCHEDULE NO. 1</t>
  </si>
  <si>
    <t xml:space="preserve">Ex-works price of Plant and Equipment including Type Test Charges </t>
  </si>
  <si>
    <t>TOTAL SCHEDULE NO. 2</t>
  </si>
  <si>
    <t xml:space="preserve">Local Transportation, Insurance and other Incidental Services </t>
  </si>
  <si>
    <t>TOTAL SCHEDULE NO. 3</t>
  </si>
  <si>
    <t>Installation Charges</t>
  </si>
  <si>
    <t>TOTAL SCHEDULE NO. 4</t>
  </si>
  <si>
    <t xml:space="preserve">Training Charges </t>
  </si>
  <si>
    <t>TOTAL SCHEDULE NO. 5</t>
  </si>
  <si>
    <t>Taxes and Duties</t>
  </si>
  <si>
    <t>TOTAL SCHEDULE NO. 7</t>
  </si>
  <si>
    <r>
      <t xml:space="preserve">Type Test Charges 
</t>
    </r>
    <r>
      <rPr>
        <sz val="10"/>
        <rFont val="Book Antiqua"/>
        <family val="1"/>
      </rPr>
      <t>[Total of this Schedule is included in Schedule - 1 above.]</t>
    </r>
  </si>
  <si>
    <t>GRAND TOTAL [1+2+3+4+5]</t>
  </si>
  <si>
    <t xml:space="preserve">Date          : </t>
  </si>
  <si>
    <t>Place         :</t>
  </si>
  <si>
    <t>Schedule - 6 After Discount</t>
  </si>
  <si>
    <t xml:space="preserve">This letter of discount is optional. Bidder may / may not offer any discount. </t>
  </si>
  <si>
    <t>Letter of Discount</t>
  </si>
  <si>
    <t>LETTER OF DISCOUNT</t>
  </si>
  <si>
    <t>Sector-29, (near IFFCO Chowk)</t>
  </si>
  <si>
    <t>Subject  :</t>
  </si>
  <si>
    <t>Dear Sir</t>
  </si>
  <si>
    <t>With reference to the subject tender, we hereby offer unconditional discount on the prices quoted by us as per details given here below :</t>
  </si>
  <si>
    <r>
      <t xml:space="preserve">Discount on lum-sum basis on the Schedules as given below : </t>
    </r>
    <r>
      <rPr>
        <sz val="11"/>
        <rFont val="Book Antiqua"/>
        <family val="1"/>
      </rPr>
      <t xml:space="preserve">[The discount shall be proportionately applicable on all the relevent items of the respective Schdules.] </t>
    </r>
    <r>
      <rPr>
        <b/>
        <sz val="11"/>
        <rFont val="Book Antiqua"/>
        <family val="1"/>
      </rPr>
      <t>In Rs.</t>
    </r>
  </si>
  <si>
    <t>In Rs.</t>
  </si>
  <si>
    <t>Schedule-7 : Type Test Charges</t>
  </si>
  <si>
    <t>In Percent (%)</t>
  </si>
  <si>
    <t xml:space="preserve">Discount(s) offered at sl. No. 1 to 4 will get displayed and accounted for automatically in the respective items of the Schedules. </t>
  </si>
  <si>
    <t>We hereby offer Multi-package discount as given below:</t>
  </si>
  <si>
    <t>Multi-Package Discount(s) offered at sl. No. 5 will not get automatically accounted for in the respective items of the Schedules. The same shall be worked out saparately for evaluation.</t>
  </si>
  <si>
    <t>Please consider this letter of discount as the integral part of our price bid.</t>
  </si>
  <si>
    <t>Thanking you, we remain,</t>
  </si>
  <si>
    <t>Yours faithfully,</t>
  </si>
  <si>
    <t>Date :</t>
  </si>
  <si>
    <t>Printed Name :</t>
  </si>
  <si>
    <t>Place :</t>
  </si>
  <si>
    <t>Designation :</t>
  </si>
  <si>
    <t>Details of Octroi</t>
  </si>
  <si>
    <t>Sl No.</t>
  </si>
  <si>
    <t>Description of Items</t>
  </si>
  <si>
    <t>Rate of Octroi</t>
  </si>
  <si>
    <t>Octroi</t>
  </si>
  <si>
    <t>(1)</t>
  </si>
  <si>
    <t>(2)</t>
  </si>
  <si>
    <t>(3)</t>
  </si>
  <si>
    <t>(4)</t>
  </si>
  <si>
    <t>(5) =(3) x (4)</t>
  </si>
  <si>
    <t>Total</t>
  </si>
  <si>
    <t>Details of Entry Tax</t>
  </si>
  <si>
    <t>Amount on which Entry Tax is applicable</t>
  </si>
  <si>
    <t>Rate of Entry Tax</t>
  </si>
  <si>
    <t>Entry Tax</t>
  </si>
  <si>
    <t>Details of Other Taxes &amp; Duties</t>
  </si>
  <si>
    <t>Amount on which Other Taxes &amp; Duties are applicable</t>
  </si>
  <si>
    <t>Description of Taxes &amp; Duties</t>
  </si>
  <si>
    <t>Rate of Taxes &amp; Duties</t>
  </si>
  <si>
    <t>Amount of Taxes &amp; Duties</t>
  </si>
  <si>
    <t>(5)</t>
  </si>
  <si>
    <t>(6) =(3) x (4)</t>
  </si>
  <si>
    <r>
      <t>Bid Form 2</t>
    </r>
    <r>
      <rPr>
        <b/>
        <vertAlign val="superscript"/>
        <sz val="11"/>
        <rFont val="Book Antiqua"/>
        <family val="1"/>
      </rPr>
      <t>nd</t>
    </r>
    <r>
      <rPr>
        <b/>
        <sz val="11"/>
        <rFont val="Book Antiqua"/>
        <family val="1"/>
      </rPr>
      <t xml:space="preserve"> Envelope</t>
    </r>
  </si>
  <si>
    <t>st</t>
  </si>
  <si>
    <t>January</t>
  </si>
  <si>
    <t>nd</t>
  </si>
  <si>
    <t>February</t>
  </si>
  <si>
    <t>BID FORM (Second Envelope)</t>
  </si>
  <si>
    <t>rd</t>
  </si>
  <si>
    <t>March</t>
  </si>
  <si>
    <t>th</t>
  </si>
  <si>
    <t>April</t>
  </si>
  <si>
    <t>Bid Proposal Ref. No.</t>
  </si>
  <si>
    <t>May</t>
  </si>
  <si>
    <t>Date      :</t>
  </si>
  <si>
    <t>June</t>
  </si>
  <si>
    <t>July</t>
  </si>
  <si>
    <t>August</t>
  </si>
  <si>
    <t>September</t>
  </si>
  <si>
    <t>October</t>
  </si>
  <si>
    <t>November</t>
  </si>
  <si>
    <t>December</t>
  </si>
  <si>
    <t>Name of Contract  :</t>
  </si>
  <si>
    <t>Dear Ladies and/or Gentlemen,</t>
  </si>
  <si>
    <t xml:space="preserve">The above amounts are in accordance with the price schedules attached herewith and are made part of this bid.  </t>
  </si>
  <si>
    <t xml:space="preserve">Price Schedules </t>
  </si>
  <si>
    <t>In line with the requirements of the Bidding documents, we enclose herewith the following Price Schedules, duly filled - in as per your proforma:</t>
  </si>
  <si>
    <t>Schedule 1</t>
  </si>
  <si>
    <t>Plant and Equipment (Including Mandatory Spare Parts) to be supplied, including Type Test Charges.</t>
  </si>
  <si>
    <t>Schedule 2</t>
  </si>
  <si>
    <t>Schedule 3</t>
  </si>
  <si>
    <t>Installation Charges.</t>
  </si>
  <si>
    <t>Schedule 4</t>
  </si>
  <si>
    <t>Training charges for training to be imparted.</t>
  </si>
  <si>
    <t>Schedule 5</t>
  </si>
  <si>
    <t>Taxes and Duties not included in Schedule 1</t>
  </si>
  <si>
    <t>Schedule 6</t>
  </si>
  <si>
    <t>Grand Summary [Schedule 1to 5]</t>
  </si>
  <si>
    <t>Break-up of Type Test Charges for Type Tests to be conducted</t>
  </si>
  <si>
    <t>We are aware that the Price Schedules do not generally give a full description of the Work to be performed under each item and we shall be deemed to have read the Technical Specifications and other sections of the Bidding Documents and Drawings to ascertain the full scope of Work included in each item while filling-in the rates and prices. We agree that the entered rates and prices shall be deemed to include for the full scope as aforesaid, including overheads and profit.</t>
  </si>
  <si>
    <t>We declare that as specified in Clause 11.5, Section –II:ITB, Vol.-I of the Bidding Documents, prices quoted by us in the Price Schedules shall be subject to Price Adjustment during the execution of Contract in accordance with Appendix-2 (Price Adjustment) to the Contract Agreement.</t>
  </si>
  <si>
    <t>We understand that in the price schedules, where there are errors between the total of the amounts given under the column for the price Breakdown and the amount given under the Total Price, the former shall prevail and the latter will be corrected accordingly. We further understand that where there are discrepancies between amounts stated in figures and amounts stated in words, the amount stated in words shall prevail. Similarly, any discrepancy in the total bid price and that of the summation of Schedule price (price indicated in a Schedule indicating the total of that schedule), the total bid price shall be corrected to reflect the actual summation of the Schedule prices.</t>
  </si>
  <si>
    <t>We declare that items left blank in the Schedules will be deemed to have been included in other items. The TOTAL for each Schedule and the TOTAL of Grand Summary shall be deemed to be the total price for executing the Facilities and sections thereof in complete accordance with the Contract, whether or not each individual item has been priced.</t>
  </si>
  <si>
    <t>We confirm that except as otherwise specifically provided our Bid Prices in this Second Envelope include all taxes, duties, levies and charges as may be assessed on us/our Associate (applicable for Foreign Bidder), our Sub-Contractor/Sub-Vendor or their employees by all municipal, state or national government authorities in connection with the Facilities, in and outside of India.</t>
  </si>
  <si>
    <t># (For Joint Venture only) We, the partners of Joint Venture submitting this bid, do agree and confirm that in case of Award of Contract on the Joint Venture, we shall be jointly and severally liable and responsible for the execution of the Contract in accordance with Contract terms and conditions.</t>
  </si>
  <si>
    <t xml:space="preserve">We, hereby, declare that only the persons or firms interested in this proposal as principals are named here and that no other persons or firms other than those mentioned herein have any interest in this proposal or in the Contract to be entered into, if the award is made on us, that this proposal is made without any connection with any other person, firm or party likewise submitting a proposal is in all respects for and in good faith, without collusion or fraud. </t>
  </si>
  <si>
    <t>Signature :</t>
  </si>
  <si>
    <t>Common Seal :</t>
  </si>
  <si>
    <t>Please provide additional information of the Bidder</t>
  </si>
  <si>
    <t>Business Address                       :</t>
  </si>
  <si>
    <t>Country of Incorporation         :</t>
  </si>
  <si>
    <t>State/Province to be indicated :</t>
  </si>
  <si>
    <t>Name of Principal Officer         :</t>
  </si>
  <si>
    <t>Address of  Principal Officer    :</t>
  </si>
  <si>
    <t>(=IF('Sch-1'!B43=0,"", 'Sch-1'!B43))</t>
  </si>
  <si>
    <t>(=IF('Sch-1'!B44=0,"", 'Sch-1'!B44))</t>
  </si>
  <si>
    <t>(='Sch-1'!B43)</t>
  </si>
  <si>
    <t>(='Sch-1'!B44)</t>
  </si>
  <si>
    <t>Direct</t>
  </si>
  <si>
    <t>Bought-out</t>
  </si>
  <si>
    <t>PR No</t>
  </si>
  <si>
    <t>Line Item No</t>
  </si>
  <si>
    <t xml:space="preserve"> Total Ex-Works Price Direct</t>
  </si>
  <si>
    <t xml:space="preserve"> Total Ex-Works Price  Bought Out</t>
  </si>
  <si>
    <t xml:space="preserve"> Total Ex-Works Price </t>
  </si>
  <si>
    <t>Total Type Test charges as per Schedule-7</t>
  </si>
  <si>
    <t>Total Ex-works Price including Type Test charges</t>
  </si>
  <si>
    <t>Note          :</t>
  </si>
  <si>
    <t>Specify amount of Excise Duty, Sales Tax/'VAT and other taxes payable on the transaction between the Contractor and the Employer and octroi/entry tax as applicable for destination site/state on all items of supply including bought-out finished items (to be identified in the Contract), which shall be dispatched directly from the sub-vendor’s works to the Employer’s site (sale-in-transit), separately in Schedule-5. Excise Duty, Sales tax and other levies for all the bought-out items are to be included in the EXW Price (Col. No. 5) only and not to be indicated in Schedule-5.</t>
  </si>
  <si>
    <t>^</t>
  </si>
  <si>
    <t>If the item(s) quoted/considered as "Bought-out" in the bid are manufactured at Bidder's works and confirmed to be supplied under “Direct transaction” by the bidder, then the taxes and duties  on such items shall be paid/reimbursed by POWERGRID in line with the provisions of Bidding Documents. For this purpose, at the time of award,  the Ex-works price (exclusive of taxes &amp; duties) shall be arrived at from the quoted Ex-works price (inclusive of taxes ad duties) by excluding taxes and duties applicable on such items, as on date of Bid opening, in case of supplies from manufacturer proposed in the bid. During contract execution, the taxes and duties on such items shall be paid/reimbursed at actuals, limited to the rates prevailing on date of Bid opening.</t>
  </si>
  <si>
    <t>Activity Header</t>
  </si>
  <si>
    <t>PR Line Item No</t>
  </si>
  <si>
    <t>PR Activity No</t>
  </si>
  <si>
    <t>Activity Description</t>
  </si>
  <si>
    <t>Exworks</t>
  </si>
  <si>
    <t>FandI</t>
  </si>
  <si>
    <t xml:space="preserve">Total F&amp;I Price </t>
  </si>
  <si>
    <t>(='Sch-1'!E44)</t>
  </si>
  <si>
    <t>(='Sch-1'!E45)</t>
  </si>
  <si>
    <t>service</t>
  </si>
  <si>
    <t>Total Installaiton Charges</t>
  </si>
  <si>
    <t>(="Printed Name : " &amp; IF('Sch-1'!E44=0,"",'Sch-1'!E44))</t>
  </si>
  <si>
    <t>(="Designation   : " &amp; IF('Sch-1'!E45=0,"",'Sch-1'!E45))</t>
  </si>
  <si>
    <t>Training</t>
  </si>
  <si>
    <t>Type test</t>
  </si>
  <si>
    <t>TOTAL TYPE TEST CHARGES</t>
  </si>
  <si>
    <t>(="Printed Name   : " &amp; 'Sch-1'!E44)</t>
  </si>
  <si>
    <t>(="Designation      : " &amp; 'Sch-1'!E45)</t>
  </si>
  <si>
    <t>Note         :</t>
  </si>
  <si>
    <t>Bidder should indicate the name of test laboratories where type tests are proposed to be conducted</t>
  </si>
  <si>
    <t>(=SUM(I16:I27))</t>
  </si>
  <si>
    <t>(=SUM(I17:I18))</t>
  </si>
  <si>
    <t xml:space="preserve">EA </t>
  </si>
  <si>
    <t>SET</t>
  </si>
  <si>
    <t>or such other sums as may be determined in accordance with the terms and conditions of the Bidding Documents</t>
  </si>
  <si>
    <t>In continuation of First Envelope of our Bid, we hereby submit the Second Envelope of the Bid, both of which shall be read together and in conjunction with each other, and shall be construed as an integral part of our Bid. Accordingly, we the undersigned, offer to design, manufacture, test, deliver, install and commission (including carrying out Trial Operation, Performance &amp; Guarantee Test as per provision of Technical Specification) under the above-named package in full conformity with the said Bidding Documents for the sum of Rs.</t>
  </si>
  <si>
    <t xml:space="preserve">Local Transportation, In-transit Insurance, loading and unloading </t>
  </si>
  <si>
    <t>100% of applicable Taxes and Duties i.e GST which are payable by the Employer under the Contract, shall be reimbursed by the Employer  on production of satisfactory documentary evidence by the Contractor in accordance with the provisions of the Bidding Documents</t>
  </si>
  <si>
    <t>We further understand that notwithstanding 3.0 above, in case of award on us, you shall also bear and pay/reimburse to us, GST applicable on supplies  by us to you, imposed on the Plant &amp; Equipment including Mandatory Spare Parts to be incorporated into the Facilities including  Type Test charges for Type test to be conducted in India specified in Schedule No. 1,  Installation Services specified in Schedule No. 3 and  Charges for Training to be imparted in India specified in Schedule No. 4 of the Price Schedule in this Second Envelope, by the Indian Laws.</t>
  </si>
  <si>
    <t>We confirm that we have also registered/we shall also get registered in the GST Network with a GSTIN in all the states where the project is located and the states from which we shall make our supply of goods.</t>
  </si>
  <si>
    <t>Plant and Equipment (including Mandatory Spares Parts) to be supplied, including Type Test Charges for Tests to be conducted.</t>
  </si>
  <si>
    <t xml:space="preserve">HSN Code </t>
  </si>
  <si>
    <t>Rate of GST applicable ( in %)</t>
  </si>
  <si>
    <t xml:space="preserve"># In case the bidder leaves the cell for confirmation of the HSN code and/or  GST rate  “blank”,  the HSN code and corresponding GST rate indicated by the Employer shall be deemed to be the one confirmed by the Bidder. </t>
  </si>
  <si>
    <t>Whether HSN in column ‘6’ is confirmed. If not  indicate applicable the HSN code #</t>
  </si>
  <si>
    <t>Whether  rate of GST in column ‘8’ is confirmed. If not  indicate applicable rate of GST #</t>
  </si>
  <si>
    <t>Local Transportation, In-transit Insurance, loading and unloading</t>
  </si>
  <si>
    <t>Rate of GST applicable
( in %)</t>
  </si>
  <si>
    <t>TOTAL</t>
  </si>
  <si>
    <t>Date</t>
  </si>
  <si>
    <t>Place</t>
  </si>
  <si>
    <t>Printed Name</t>
  </si>
  <si>
    <t>Whether  rate of GST in column ‘---’ is confirmed. If not  indicate applicable rate of GST #</t>
  </si>
  <si>
    <t xml:space="preserve">SAC
(Service Accounting Codes)
</t>
  </si>
  <si>
    <t>16=14*15</t>
  </si>
  <si>
    <t>Whether SAC in column ‘…’ is confirmed. If not  indicate applicable the SAC #</t>
  </si>
  <si>
    <t>SAC
(Service Accounting Codes)</t>
  </si>
  <si>
    <t>NOTE: To and fro charges and accommodation for the Instructor (Trainer) and Training material for the Trainees shall be included in the prices quoted by the bidder.</t>
  </si>
  <si>
    <t># In case the bidder leaves the cell for confirmation of the SAC and/or  GST rate “blank” “blank”,  the SAC and corresponding GST rate indicated by the Employer shall be deemed to be the one confirmed by the Bidder</t>
  </si>
  <si>
    <t>TOTAL GST on Goods</t>
  </si>
  <si>
    <t>Total GST for Supply of Goods (inter-alia including Type Test Charges) between the Contractor and the Employer (identified in Schedule 1') which are not included in the Ex-works price as per the provision of the Bidding Documents, as applicable.</t>
  </si>
  <si>
    <t>TOTAL GST on Services</t>
  </si>
  <si>
    <t>Total GST on Installation Services  (indentified in Schedule-3) and Training to be imparted in India (identified  in Schedule-4) which are not included in the Installation and Training charges as per the provision of the Bidding Documents, as applicable</t>
  </si>
  <si>
    <t xml:space="preserve">HSN of the Equipment /item for which type test is to be conducted </t>
  </si>
  <si>
    <t>Whether HSN in column ‘---’ is confirmed. If not  indicate applicable the HSN code #</t>
  </si>
  <si>
    <t xml:space="preserve">GRAND TOTAL [1+2] </t>
  </si>
  <si>
    <r>
      <t>Discount on lum-sum basis on total price quoted by us without GST.</t>
    </r>
    <r>
      <rPr>
        <sz val="11"/>
        <rFont val="Book Antiqua"/>
        <family val="1"/>
      </rPr>
      <t xml:space="preserve"> 
[The discount shall be proportionately applicable on all the items of all the Schdules i.e. Sch-1 (without type test charges), Sch-2, Sch-3, Sch-4 &amp; Sch-7] </t>
    </r>
    <r>
      <rPr>
        <b/>
        <sz val="11"/>
        <rFont val="Book Antiqua"/>
        <family val="1"/>
      </rPr>
      <t>In Rs.</t>
    </r>
  </si>
  <si>
    <t>Schedule-1 : Ex works prices</t>
  </si>
  <si>
    <t>Schedule-3 : Installation Charges</t>
  </si>
  <si>
    <t>Schedule-4 : Training Charges</t>
  </si>
  <si>
    <t>[Discount will not be calculated authometrically. However, the same shall be considered during evaluation.]</t>
  </si>
  <si>
    <t>NOT APPLICABLE</t>
  </si>
  <si>
    <t>Not Applicable</t>
  </si>
  <si>
    <t>Sch-1</t>
  </si>
  <si>
    <t>Sch-2</t>
  </si>
  <si>
    <t>Sch-3</t>
  </si>
  <si>
    <t>Total Price after discount</t>
  </si>
  <si>
    <t>GST After Discount</t>
  </si>
  <si>
    <t>GST Before Discount</t>
  </si>
  <si>
    <t>Discount</t>
  </si>
  <si>
    <t>GRAND TOTAL [1+2+3+5]</t>
  </si>
  <si>
    <t>General Instruction to the Bidders for filling up this workbook of Price Schedules for Package TW13</t>
  </si>
  <si>
    <t>BIDDER:</t>
  </si>
  <si>
    <r>
      <t xml:space="preserve">Specify type of Bidder
</t>
    </r>
    <r>
      <rPr>
        <i/>
        <sz val="12"/>
        <rFont val="Book Antiqua"/>
        <family val="1"/>
      </rPr>
      <t>[Select from drop down menu]</t>
    </r>
  </si>
  <si>
    <t>14 = 12 X 13</t>
  </si>
  <si>
    <t xml:space="preserve">Total Ex-Works Price
(excluding GST)
</t>
  </si>
  <si>
    <t xml:space="preserve">Unit Ex-Works Price
(excluding GST)
</t>
  </si>
  <si>
    <t>(All Prices are in Indian Rupees)</t>
  </si>
  <si>
    <t>10 = 8 X 9</t>
  </si>
  <si>
    <t xml:space="preserve"># </t>
  </si>
  <si>
    <t>In case the bidder leaves the cell for confirmation of the SAC and/or  GST rate “blank”,  the SAC and corresponding GST rate indicated by the Employer shall be deemed to be the one confirmed by the Bidder.</t>
  </si>
  <si>
    <t>Schedule-2 : Local Transportation, In-transit Insurance, loading and unloading</t>
  </si>
  <si>
    <t>Discount Factors</t>
  </si>
  <si>
    <t>From Sch-6</t>
  </si>
  <si>
    <t xml:space="preserve">Total Freight, 
In-transit Insurance, loading &amp; Unloading Charges 
</t>
  </si>
  <si>
    <t xml:space="preserve">Unit Freight, In-transit Insurance, loading &amp; Unloading Charges </t>
  </si>
  <si>
    <t>Local Transportation, In-transit Insurance, Loading and Unloading</t>
  </si>
  <si>
    <t>One</t>
  </si>
  <si>
    <t>Two</t>
  </si>
  <si>
    <t>Three</t>
  </si>
  <si>
    <t>Four</t>
  </si>
  <si>
    <t>Five</t>
  </si>
  <si>
    <t>Six</t>
  </si>
  <si>
    <t>Seven</t>
  </si>
  <si>
    <t>Eight</t>
  </si>
  <si>
    <t>Nine</t>
  </si>
  <si>
    <t>Ten</t>
  </si>
  <si>
    <t>Eleven</t>
  </si>
  <si>
    <t>Twelve</t>
  </si>
  <si>
    <t>Thirteen</t>
  </si>
  <si>
    <t>Fourteen</t>
  </si>
  <si>
    <t>Fifteen</t>
  </si>
  <si>
    <t>Sixteen</t>
  </si>
  <si>
    <t>Seventeen</t>
  </si>
  <si>
    <t>Eighteen</t>
  </si>
  <si>
    <t>Nineteen</t>
  </si>
  <si>
    <t>Twenty</t>
  </si>
  <si>
    <t>Twenty One</t>
  </si>
  <si>
    <t>Twenty Two</t>
  </si>
  <si>
    <t>Twenty Three</t>
  </si>
  <si>
    <t>Twenty Four</t>
  </si>
  <si>
    <t>Twenty Five</t>
  </si>
  <si>
    <t>Twenty Six</t>
  </si>
  <si>
    <t>Twenty Seven</t>
  </si>
  <si>
    <t>Twenty Eight</t>
  </si>
  <si>
    <t>Twenty Nine</t>
  </si>
  <si>
    <t>Thirty</t>
  </si>
  <si>
    <t>Thirty One</t>
  </si>
  <si>
    <t>Thirty Two</t>
  </si>
  <si>
    <t>Thirty Three</t>
  </si>
  <si>
    <t>Thirty Four</t>
  </si>
  <si>
    <t>Thirty Fivr</t>
  </si>
  <si>
    <t>Thirty Six</t>
  </si>
  <si>
    <t>Thirty Seven</t>
  </si>
  <si>
    <t>Thirty Eight</t>
  </si>
  <si>
    <t>Thirty Nine</t>
  </si>
  <si>
    <t>Forty</t>
  </si>
  <si>
    <t>Forty One</t>
  </si>
  <si>
    <t>Forty Two</t>
  </si>
  <si>
    <t>Forty Three</t>
  </si>
  <si>
    <t>Forty Four</t>
  </si>
  <si>
    <t>Forty Five</t>
  </si>
  <si>
    <t>Forty Six</t>
  </si>
  <si>
    <t>Forty Seven</t>
  </si>
  <si>
    <t>Forty Eight</t>
  </si>
  <si>
    <t>Forty Nine</t>
  </si>
  <si>
    <t>Fifty</t>
  </si>
  <si>
    <t>Fifty One</t>
  </si>
  <si>
    <t>Fifty Two</t>
  </si>
  <si>
    <t>Fifty Three</t>
  </si>
  <si>
    <t>Fifty Four</t>
  </si>
  <si>
    <t>Fifty Five</t>
  </si>
  <si>
    <t>Fifty Six</t>
  </si>
  <si>
    <t>Fifty Seven</t>
  </si>
  <si>
    <t>Fifty Eight</t>
  </si>
  <si>
    <t>Fifty Nine</t>
  </si>
  <si>
    <t>Sixty</t>
  </si>
  <si>
    <t>Sixty One</t>
  </si>
  <si>
    <t>Sixty Two</t>
  </si>
  <si>
    <t>Sixty Three</t>
  </si>
  <si>
    <t>Sixty Four</t>
  </si>
  <si>
    <t>Sixty Five</t>
  </si>
  <si>
    <t>Sixty Six</t>
  </si>
  <si>
    <t>Sixty Seven</t>
  </si>
  <si>
    <t>Sixty Eight</t>
  </si>
  <si>
    <t>Sixty Nine</t>
  </si>
  <si>
    <t xml:space="preserve">Seventy </t>
  </si>
  <si>
    <t>Seventy One</t>
  </si>
  <si>
    <t>Seventy Two</t>
  </si>
  <si>
    <t>Seventy Three</t>
  </si>
  <si>
    <t>Seventy Four</t>
  </si>
  <si>
    <t>Seventy Five</t>
  </si>
  <si>
    <t>Seventy Six</t>
  </si>
  <si>
    <t>Seventy Seven</t>
  </si>
  <si>
    <t>Seventy Eight</t>
  </si>
  <si>
    <t>Seventy Nine</t>
  </si>
  <si>
    <t xml:space="preserve">Eighty </t>
  </si>
  <si>
    <t>Eighty One</t>
  </si>
  <si>
    <t>Eighty Two</t>
  </si>
  <si>
    <t>Eighty Three</t>
  </si>
  <si>
    <t>Eighty Four</t>
  </si>
  <si>
    <t>Eighty Five</t>
  </si>
  <si>
    <t>Eighty Six</t>
  </si>
  <si>
    <t>Eighty Seven</t>
  </si>
  <si>
    <t>Eighty Eight</t>
  </si>
  <si>
    <t>Eighty Nine</t>
  </si>
  <si>
    <t xml:space="preserve">Ninety </t>
  </si>
  <si>
    <t>Ninety One</t>
  </si>
  <si>
    <t>Ninety Two</t>
  </si>
  <si>
    <t>Ninety Three</t>
  </si>
  <si>
    <t>Ninety Four</t>
  </si>
  <si>
    <t>Ninety Five</t>
  </si>
  <si>
    <t>Ninety Six</t>
  </si>
  <si>
    <t>Ninety Seven</t>
  </si>
  <si>
    <t>Ninety Eight</t>
  </si>
  <si>
    <t>Ninety Nine</t>
  </si>
  <si>
    <t xml:space="preserve">One Hundred </t>
  </si>
  <si>
    <t xml:space="preserve">INR </t>
  </si>
  <si>
    <t xml:space="preserve"> plus </t>
  </si>
  <si>
    <t xml:space="preserve"> + </t>
  </si>
  <si>
    <t xml:space="preserve">/- + </t>
  </si>
  <si>
    <t>/-</t>
  </si>
  <si>
    <t>BG VALUE:</t>
  </si>
  <si>
    <t>)</t>
  </si>
  <si>
    <t>/- (</t>
  </si>
  <si>
    <t>Total Ex-Works Price</t>
  </si>
  <si>
    <t>Total Ex-Works Price including Type Test charges</t>
  </si>
  <si>
    <t>Schedule-1</t>
  </si>
  <si>
    <t>Whether SAC in column ‘8’ is confirmed. If not  indicate applicable the SAC #</t>
  </si>
  <si>
    <t>Whether  rate of GST in column ‘10’ is confirmed. If not  indicate applicable rate of GST #</t>
  </si>
  <si>
    <t>AAAAAAAAABB&amp;</t>
  </si>
  <si>
    <t>Note: Bidders to note that the item description under various schedules are through unique material ID for respective items under SAP ERP System and therefore, identical item description appears in schedule-1(Ex-Works) &amp; Schedule-2(F&amp;I). However, the prices to be quoted in Price Schedule-2(F&amp;I) shall be towards  Local Transportation, In-transit Insurance, loading and unloading only in line with clause ITB 11.4(b).</t>
  </si>
  <si>
    <r>
      <t>Discount on percent basis on total price quoted by us without GST.</t>
    </r>
    <r>
      <rPr>
        <sz val="11"/>
        <rFont val="Book Antiqua"/>
        <family val="1"/>
      </rPr>
      <t xml:space="preserve"> [The discount shall be applicable on all the items of all the Schdules i.e. Sch-1 (without type test charges), Sch-2 , Sch-3, Sch-4 &amp; Sch-7] </t>
    </r>
    <r>
      <rPr>
        <b/>
        <sz val="11"/>
        <rFont val="Book Antiqua"/>
        <family val="1"/>
      </rPr>
      <t>In Percent (%)</t>
    </r>
  </si>
  <si>
    <r>
      <t>Discount on percent basis on the Schedules as given below :</t>
    </r>
    <r>
      <rPr>
        <sz val="11"/>
        <rFont val="Book Antiqua"/>
        <family val="1"/>
      </rPr>
      <t xml:space="preserve"> [The discount shall be applicable on all the relevent items of the respective Schdules.] </t>
    </r>
    <r>
      <rPr>
        <b/>
        <sz val="11"/>
        <rFont val="Book Antiqua"/>
        <family val="1"/>
      </rPr>
      <t>In Percent (%)</t>
    </r>
  </si>
  <si>
    <t>A</t>
  </si>
  <si>
    <t>B</t>
  </si>
  <si>
    <t>C</t>
  </si>
  <si>
    <t xml:space="preserve">420kV SHUNT REACTOR                     </t>
  </si>
  <si>
    <t xml:space="preserve">SPARES FOR 420KV SHUNT REACTOR          </t>
  </si>
  <si>
    <t>Oil filled Neutral Grounding Reactor (NGR) along with supportstructure &amp; terminal connector</t>
  </si>
  <si>
    <t>120kV Surge Arrester along with support structure &amp; terminal</t>
  </si>
  <si>
    <t>420KV, 800A RIP BUSHING WITH METAL PARTS AND GASKETS</t>
  </si>
  <si>
    <t>145KV, 800A RIP BUSHING WITH METAL PARTS AND GASKETS</t>
  </si>
  <si>
    <t>Buchholz Relay (Main Tank) complete with float and  contacts forReactor</t>
  </si>
  <si>
    <t>Local winding temperature indicator (WTI) with contact</t>
  </si>
  <si>
    <t>OTI complete with contacts &amp; sensing device</t>
  </si>
  <si>
    <t>SPARES INSULATING OIL TO BE HANDED OVER TO OWNER AFTER COMMISSIONING</t>
  </si>
  <si>
    <t xml:space="preserve">KL </t>
  </si>
  <si>
    <t>Magnetic Oil Level Gauge</t>
  </si>
  <si>
    <t>Oil filled Neutral Grounding Reactor (NGR) along with support structure &amp; terminal connector</t>
  </si>
  <si>
    <t>120kV Surge Arrester(1-phase)</t>
  </si>
  <si>
    <t xml:space="preserve">50MVAR 400kV LR at Mainpuri end </t>
  </si>
  <si>
    <t>50MVAR 400kV LR at Ballabgarh end</t>
  </si>
  <si>
    <t>63MVAR 400kV LR at Maithon</t>
  </si>
  <si>
    <t>50 MVAR,420kV,3-phase Shunt Reactor excluding Insulating Oil</t>
  </si>
  <si>
    <t>Insulating Oil for 50 MVAR,420kV ,3-phase Shunt Reactor</t>
  </si>
  <si>
    <t>63 MVAR,420kV,3-phase Shunt Reactor excluding Insulating Oil</t>
  </si>
  <si>
    <t>Insulating Oil for 63 MVAR,420kV ,3-phase Shunt Reactor</t>
  </si>
  <si>
    <t>Insulating Oil for 63 MVAR,420kV ,3-phase Shunt Reactor with associated NGR</t>
  </si>
  <si>
    <t>RT22</t>
  </si>
  <si>
    <t>Reactor Package RT-22 for (i) 1X63MVAR , 400kV, 3-Ph Bus Line Reactor at Maithon-A  end under  ‘Eastern region Expansion Scheme-XXXI (ERSS-XXXI)’ and (ii) 2x50 MVAR , 400kV, 3-Phase Switchable Line Reactor at Mainpuri S/s and 2x50 MVAR , 400kV, 3-Phase Fixed Line Reactor at Ballabhgarh S/s under ‘Reactive Power Compensation on 400kV Transmission lines in NR’</t>
  </si>
  <si>
    <t>Spec. No: CC/NT/W-RT/DOM/A00/23/09261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</si>
</sst>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43" formatCode="_(* #,##0.00_);_(* \(#,##0.00\);_(* &quot;-&quot;??_);_(@_)"/>
    <numFmt numFmtId="164" formatCode="_ * #,##0.00_ ;_ * \-#,##0.00_ ;_ * &quot;-&quot;??_ ;_ @_ "/>
    <numFmt numFmtId="165" formatCode="0.0"/>
    <numFmt numFmtId="166" formatCode="_(* #,##0_);_(* \(#,##0\);_(* \-??_);_(@_)"/>
    <numFmt numFmtId="167" formatCode="_(* #,##0.0_);_(* \(#,##0.0\);_(* \-??_);_(@_)"/>
    <numFmt numFmtId="168" formatCode="_-&quot;£&quot;* #,##0.00_-;\-&quot;£&quot;* #,##0.00_-;_-&quot;£&quot;* &quot;-&quot;??_-;_-@_-"/>
    <numFmt numFmtId="169" formatCode="0.0_)"/>
    <numFmt numFmtId="170" formatCode="#,##0.000_);\(#,##0.000\)"/>
    <numFmt numFmtId="171" formatCode=";;"/>
    <numFmt numFmtId="172" formatCode="&quot;\&quot;#,##0.00;[Red]\-&quot;\&quot;#,##0.00"/>
    <numFmt numFmtId="173" formatCode="#,##0.0"/>
    <numFmt numFmtId="174" formatCode="0.000"/>
    <numFmt numFmtId="175" formatCode="[$-409]dd\-mmm\-yy;@"/>
    <numFmt numFmtId="176" formatCode="&quot; &quot;@"/>
    <numFmt numFmtId="177" formatCode="0.0000000000%"/>
    <numFmt numFmtId="178" formatCode="#,##0.0000000000_);\(#,##0.0000000000\)"/>
    <numFmt numFmtId="179" formatCode="0.00000000"/>
    <numFmt numFmtId="180" formatCode="_ * #,##0.000_ ;_ * \-#,##0.000_ ;_ * &quot;-&quot;??_ ;_ @_ "/>
    <numFmt numFmtId="181" formatCode="_ * #,##0.0000_ ;_ * \-#,##0.0000_ ;_ * &quot;-&quot;??_ ;_ @_ "/>
    <numFmt numFmtId="182" formatCode="_(* #,##0.0000_);_(* \(#,##0.0000\);_(* &quot;-&quot;????_);_(@_)"/>
  </numFmts>
  <fonts count="79">
    <font>
      <sz val="11"/>
      <color theme="1"/>
      <name val="Calibri"/>
      <family val="2"/>
      <scheme val="minor"/>
    </font>
    <font>
      <b/>
      <sz val="12"/>
      <name val="Book Antiqua"/>
      <family val="1"/>
    </font>
    <font>
      <sz val="12"/>
      <name val="Book Antiqua"/>
      <family val="1"/>
    </font>
    <font>
      <b/>
      <sz val="12"/>
      <color indexed="9"/>
      <name val="Book Antiqua"/>
      <family val="1"/>
    </font>
    <font>
      <sz val="11"/>
      <name val="Book Antiqua"/>
      <family val="1"/>
    </font>
    <font>
      <sz val="12"/>
      <color indexed="9"/>
      <name val="Book Antiqua"/>
      <family val="1"/>
    </font>
    <font>
      <sz val="10"/>
      <name val="Arial"/>
      <family val="2"/>
    </font>
    <font>
      <b/>
      <sz val="11"/>
      <name val="Book Antiqua"/>
      <family val="1"/>
    </font>
    <font>
      <b/>
      <sz val="11"/>
      <color indexed="9"/>
      <name val="Book Antiqua"/>
      <family val="1"/>
    </font>
    <font>
      <sz val="10"/>
      <name val="Book Antiqua"/>
      <family val="1"/>
    </font>
    <font>
      <sz val="11"/>
      <color indexed="9"/>
      <name val="Book Antiqua"/>
      <family val="1"/>
    </font>
    <font>
      <sz val="14"/>
      <name val="AngsanaUPC"/>
      <family val="1"/>
    </font>
    <font>
      <sz val="12"/>
      <name val="¹ÙÅÁÃ¼"/>
      <charset val="129"/>
    </font>
    <font>
      <sz val="10"/>
      <color indexed="10"/>
      <name val="Arial"/>
      <family val="2"/>
    </font>
    <font>
      <b/>
      <sz val="12"/>
      <name val="Arial"/>
      <family val="2"/>
    </font>
    <font>
      <u/>
      <sz val="9"/>
      <color indexed="12"/>
      <name val="Arial"/>
      <family val="2"/>
    </font>
    <font>
      <sz val="7"/>
      <name val="Small Fonts"/>
      <family val="2"/>
    </font>
    <font>
      <b/>
      <sz val="10"/>
      <name val="Arial CE"/>
      <family val="2"/>
      <charset val="238"/>
    </font>
    <font>
      <u/>
      <sz val="9"/>
      <color indexed="36"/>
      <name val="Arial"/>
      <family val="2"/>
    </font>
    <font>
      <sz val="10"/>
      <name val="MS Sans Serif"/>
      <family val="2"/>
    </font>
    <font>
      <sz val="12"/>
      <name val="Arial"/>
      <family val="2"/>
    </font>
    <font>
      <sz val="18"/>
      <color indexed="10"/>
      <name val="Book Antiqua"/>
      <family val="1"/>
    </font>
    <font>
      <b/>
      <sz val="12"/>
      <color indexed="16"/>
      <name val="Book Antiqua"/>
      <family val="1"/>
    </font>
    <font>
      <b/>
      <u/>
      <sz val="12"/>
      <name val="Book Antiqua"/>
      <family val="1"/>
    </font>
    <font>
      <b/>
      <sz val="12"/>
      <color indexed="12"/>
      <name val="Book Antiqua"/>
      <family val="1"/>
    </font>
    <font>
      <b/>
      <sz val="16"/>
      <color indexed="12"/>
      <name val="Book Antiqua"/>
      <family val="1"/>
    </font>
    <font>
      <b/>
      <sz val="10"/>
      <name val="Book Antiqua"/>
      <family val="1"/>
    </font>
    <font>
      <sz val="11"/>
      <color indexed="12"/>
      <name val="Book Antiqua"/>
      <family val="1"/>
    </font>
    <font>
      <b/>
      <sz val="16"/>
      <color indexed="12"/>
      <name val="Arial"/>
      <family val="2"/>
    </font>
    <font>
      <b/>
      <sz val="14"/>
      <color indexed="9"/>
      <name val="Book Antiqua"/>
      <family val="1"/>
    </font>
    <font>
      <b/>
      <sz val="14"/>
      <color indexed="12"/>
      <name val="Book Antiqua"/>
      <family val="1"/>
    </font>
    <font>
      <vertAlign val="superscript"/>
      <sz val="12"/>
      <name val="Book Antiqua"/>
      <family val="1"/>
    </font>
    <font>
      <b/>
      <vertAlign val="superscript"/>
      <sz val="12"/>
      <color indexed="12"/>
      <name val="Book Antiqua"/>
      <family val="1"/>
    </font>
    <font>
      <b/>
      <sz val="14"/>
      <name val="Book Antiqua"/>
      <family val="1"/>
    </font>
    <font>
      <b/>
      <sz val="11"/>
      <color indexed="10"/>
      <name val="Book Antiqua"/>
      <family val="1"/>
    </font>
    <font>
      <sz val="12"/>
      <color indexed="56"/>
      <name val="Book Antiqua"/>
      <family val="1"/>
    </font>
    <font>
      <sz val="12"/>
      <color indexed="10"/>
      <name val="Book Antiqua"/>
      <family val="1"/>
    </font>
    <font>
      <b/>
      <sz val="11"/>
      <color indexed="8"/>
      <name val="Cambria"/>
      <family val="1"/>
    </font>
    <font>
      <b/>
      <sz val="12"/>
      <color indexed="8"/>
      <name val="Cambria"/>
      <family val="1"/>
    </font>
    <font>
      <b/>
      <sz val="12"/>
      <color indexed="9"/>
      <name val="Cambria"/>
      <family val="1"/>
    </font>
    <font>
      <b/>
      <sz val="12"/>
      <color indexed="9"/>
      <name val="Arial"/>
      <family val="2"/>
    </font>
    <font>
      <b/>
      <sz val="10"/>
      <color indexed="8"/>
      <name val="Cambria"/>
      <family val="1"/>
    </font>
    <font>
      <sz val="10"/>
      <color indexed="8"/>
      <name val="Cambria"/>
      <family val="1"/>
    </font>
    <font>
      <sz val="10"/>
      <color indexed="9"/>
      <name val="Cambria"/>
      <family val="1"/>
    </font>
    <font>
      <sz val="10"/>
      <color indexed="9"/>
      <name val="Arial"/>
      <family val="2"/>
    </font>
    <font>
      <sz val="11"/>
      <name val="Arial"/>
      <family val="2"/>
    </font>
    <font>
      <sz val="11"/>
      <color indexed="8"/>
      <name val="Cambria"/>
      <family val="1"/>
    </font>
    <font>
      <sz val="11"/>
      <color indexed="9"/>
      <name val="Cambria"/>
      <family val="1"/>
    </font>
    <font>
      <sz val="11"/>
      <color indexed="9"/>
      <name val="Arial"/>
      <family val="2"/>
    </font>
    <font>
      <b/>
      <sz val="11"/>
      <color indexed="8"/>
      <name val="Book Antiqua"/>
      <family val="1"/>
    </font>
    <font>
      <b/>
      <vertAlign val="superscript"/>
      <sz val="11"/>
      <name val="Book Antiqua"/>
      <family val="1"/>
    </font>
    <font>
      <sz val="12"/>
      <color indexed="8"/>
      <name val="Book Antiqua"/>
      <family val="1"/>
    </font>
    <font>
      <b/>
      <sz val="12"/>
      <color indexed="10"/>
      <name val="Book Antiqua"/>
      <family val="1"/>
    </font>
    <font>
      <sz val="12"/>
      <name val="Times New Roman"/>
      <family val="1"/>
    </font>
    <font>
      <b/>
      <i/>
      <sz val="11"/>
      <name val="Book Antiqua"/>
      <family val="1"/>
    </font>
    <font>
      <sz val="10"/>
      <name val="Cambria"/>
      <family val="1"/>
    </font>
    <font>
      <b/>
      <sz val="12"/>
      <name val="Bookman Old Style"/>
      <family val="1"/>
    </font>
    <font>
      <sz val="12"/>
      <name val="Bookman Old Style"/>
      <family val="1"/>
    </font>
    <font>
      <b/>
      <i/>
      <sz val="12"/>
      <name val="Book Antiqua"/>
      <family val="1"/>
    </font>
    <font>
      <b/>
      <sz val="13"/>
      <name val="Book Antiqua"/>
      <family val="1"/>
    </font>
    <font>
      <b/>
      <u/>
      <sz val="13"/>
      <name val="Book Antiqua"/>
      <family val="1"/>
    </font>
    <font>
      <i/>
      <sz val="12"/>
      <name val="Book Antiqua"/>
      <family val="1"/>
    </font>
    <font>
      <i/>
      <sz val="11"/>
      <name val="Book Antiqua"/>
      <family val="1"/>
    </font>
    <font>
      <b/>
      <i/>
      <sz val="13"/>
      <color indexed="8"/>
      <name val="Cambria"/>
      <family val="1"/>
    </font>
    <font>
      <b/>
      <sz val="12"/>
      <color indexed="8"/>
      <name val="Book Antiqua"/>
      <family val="1"/>
    </font>
    <font>
      <sz val="13"/>
      <name val="Book Antiqua"/>
      <family val="1"/>
    </font>
    <font>
      <b/>
      <sz val="10"/>
      <name val="Arial"/>
      <family val="2"/>
    </font>
    <font>
      <b/>
      <sz val="11"/>
      <name val="Arial"/>
      <family val="2"/>
    </font>
    <font>
      <b/>
      <u/>
      <sz val="10"/>
      <name val="Arial"/>
      <family val="2"/>
    </font>
    <font>
      <sz val="11"/>
      <color theme="1"/>
      <name val="Calibri"/>
      <family val="2"/>
      <scheme val="minor"/>
    </font>
    <font>
      <sz val="12"/>
      <color theme="0"/>
      <name val="Book Antiqua"/>
      <family val="1"/>
    </font>
    <font>
      <b/>
      <sz val="12"/>
      <color theme="0"/>
      <name val="Book Antiqua"/>
      <family val="1"/>
    </font>
    <font>
      <sz val="12"/>
      <color theme="1"/>
      <name val="Book Antiqua"/>
      <family val="1"/>
    </font>
    <font>
      <sz val="11"/>
      <color theme="1"/>
      <name val="Book Antiqua"/>
      <family val="1"/>
    </font>
    <font>
      <b/>
      <sz val="11"/>
      <color theme="1"/>
      <name val="Book Antiqua"/>
      <family val="1"/>
    </font>
    <font>
      <b/>
      <sz val="12"/>
      <color theme="1"/>
      <name val="Book Antiqua"/>
      <family val="1"/>
    </font>
    <font>
      <b/>
      <sz val="20"/>
      <color theme="1"/>
      <name val="Book Antiqua"/>
      <family val="1"/>
    </font>
    <font>
      <i/>
      <sz val="12"/>
      <color theme="1"/>
      <name val="Book Antiqua"/>
      <family val="1"/>
    </font>
    <font>
      <b/>
      <i/>
      <sz val="11"/>
      <color theme="1"/>
      <name val="Book Antiqua"/>
      <family val="1"/>
    </font>
  </fonts>
  <fills count="14">
    <fill>
      <patternFill patternType="none"/>
    </fill>
    <fill>
      <patternFill patternType="gray125"/>
    </fill>
    <fill>
      <patternFill patternType="solid">
        <fgColor indexed="26"/>
      </patternFill>
    </fill>
    <fill>
      <patternFill patternType="solid">
        <fgColor indexed="42"/>
        <bgColor indexed="64"/>
      </patternFill>
    </fill>
    <fill>
      <patternFill patternType="solid">
        <fgColor indexed="22"/>
        <bgColor indexed="64"/>
      </patternFill>
    </fill>
    <fill>
      <patternFill patternType="solid">
        <fgColor indexed="44"/>
        <bgColor indexed="64"/>
      </patternFill>
    </fill>
    <fill>
      <patternFill patternType="solid">
        <fgColor indexed="12"/>
        <bgColor indexed="64"/>
      </patternFill>
    </fill>
    <fill>
      <patternFill patternType="solid">
        <fgColor indexed="45"/>
        <bgColor indexed="64"/>
      </patternFill>
    </fill>
    <fill>
      <patternFill patternType="solid">
        <fgColor rgb="FFFFFF00"/>
        <bgColor indexed="64"/>
      </patternFill>
    </fill>
    <fill>
      <patternFill patternType="solid">
        <fgColor theme="0"/>
        <bgColor indexed="64"/>
      </patternFill>
    </fill>
    <fill>
      <patternFill patternType="solid">
        <fgColor rgb="FFFFC000"/>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theme="4" tint="0.59999389629810485"/>
        <bgColor indexed="64"/>
      </patternFill>
    </fill>
  </fills>
  <borders count="71">
    <border>
      <left/>
      <right/>
      <top/>
      <bottom/>
      <diagonal/>
    </border>
    <border>
      <left style="thin">
        <color indexed="64"/>
      </left>
      <right style="thin">
        <color indexed="64"/>
      </right>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top style="hair">
        <color indexed="64"/>
      </top>
      <bottom style="hair">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top style="hair">
        <color indexed="64"/>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right style="thin">
        <color indexed="64"/>
      </right>
      <top style="thin">
        <color indexed="64"/>
      </top>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right/>
      <top style="thin">
        <color indexed="64"/>
      </top>
      <bottom style="hair">
        <color indexed="64"/>
      </bottom>
      <diagonal/>
    </border>
    <border>
      <left style="thin">
        <color indexed="64"/>
      </left>
      <right/>
      <top style="thin">
        <color indexed="64"/>
      </top>
      <bottom/>
      <diagonal/>
    </border>
    <border>
      <left/>
      <right/>
      <top/>
      <bottom style="hair">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top style="medium">
        <color indexed="64"/>
      </top>
      <bottom style="thin">
        <color indexed="64"/>
      </bottom>
      <diagonal/>
    </border>
    <border>
      <left/>
      <right/>
      <top style="hair">
        <color indexed="64"/>
      </top>
      <bottom style="thin">
        <color indexed="64"/>
      </bottom>
      <diagonal/>
    </border>
    <border>
      <left/>
      <right/>
      <top style="hair">
        <color indexed="64"/>
      </top>
      <bottom/>
      <diagonal/>
    </border>
    <border>
      <left style="medium">
        <color indexed="64"/>
      </left>
      <right/>
      <top style="medium">
        <color indexed="64"/>
      </top>
      <bottom/>
      <diagonal/>
    </border>
  </borders>
  <cellStyleXfs count="128">
    <xf numFmtId="0" fontId="0" fillId="0" borderId="0"/>
    <xf numFmtId="9" fontId="11" fillId="0" borderId="0"/>
    <xf numFmtId="9" fontId="11" fillId="0" borderId="0"/>
    <xf numFmtId="168" fontId="6" fillId="0" borderId="0" applyFont="0" applyFill="0" applyBorder="0" applyAlignment="0" applyProtection="0"/>
    <xf numFmtId="169" fontId="6" fillId="0" borderId="0" applyFont="0" applyFill="0" applyBorder="0" applyAlignment="0" applyProtection="0"/>
    <xf numFmtId="170" fontId="6" fillId="0" borderId="0" applyFont="0" applyFill="0" applyBorder="0" applyAlignment="0" applyProtection="0"/>
    <xf numFmtId="171" fontId="6" fillId="0" borderId="0" applyFont="0" applyFill="0" applyBorder="0" applyAlignment="0" applyProtection="0"/>
    <xf numFmtId="0" fontId="12" fillId="0" borderId="0"/>
    <xf numFmtId="164" fontId="69" fillId="0" borderId="0" applyFont="0" applyFill="0" applyBorder="0" applyAlignment="0" applyProtection="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64"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73" fontId="13" fillId="0" borderId="1">
      <alignment horizontal="right"/>
    </xf>
    <xf numFmtId="173" fontId="13" fillId="0" borderId="1">
      <alignment horizontal="right"/>
    </xf>
    <xf numFmtId="0" fontId="14" fillId="0" borderId="2" applyNumberFormat="0" applyAlignment="0" applyProtection="0">
      <alignment horizontal="left" vertical="center"/>
    </xf>
    <xf numFmtId="0" fontId="14" fillId="0" borderId="3">
      <alignment horizontal="left" vertical="center"/>
    </xf>
    <xf numFmtId="0" fontId="15"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37" fontId="16" fillId="0" borderId="0"/>
    <xf numFmtId="37" fontId="16" fillId="0" borderId="0"/>
    <xf numFmtId="174" fontId="6" fillId="0" borderId="0"/>
    <xf numFmtId="174" fontId="6" fillId="0" borderId="0"/>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4" fillId="0" borderId="0"/>
    <xf numFmtId="0" fontId="6" fillId="0" borderId="0"/>
    <xf numFmtId="0" fontId="9" fillId="0" borderId="0"/>
    <xf numFmtId="0" fontId="6" fillId="0" borderId="0"/>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4" fillId="0" borderId="0"/>
    <xf numFmtId="0" fontId="6" fillId="0" borderId="0"/>
    <xf numFmtId="0" fontId="6" fillId="0" borderId="0"/>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9" fillId="0" borderId="0"/>
    <xf numFmtId="0" fontId="9" fillId="0" borderId="0"/>
    <xf numFmtId="0" fontId="4" fillId="0" borderId="0"/>
    <xf numFmtId="0" fontId="9" fillId="0" borderId="0"/>
    <xf numFmtId="0" fontId="6" fillId="0" borderId="0"/>
    <xf numFmtId="0" fontId="4" fillId="0" borderId="0" applyNumberFormat="0" applyFill="0" applyBorder="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xf numFmtId="0" fontId="4" fillId="0" borderId="0"/>
    <xf numFmtId="0" fontId="4" fillId="0" borderId="0"/>
    <xf numFmtId="0" fontId="6" fillId="0" borderId="0"/>
    <xf numFmtId="0" fontId="6" fillId="0" borderId="0" applyNumberFormat="0" applyFont="0" applyFill="0" applyBorder="0" applyAlignment="0" applyProtection="0">
      <alignment vertical="top"/>
    </xf>
    <xf numFmtId="0" fontId="6" fillId="0" borderId="0"/>
    <xf numFmtId="0" fontId="6" fillId="2" borderId="4" applyNumberFormat="0" applyFont="0" applyAlignment="0" applyProtection="0"/>
    <xf numFmtId="0" fontId="6" fillId="2" borderId="4" applyNumberFormat="0" applyFont="0" applyAlignment="0" applyProtection="0"/>
    <xf numFmtId="0" fontId="17" fillId="0" borderId="0" applyFont="0"/>
    <xf numFmtId="0" fontId="18" fillId="0" borderId="0" applyNumberFormat="0" applyFill="0" applyBorder="0" applyAlignment="0" applyProtection="0">
      <alignment vertical="top"/>
      <protection locked="0"/>
    </xf>
    <xf numFmtId="0" fontId="18" fillId="0" borderId="0" applyNumberFormat="0" applyFill="0" applyBorder="0" applyAlignment="0" applyProtection="0">
      <alignment vertical="top"/>
      <protection locked="0"/>
    </xf>
    <xf numFmtId="0" fontId="19" fillId="0" borderId="0"/>
    <xf numFmtId="0" fontId="9" fillId="0" borderId="0"/>
    <xf numFmtId="0" fontId="9" fillId="0" borderId="0"/>
  </cellStyleXfs>
  <cellXfs count="930">
    <xf numFmtId="0" fontId="0" fillId="0" borderId="0" xfId="0"/>
    <xf numFmtId="0" fontId="1" fillId="0" borderId="5" xfId="0" applyFont="1" applyBorder="1" applyAlignment="1">
      <alignment vertical="center"/>
    </xf>
    <xf numFmtId="0" fontId="1" fillId="0" borderId="5" xfId="0" applyFont="1" applyBorder="1" applyAlignment="1">
      <alignment horizontal="right" vertical="center"/>
    </xf>
    <xf numFmtId="0" fontId="2" fillId="0" borderId="0" xfId="0" applyFont="1" applyAlignment="1">
      <alignment vertical="center"/>
    </xf>
    <xf numFmtId="0" fontId="2" fillId="0" borderId="0" xfId="0" applyFont="1" applyAlignment="1">
      <alignment horizontal="center" vertical="center"/>
    </xf>
    <xf numFmtId="0" fontId="2" fillId="0" borderId="0" xfId="115" applyFont="1" applyAlignment="1" applyProtection="1">
      <alignment vertical="center"/>
      <protection hidden="1"/>
    </xf>
    <xf numFmtId="0" fontId="1" fillId="0" borderId="5" xfId="0" applyFont="1" applyBorder="1" applyAlignment="1">
      <alignment horizontal="center" vertical="center"/>
    </xf>
    <xf numFmtId="0" fontId="5" fillId="0" borderId="0" xfId="0" applyFont="1" applyAlignment="1">
      <alignment vertical="center"/>
    </xf>
    <xf numFmtId="0" fontId="2" fillId="0" borderId="0" xfId="111" applyNumberFormat="1" applyFont="1" applyFill="1" applyBorder="1" applyAlignment="1" applyProtection="1">
      <alignment vertical="center" wrapText="1"/>
    </xf>
    <xf numFmtId="0" fontId="2" fillId="0" borderId="0" xfId="111" applyNumberFormat="1" applyFont="1" applyFill="1" applyBorder="1" applyAlignment="1" applyProtection="1">
      <alignment vertical="center"/>
    </xf>
    <xf numFmtId="0" fontId="2" fillId="0" borderId="0" xfId="0" applyFont="1" applyAlignment="1" applyProtection="1">
      <alignment horizontal="left" vertical="center"/>
      <protection hidden="1"/>
    </xf>
    <xf numFmtId="0" fontId="2" fillId="0" borderId="0" xfId="115" applyFont="1" applyAlignment="1" applyProtection="1">
      <alignment horizontal="left" vertical="center"/>
      <protection hidden="1"/>
    </xf>
    <xf numFmtId="0" fontId="1" fillId="0" borderId="6" xfId="111" applyNumberFormat="1" applyFont="1" applyFill="1" applyBorder="1" applyAlignment="1" applyProtection="1">
      <alignment vertical="center" wrapText="1"/>
    </xf>
    <xf numFmtId="0" fontId="1" fillId="0" borderId="7" xfId="111" applyNumberFormat="1" applyFont="1" applyFill="1" applyBorder="1" applyAlignment="1" applyProtection="1">
      <alignment horizontal="center" vertical="center" wrapText="1"/>
    </xf>
    <xf numFmtId="0" fontId="1" fillId="0" borderId="8" xfId="111" applyNumberFormat="1" applyFont="1" applyFill="1" applyBorder="1" applyAlignment="1" applyProtection="1">
      <alignment horizontal="center" vertical="center" wrapText="1"/>
    </xf>
    <xf numFmtId="0" fontId="1" fillId="0" borderId="9" xfId="0" applyFont="1" applyBorder="1" applyAlignment="1">
      <alignment horizontal="center" vertical="center"/>
    </xf>
    <xf numFmtId="0" fontId="1" fillId="0" borderId="10" xfId="111" applyNumberFormat="1" applyFont="1" applyFill="1" applyBorder="1" applyAlignment="1" applyProtection="1">
      <alignment vertical="center" wrapText="1"/>
    </xf>
    <xf numFmtId="165" fontId="1" fillId="0" borderId="5" xfId="0" applyNumberFormat="1" applyFont="1" applyBorder="1" applyAlignment="1">
      <alignment horizontal="left" vertical="center"/>
    </xf>
    <xf numFmtId="165" fontId="2" fillId="0" borderId="0" xfId="0" applyNumberFormat="1" applyFont="1" applyAlignment="1">
      <alignment horizontal="left" vertical="center"/>
    </xf>
    <xf numFmtId="165" fontId="2" fillId="0" borderId="0" xfId="111" applyNumberFormat="1" applyFont="1" applyFill="1" applyBorder="1" applyAlignment="1" applyProtection="1">
      <alignment vertical="center"/>
    </xf>
    <xf numFmtId="165" fontId="2" fillId="0" borderId="0" xfId="115" applyNumberFormat="1" applyFont="1" applyAlignment="1" applyProtection="1">
      <alignment vertical="center"/>
      <protection hidden="1"/>
    </xf>
    <xf numFmtId="0" fontId="4" fillId="0" borderId="0" xfId="0" applyFont="1" applyAlignment="1" applyProtection="1">
      <alignment horizontal="justify" vertical="center"/>
      <protection hidden="1"/>
    </xf>
    <xf numFmtId="0" fontId="4" fillId="0" borderId="0" xfId="0" applyFont="1" applyAlignment="1" applyProtection="1">
      <alignment horizontal="center" vertical="center"/>
      <protection hidden="1"/>
    </xf>
    <xf numFmtId="0" fontId="4" fillId="0" borderId="0" xfId="0" applyFont="1" applyAlignment="1" applyProtection="1">
      <alignment vertical="center"/>
      <protection hidden="1"/>
    </xf>
    <xf numFmtId="0" fontId="7" fillId="0" borderId="0" xfId="115" applyFont="1" applyAlignment="1" applyProtection="1">
      <alignment vertical="center"/>
      <protection hidden="1"/>
    </xf>
    <xf numFmtId="0" fontId="4" fillId="0" borderId="0" xfId="115" applyAlignment="1" applyProtection="1">
      <alignment vertical="center"/>
      <protection hidden="1"/>
    </xf>
    <xf numFmtId="0" fontId="4" fillId="0" borderId="0" xfId="115" applyAlignment="1" applyProtection="1">
      <alignment horizontal="left" vertical="center" indent="1"/>
      <protection hidden="1"/>
    </xf>
    <xf numFmtId="0" fontId="4" fillId="0" borderId="0" xfId="114" applyFont="1" applyAlignment="1" applyProtection="1">
      <alignment vertical="center"/>
      <protection hidden="1"/>
    </xf>
    <xf numFmtId="0" fontId="7" fillId="0" borderId="0" xfId="117" applyFont="1" applyAlignment="1" applyProtection="1">
      <alignment vertical="top"/>
      <protection hidden="1"/>
    </xf>
    <xf numFmtId="0" fontId="4" fillId="0" borderId="0" xfId="114" applyFont="1" applyAlignment="1" applyProtection="1">
      <alignment vertical="top"/>
      <protection hidden="1"/>
    </xf>
    <xf numFmtId="0" fontId="4" fillId="0" borderId="0" xfId="73" applyAlignment="1">
      <alignment vertical="top"/>
    </xf>
    <xf numFmtId="0" fontId="2" fillId="0" borderId="0" xfId="73" applyFont="1" applyAlignment="1" applyProtection="1">
      <alignment horizontal="left" vertical="top" wrapText="1"/>
      <protection hidden="1"/>
    </xf>
    <xf numFmtId="0" fontId="2" fillId="0" borderId="0" xfId="73" applyFont="1" applyAlignment="1" applyProtection="1">
      <alignment vertical="center"/>
      <protection hidden="1"/>
    </xf>
    <xf numFmtId="0" fontId="4" fillId="0" borderId="0" xfId="73"/>
    <xf numFmtId="0" fontId="4" fillId="0" borderId="0" xfId="73" applyAlignment="1">
      <alignment wrapText="1"/>
    </xf>
    <xf numFmtId="0" fontId="9" fillId="0" borderId="9" xfId="114" quotePrefix="1" applyFont="1" applyBorder="1" applyAlignment="1" applyProtection="1">
      <alignment horizontal="left" vertical="center"/>
      <protection hidden="1"/>
    </xf>
    <xf numFmtId="0" fontId="14" fillId="0" borderId="9" xfId="114" applyFont="1" applyBorder="1" applyAlignment="1" applyProtection="1">
      <alignment vertical="center"/>
      <protection hidden="1"/>
    </xf>
    <xf numFmtId="0" fontId="20" fillId="0" borderId="0" xfId="114" applyFont="1" applyAlignment="1" applyProtection="1">
      <alignment vertical="center"/>
      <protection hidden="1"/>
    </xf>
    <xf numFmtId="0" fontId="20" fillId="0" borderId="0" xfId="114" applyFont="1" applyProtection="1">
      <protection hidden="1"/>
    </xf>
    <xf numFmtId="0" fontId="6" fillId="0" borderId="0" xfId="114" applyProtection="1">
      <protection hidden="1"/>
    </xf>
    <xf numFmtId="0" fontId="24" fillId="0" borderId="11" xfId="114" applyFont="1" applyBorder="1" applyAlignment="1" applyProtection="1">
      <alignment horizontal="center" vertical="center"/>
      <protection hidden="1"/>
    </xf>
    <xf numFmtId="0" fontId="6" fillId="0" borderId="0" xfId="114"/>
    <xf numFmtId="0" fontId="6" fillId="0" borderId="0" xfId="114" quotePrefix="1" applyAlignment="1">
      <alignment horizontal="left"/>
    </xf>
    <xf numFmtId="0" fontId="6" fillId="0" borderId="0" xfId="114" applyAlignment="1" applyProtection="1">
      <alignment vertical="center"/>
      <protection hidden="1"/>
    </xf>
    <xf numFmtId="0" fontId="2" fillId="0" borderId="12" xfId="114" applyFont="1" applyBorder="1" applyAlignment="1" applyProtection="1">
      <alignment vertical="center"/>
      <protection hidden="1"/>
    </xf>
    <xf numFmtId="0" fontId="2" fillId="0" borderId="0" xfId="114" applyFont="1" applyAlignment="1" applyProtection="1">
      <alignment vertical="center"/>
      <protection hidden="1"/>
    </xf>
    <xf numFmtId="0" fontId="2" fillId="0" borderId="13" xfId="114" applyFont="1" applyBorder="1" applyAlignment="1" applyProtection="1">
      <alignment vertical="center"/>
      <protection hidden="1"/>
    </xf>
    <xf numFmtId="0" fontId="2" fillId="0" borderId="14" xfId="114" applyFont="1" applyBorder="1" applyAlignment="1" applyProtection="1">
      <alignment vertical="center"/>
      <protection hidden="1"/>
    </xf>
    <xf numFmtId="0" fontId="2" fillId="0" borderId="5" xfId="114" applyFont="1" applyBorder="1" applyAlignment="1" applyProtection="1">
      <alignment vertical="center"/>
      <protection hidden="1"/>
    </xf>
    <xf numFmtId="0" fontId="2" fillId="0" borderId="15" xfId="114" applyFont="1" applyBorder="1" applyAlignment="1" applyProtection="1">
      <alignment vertical="center"/>
      <protection hidden="1"/>
    </xf>
    <xf numFmtId="0" fontId="26" fillId="0" borderId="13" xfId="114" applyFont="1" applyBorder="1" applyAlignment="1" applyProtection="1">
      <alignment vertical="center"/>
      <protection hidden="1"/>
    </xf>
    <xf numFmtId="0" fontId="9" fillId="0" borderId="13" xfId="114" applyFont="1" applyBorder="1" applyAlignment="1" applyProtection="1">
      <alignment vertical="center"/>
      <protection hidden="1"/>
    </xf>
    <xf numFmtId="0" fontId="28" fillId="0" borderId="0" xfId="114" applyFont="1" applyAlignment="1" applyProtection="1">
      <alignment vertical="center"/>
      <protection hidden="1"/>
    </xf>
    <xf numFmtId="0" fontId="9" fillId="0" borderId="15" xfId="114" applyFont="1" applyBorder="1" applyAlignment="1" applyProtection="1">
      <alignment vertical="center"/>
      <protection hidden="1"/>
    </xf>
    <xf numFmtId="0" fontId="2" fillId="0" borderId="16" xfId="114" applyFont="1" applyBorder="1" applyAlignment="1" applyProtection="1">
      <alignment vertical="center"/>
      <protection hidden="1"/>
    </xf>
    <xf numFmtId="0" fontId="9" fillId="0" borderId="0" xfId="114" applyFont="1" applyAlignment="1" applyProtection="1">
      <alignment vertical="center"/>
      <protection hidden="1"/>
    </xf>
    <xf numFmtId="0" fontId="30" fillId="0" borderId="0" xfId="73" applyFont="1" applyAlignment="1" applyProtection="1">
      <alignment horizontal="center" vertical="center" wrapText="1"/>
      <protection hidden="1"/>
    </xf>
    <xf numFmtId="0" fontId="14" fillId="0" borderId="0" xfId="73" applyFont="1" applyProtection="1">
      <protection hidden="1"/>
    </xf>
    <xf numFmtId="0" fontId="4" fillId="0" borderId="0" xfId="73" applyProtection="1">
      <protection hidden="1"/>
    </xf>
    <xf numFmtId="0" fontId="4" fillId="0" borderId="0" xfId="73" applyAlignment="1" applyProtection="1">
      <alignment vertical="top"/>
      <protection hidden="1"/>
    </xf>
    <xf numFmtId="0" fontId="2" fillId="0" borderId="0" xfId="73" applyFont="1" applyAlignment="1" applyProtection="1">
      <alignment vertical="top"/>
      <protection hidden="1"/>
    </xf>
    <xf numFmtId="0" fontId="20" fillId="0" borderId="0" xfId="73" applyFont="1" applyProtection="1">
      <protection hidden="1"/>
    </xf>
    <xf numFmtId="0" fontId="7" fillId="0" borderId="0" xfId="73" applyFont="1" applyAlignment="1" applyProtection="1">
      <alignment horizontal="center" vertical="top"/>
      <protection hidden="1"/>
    </xf>
    <xf numFmtId="0" fontId="2" fillId="0" borderId="0" xfId="73" applyFont="1" applyAlignment="1" applyProtection="1">
      <alignment horizontal="justify" vertical="center"/>
      <protection hidden="1"/>
    </xf>
    <xf numFmtId="0" fontId="20" fillId="0" borderId="0" xfId="73" applyFont="1" applyAlignment="1" applyProtection="1">
      <alignment vertical="top" wrapText="1"/>
      <protection hidden="1"/>
    </xf>
    <xf numFmtId="165" fontId="1" fillId="0" borderId="0" xfId="73" quotePrefix="1" applyNumberFormat="1" applyFont="1" applyAlignment="1" applyProtection="1">
      <alignment horizontal="left" vertical="top" wrapText="1" indent="1"/>
      <protection hidden="1"/>
    </xf>
    <xf numFmtId="0" fontId="2" fillId="0" borderId="0" xfId="73" applyFont="1" applyAlignment="1" applyProtection="1">
      <alignment horizontal="justify" vertical="top"/>
      <protection hidden="1"/>
    </xf>
    <xf numFmtId="0" fontId="24" fillId="0" borderId="0" xfId="73" applyFont="1" applyAlignment="1" applyProtection="1">
      <alignment horizontal="justify" vertical="center"/>
      <protection hidden="1"/>
    </xf>
    <xf numFmtId="0" fontId="2" fillId="0" borderId="0" xfId="73" applyFont="1" applyAlignment="1" applyProtection="1">
      <alignment horizontal="right" vertical="top" wrapText="1"/>
      <protection hidden="1"/>
    </xf>
    <xf numFmtId="0" fontId="2" fillId="0" borderId="0" xfId="73" applyFont="1" applyAlignment="1" applyProtection="1">
      <alignment horizontal="center" vertical="top" wrapText="1"/>
      <protection hidden="1"/>
    </xf>
    <xf numFmtId="0" fontId="2" fillId="8" borderId="0" xfId="73" applyFont="1" applyFill="1" applyAlignment="1" applyProtection="1">
      <alignment horizontal="justify" vertical="top"/>
      <protection hidden="1"/>
    </xf>
    <xf numFmtId="0" fontId="2" fillId="0" borderId="0" xfId="73" applyFont="1" applyAlignment="1" applyProtection="1">
      <alignment horizontal="left"/>
      <protection hidden="1"/>
    </xf>
    <xf numFmtId="0" fontId="2" fillId="0" borderId="0" xfId="73" applyFont="1" applyAlignment="1" applyProtection="1">
      <alignment horizontal="justify"/>
      <protection hidden="1"/>
    </xf>
    <xf numFmtId="0" fontId="2" fillId="0" borderId="0" xfId="73" applyFont="1" applyProtection="1">
      <protection hidden="1"/>
    </xf>
    <xf numFmtId="165" fontId="1" fillId="0" borderId="0" xfId="73" quotePrefix="1" applyNumberFormat="1" applyFont="1" applyAlignment="1" applyProtection="1">
      <alignment horizontal="left" vertical="top" wrapText="1"/>
      <protection hidden="1"/>
    </xf>
    <xf numFmtId="0" fontId="24" fillId="0" borderId="0" xfId="73" applyFont="1" applyAlignment="1" applyProtection="1">
      <alignment horizontal="center" vertical="top"/>
      <protection hidden="1"/>
    </xf>
    <xf numFmtId="0" fontId="7" fillId="0" borderId="5" xfId="73" applyFont="1" applyBorder="1" applyAlignment="1">
      <alignment horizontal="left" vertical="center"/>
    </xf>
    <xf numFmtId="0" fontId="7" fillId="0" borderId="5" xfId="73" applyFont="1" applyBorder="1" applyAlignment="1">
      <alignment horizontal="justify" vertical="center"/>
    </xf>
    <xf numFmtId="0" fontId="7" fillId="0" borderId="5" xfId="73" applyFont="1" applyBorder="1" applyAlignment="1">
      <alignment horizontal="center" vertical="center"/>
    </xf>
    <xf numFmtId="0" fontId="7" fillId="0" borderId="5" xfId="73" applyFont="1" applyBorder="1" applyAlignment="1">
      <alignment horizontal="right" vertical="center"/>
    </xf>
    <xf numFmtId="0" fontId="5" fillId="0" borderId="0" xfId="114" applyFont="1" applyAlignment="1" applyProtection="1">
      <alignment vertical="top"/>
      <protection hidden="1"/>
    </xf>
    <xf numFmtId="0" fontId="4" fillId="0" borderId="0" xfId="73" applyAlignment="1">
      <alignment horizontal="left" vertical="center"/>
    </xf>
    <xf numFmtId="0" fontId="4" fillId="0" borderId="0" xfId="73" applyAlignment="1">
      <alignment horizontal="justify" vertical="center"/>
    </xf>
    <xf numFmtId="0" fontId="4" fillId="0" borderId="0" xfId="73" applyAlignment="1">
      <alignment horizontal="center" vertical="center"/>
    </xf>
    <xf numFmtId="0" fontId="4" fillId="0" borderId="0" xfId="73" applyAlignment="1">
      <alignment vertical="center"/>
    </xf>
    <xf numFmtId="0" fontId="10" fillId="0" borderId="0" xfId="73" applyFont="1" applyAlignment="1" applyProtection="1">
      <alignment vertical="center"/>
      <protection hidden="1"/>
    </xf>
    <xf numFmtId="0" fontId="8" fillId="0" borderId="0" xfId="114" applyFont="1" applyAlignment="1" applyProtection="1">
      <alignment vertical="center"/>
      <protection hidden="1"/>
    </xf>
    <xf numFmtId="0" fontId="8" fillId="0" borderId="0" xfId="114" applyFont="1" applyAlignment="1" applyProtection="1">
      <alignment horizontal="center" vertical="center"/>
      <protection hidden="1"/>
    </xf>
    <xf numFmtId="0" fontId="4" fillId="0" borderId="0" xfId="114" applyFont="1" applyAlignment="1" applyProtection="1">
      <alignment horizontal="left" vertical="center" indent="1"/>
      <protection hidden="1"/>
    </xf>
    <xf numFmtId="0" fontId="4" fillId="0" borderId="0" xfId="117" applyFont="1" applyAlignment="1" applyProtection="1">
      <alignment horizontal="left" vertical="center" indent="1"/>
      <protection hidden="1"/>
    </xf>
    <xf numFmtId="176" fontId="7" fillId="0" borderId="17" xfId="114" applyNumberFormat="1" applyFont="1" applyBorder="1" applyAlignment="1" applyProtection="1">
      <alignment horizontal="center" vertical="center"/>
      <protection hidden="1"/>
    </xf>
    <xf numFmtId="0" fontId="3" fillId="0" borderId="0" xfId="114" applyFont="1" applyAlignment="1" applyProtection="1">
      <alignment vertical="top"/>
      <protection hidden="1"/>
    </xf>
    <xf numFmtId="0" fontId="35" fillId="0" borderId="0" xfId="114" applyFont="1" applyAlignment="1" applyProtection="1">
      <alignment vertical="top"/>
      <protection hidden="1"/>
    </xf>
    <xf numFmtId="10" fontId="7" fillId="3" borderId="9" xfId="114" applyNumberFormat="1" applyFont="1" applyFill="1" applyBorder="1" applyAlignment="1" applyProtection="1">
      <alignment horizontal="right" vertical="center" wrapText="1"/>
      <protection locked="0"/>
    </xf>
    <xf numFmtId="2" fontId="3" fillId="0" borderId="0" xfId="114" applyNumberFormat="1" applyFont="1" applyAlignment="1" applyProtection="1">
      <alignment vertical="top"/>
      <protection hidden="1"/>
    </xf>
    <xf numFmtId="0" fontId="36" fillId="0" borderId="0" xfId="114" applyFont="1" applyAlignment="1" applyProtection="1">
      <alignment vertical="top"/>
      <protection hidden="1"/>
    </xf>
    <xf numFmtId="0" fontId="4" fillId="0" borderId="0" xfId="114" applyFont="1" applyAlignment="1" applyProtection="1">
      <alignment horizontal="left" vertical="center" wrapText="1"/>
      <protection hidden="1"/>
    </xf>
    <xf numFmtId="0" fontId="7" fillId="0" borderId="0" xfId="73" applyFont="1" applyAlignment="1">
      <alignment horizontal="right" vertical="center"/>
    </xf>
    <xf numFmtId="0" fontId="7" fillId="0" borderId="0" xfId="73" applyFont="1" applyAlignment="1">
      <alignment horizontal="justify" vertical="center"/>
    </xf>
    <xf numFmtId="0" fontId="10" fillId="0" borderId="0" xfId="73" applyFont="1" applyAlignment="1" applyProtection="1">
      <alignment horizontal="right" vertical="center"/>
      <protection hidden="1"/>
    </xf>
    <xf numFmtId="0" fontId="10" fillId="0" borderId="0" xfId="73" applyFont="1" applyAlignment="1" applyProtection="1">
      <alignment horizontal="center" vertical="center"/>
      <protection hidden="1"/>
    </xf>
    <xf numFmtId="0" fontId="10" fillId="0" borderId="0" xfId="73" applyFont="1" applyAlignment="1" applyProtection="1">
      <alignment horizontal="justify" vertical="center"/>
      <protection hidden="1"/>
    </xf>
    <xf numFmtId="0" fontId="8" fillId="0" borderId="0" xfId="73" applyFont="1" applyAlignment="1" applyProtection="1">
      <alignment horizontal="right" vertical="center"/>
      <protection hidden="1"/>
    </xf>
    <xf numFmtId="0" fontId="10" fillId="0" borderId="0" xfId="114" applyFont="1" applyAlignment="1" applyProtection="1">
      <alignment vertical="center"/>
      <protection hidden="1"/>
    </xf>
    <xf numFmtId="0" fontId="10" fillId="0" borderId="0" xfId="114" applyFont="1" applyAlignment="1" applyProtection="1">
      <alignment horizontal="right" vertical="center"/>
      <protection hidden="1"/>
    </xf>
    <xf numFmtId="0" fontId="10" fillId="0" borderId="0" xfId="114" applyFont="1" applyAlignment="1" applyProtection="1">
      <alignment horizontal="left" vertical="center"/>
      <protection hidden="1"/>
    </xf>
    <xf numFmtId="0" fontId="2" fillId="0" borderId="0" xfId="114" applyFont="1" applyAlignment="1" applyProtection="1">
      <alignment vertical="top"/>
      <protection hidden="1"/>
    </xf>
    <xf numFmtId="0" fontId="7" fillId="0" borderId="5" xfId="73" applyFont="1" applyBorder="1" applyAlignment="1" applyProtection="1">
      <alignment horizontal="left" vertical="center"/>
      <protection hidden="1"/>
    </xf>
    <xf numFmtId="0" fontId="7" fillId="0" borderId="5" xfId="73" applyFont="1" applyBorder="1" applyAlignment="1" applyProtection="1">
      <alignment horizontal="justify" vertical="center"/>
      <protection hidden="1"/>
    </xf>
    <xf numFmtId="0" fontId="7" fillId="0" borderId="5" xfId="73" applyFont="1" applyBorder="1" applyAlignment="1" applyProtection="1">
      <alignment vertical="center"/>
      <protection hidden="1"/>
    </xf>
    <xf numFmtId="0" fontId="7" fillId="0" borderId="5" xfId="73" applyFont="1" applyBorder="1" applyAlignment="1" applyProtection="1">
      <alignment horizontal="right" vertical="center"/>
      <protection hidden="1"/>
    </xf>
    <xf numFmtId="0" fontId="4" fillId="0" borderId="0" xfId="73" applyAlignment="1" applyProtection="1">
      <alignment horizontal="left" vertical="center"/>
      <protection hidden="1"/>
    </xf>
    <xf numFmtId="0" fontId="4" fillId="0" borderId="0" xfId="73" applyAlignment="1" applyProtection="1">
      <alignment horizontal="justify" vertical="center"/>
      <protection hidden="1"/>
    </xf>
    <xf numFmtId="0" fontId="4" fillId="0" borderId="0" xfId="73" applyAlignment="1" applyProtection="1">
      <alignment vertical="center"/>
      <protection hidden="1"/>
    </xf>
    <xf numFmtId="0" fontId="1" fillId="0" borderId="0" xfId="114" applyFont="1" applyAlignment="1" applyProtection="1">
      <alignment horizontal="center" vertical="top"/>
      <protection hidden="1"/>
    </xf>
    <xf numFmtId="0" fontId="7" fillId="0" borderId="0" xfId="114" applyFont="1" applyAlignment="1" applyProtection="1">
      <alignment vertical="center"/>
      <protection hidden="1"/>
    </xf>
    <xf numFmtId="0" fontId="7" fillId="0" borderId="5" xfId="114" applyFont="1" applyBorder="1" applyAlignment="1" applyProtection="1">
      <alignment vertical="top"/>
      <protection hidden="1"/>
    </xf>
    <xf numFmtId="0" fontId="7" fillId="0" borderId="17" xfId="114" applyFont="1" applyBorder="1" applyAlignment="1" applyProtection="1">
      <alignment horizontal="justify" vertical="top" wrapText="1"/>
      <protection hidden="1"/>
    </xf>
    <xf numFmtId="0" fontId="7" fillId="0" borderId="17" xfId="114" applyFont="1" applyBorder="1" applyAlignment="1" applyProtection="1">
      <alignment horizontal="right" vertical="center" wrapText="1" indent="5"/>
      <protection hidden="1"/>
    </xf>
    <xf numFmtId="4" fontId="7" fillId="0" borderId="17" xfId="114" applyNumberFormat="1" applyFont="1" applyBorder="1" applyAlignment="1" applyProtection="1">
      <alignment vertical="center"/>
      <protection hidden="1"/>
    </xf>
    <xf numFmtId="0" fontId="4" fillId="0" borderId="18" xfId="114" applyFont="1" applyBorder="1" applyAlignment="1" applyProtection="1">
      <alignment horizontal="center" vertical="center"/>
      <protection hidden="1"/>
    </xf>
    <xf numFmtId="0" fontId="4" fillId="0" borderId="18" xfId="114" applyFont="1" applyBorder="1" applyAlignment="1" applyProtection="1">
      <alignment vertical="center"/>
      <protection hidden="1"/>
    </xf>
    <xf numFmtId="4" fontId="7" fillId="0" borderId="17" xfId="114" applyNumberFormat="1" applyFont="1" applyBorder="1" applyAlignment="1" applyProtection="1">
      <alignment horizontal="right" vertical="center"/>
      <protection hidden="1"/>
    </xf>
    <xf numFmtId="4" fontId="7" fillId="0" borderId="17" xfId="114" applyNumberFormat="1" applyFont="1" applyBorder="1" applyAlignment="1" applyProtection="1">
      <alignment vertical="center" wrapText="1"/>
      <protection hidden="1"/>
    </xf>
    <xf numFmtId="3" fontId="26" fillId="0" borderId="18" xfId="114" applyNumberFormat="1" applyFont="1" applyBorder="1" applyAlignment="1" applyProtection="1">
      <alignment horizontal="justify" vertical="center" wrapText="1"/>
      <protection hidden="1"/>
    </xf>
    <xf numFmtId="0" fontId="4" fillId="0" borderId="0" xfId="114" applyFont="1" applyAlignment="1" applyProtection="1">
      <alignment horizontal="center" vertical="center"/>
      <protection hidden="1"/>
    </xf>
    <xf numFmtId="0" fontId="7" fillId="0" borderId="0" xfId="114" applyFont="1" applyAlignment="1" applyProtection="1">
      <alignment horizontal="left" vertical="center" wrapText="1"/>
      <protection hidden="1"/>
    </xf>
    <xf numFmtId="0" fontId="7" fillId="0" borderId="0" xfId="114" applyFont="1" applyAlignment="1" applyProtection="1">
      <alignment horizontal="right" vertical="center" wrapText="1"/>
      <protection hidden="1"/>
    </xf>
    <xf numFmtId="0" fontId="7" fillId="0" borderId="0" xfId="73" applyFont="1" applyAlignment="1" applyProtection="1">
      <alignment horizontal="right" vertical="center"/>
      <protection hidden="1"/>
    </xf>
    <xf numFmtId="0" fontId="7" fillId="0" borderId="0" xfId="73" applyFont="1" applyAlignment="1" applyProtection="1">
      <alignment horizontal="justify" vertical="center"/>
      <protection hidden="1"/>
    </xf>
    <xf numFmtId="0" fontId="4" fillId="0" borderId="0" xfId="73" applyAlignment="1" applyProtection="1">
      <alignment horizontal="right" vertical="center"/>
      <protection hidden="1"/>
    </xf>
    <xf numFmtId="0" fontId="4" fillId="0" borderId="0" xfId="73" applyAlignment="1" applyProtection="1">
      <alignment horizontal="center" vertical="center"/>
      <protection hidden="1"/>
    </xf>
    <xf numFmtId="0" fontId="4" fillId="0" borderId="0" xfId="114" applyFont="1" applyAlignment="1" applyProtection="1">
      <alignment horizontal="right" vertical="center"/>
      <protection hidden="1"/>
    </xf>
    <xf numFmtId="0" fontId="4" fillId="0" borderId="0" xfId="114" applyFont="1" applyAlignment="1" applyProtection="1">
      <alignment horizontal="left" vertical="center"/>
      <protection hidden="1"/>
    </xf>
    <xf numFmtId="0" fontId="2" fillId="0" borderId="0" xfId="114" applyFont="1" applyAlignment="1" applyProtection="1">
      <alignment horizontal="right"/>
      <protection hidden="1"/>
    </xf>
    <xf numFmtId="0" fontId="4" fillId="0" borderId="18" xfId="114" applyFont="1" applyBorder="1" applyAlignment="1" applyProtection="1">
      <alignment horizontal="justify" vertical="top" wrapText="1"/>
      <protection hidden="1"/>
    </xf>
    <xf numFmtId="0" fontId="37" fillId="0" borderId="0" xfId="113" applyNumberFormat="1" applyFont="1" applyFill="1" applyBorder="1" applyAlignment="1" applyProtection="1">
      <alignment horizontal="center" vertical="center"/>
      <protection hidden="1"/>
    </xf>
    <xf numFmtId="0" fontId="38" fillId="0" borderId="0" xfId="113" applyNumberFormat="1" applyFont="1" applyFill="1" applyBorder="1" applyAlignment="1" applyProtection="1">
      <alignment horizontal="center" vertical="center"/>
      <protection hidden="1"/>
    </xf>
    <xf numFmtId="0" fontId="38" fillId="0" borderId="0" xfId="113" applyNumberFormat="1" applyFont="1" applyFill="1" applyBorder="1" applyAlignment="1" applyProtection="1">
      <alignment horizontal="center" vertical="top"/>
      <protection hidden="1"/>
    </xf>
    <xf numFmtId="0" fontId="39" fillId="0" borderId="0" xfId="113" applyNumberFormat="1" applyFont="1" applyFill="1" applyBorder="1" applyAlignment="1" applyProtection="1">
      <alignment horizontal="center" vertical="top"/>
      <protection hidden="1"/>
    </xf>
    <xf numFmtId="0" fontId="40" fillId="0" borderId="0" xfId="113" applyNumberFormat="1" applyFont="1" applyFill="1" applyBorder="1" applyAlignment="1" applyProtection="1">
      <alignment horizontal="center" vertical="top"/>
      <protection hidden="1"/>
    </xf>
    <xf numFmtId="0" fontId="14" fillId="0" borderId="0" xfId="113" applyNumberFormat="1" applyFont="1" applyFill="1" applyBorder="1" applyAlignment="1" applyProtection="1">
      <alignment horizontal="center" vertical="top"/>
      <protection hidden="1"/>
    </xf>
    <xf numFmtId="0" fontId="7" fillId="0" borderId="5" xfId="73" applyFont="1" applyBorder="1" applyAlignment="1" applyProtection="1">
      <alignment horizontal="center" vertical="center"/>
      <protection hidden="1"/>
    </xf>
    <xf numFmtId="0" fontId="37" fillId="0" borderId="0" xfId="113" applyNumberFormat="1" applyFont="1" applyFill="1" applyBorder="1" applyAlignment="1" applyProtection="1">
      <alignment vertical="center"/>
      <protection hidden="1"/>
    </xf>
    <xf numFmtId="0" fontId="41" fillId="0" borderId="0" xfId="113" applyNumberFormat="1" applyFont="1" applyFill="1" applyBorder="1" applyAlignment="1" applyProtection="1">
      <alignment vertical="center"/>
      <protection hidden="1"/>
    </xf>
    <xf numFmtId="0" fontId="41" fillId="0" borderId="0" xfId="113" applyNumberFormat="1" applyFont="1" applyFill="1" applyBorder="1" applyAlignment="1" applyProtection="1">
      <alignment vertical="top"/>
      <protection hidden="1"/>
    </xf>
    <xf numFmtId="0" fontId="42" fillId="0" borderId="0" xfId="113" applyNumberFormat="1" applyFont="1" applyFill="1" applyBorder="1" applyAlignment="1" applyProtection="1">
      <alignment vertical="top"/>
      <protection hidden="1"/>
    </xf>
    <xf numFmtId="0" fontId="43" fillId="0" borderId="0" xfId="113" applyNumberFormat="1" applyFont="1" applyFill="1" applyBorder="1" applyAlignment="1" applyProtection="1">
      <alignment vertical="top"/>
      <protection hidden="1"/>
    </xf>
    <xf numFmtId="0" fontId="44" fillId="0" borderId="0" xfId="113" applyNumberFormat="1" applyFont="1" applyFill="1" applyBorder="1" applyAlignment="1" applyProtection="1">
      <alignment vertical="top"/>
      <protection hidden="1"/>
    </xf>
    <xf numFmtId="0" fontId="6" fillId="0" borderId="0" xfId="113" applyNumberFormat="1" applyFont="1" applyFill="1" applyBorder="1" applyAlignment="1" applyProtection="1">
      <alignment vertical="top"/>
      <protection hidden="1"/>
    </xf>
    <xf numFmtId="0" fontId="4" fillId="0" borderId="0" xfId="73" applyAlignment="1" applyProtection="1">
      <alignment horizontal="left" vertical="center" indent="1"/>
      <protection hidden="1"/>
    </xf>
    <xf numFmtId="0" fontId="7" fillId="0" borderId="0" xfId="73" applyFont="1" applyAlignment="1" applyProtection="1">
      <alignment horizontal="center" vertical="center"/>
      <protection hidden="1"/>
    </xf>
    <xf numFmtId="0" fontId="4" fillId="0" borderId="0" xfId="113" applyFont="1" applyAlignment="1" applyProtection="1">
      <alignment vertical="top"/>
      <protection hidden="1"/>
    </xf>
    <xf numFmtId="0" fontId="4" fillId="0" borderId="0" xfId="113" applyFont="1" applyAlignment="1" applyProtection="1">
      <alignment vertical="center"/>
      <protection hidden="1"/>
    </xf>
    <xf numFmtId="0" fontId="4" fillId="0" borderId="0" xfId="113" applyFont="1" applyAlignment="1" applyProtection="1">
      <alignment vertical="center" wrapText="1"/>
      <protection hidden="1"/>
    </xf>
    <xf numFmtId="0" fontId="41" fillId="0" borderId="0" xfId="113" applyNumberFormat="1" applyFont="1" applyFill="1" applyBorder="1" applyAlignment="1" applyProtection="1">
      <alignment vertical="top" wrapText="1"/>
      <protection hidden="1"/>
    </xf>
    <xf numFmtId="0" fontId="4" fillId="0" borderId="0" xfId="113" applyNumberFormat="1" applyFont="1" applyFill="1" applyBorder="1" applyAlignment="1" applyProtection="1">
      <alignment vertical="center"/>
      <protection hidden="1"/>
    </xf>
    <xf numFmtId="0" fontId="4" fillId="0" borderId="9" xfId="113" applyFont="1" applyBorder="1" applyAlignment="1" applyProtection="1">
      <alignment horizontal="center" vertical="top"/>
      <protection hidden="1"/>
    </xf>
    <xf numFmtId="4" fontId="4" fillId="3" borderId="9" xfId="113" applyNumberFormat="1" applyFont="1" applyFill="1" applyBorder="1" applyAlignment="1" applyProtection="1">
      <alignment horizontal="right" vertical="center"/>
      <protection locked="0"/>
    </xf>
    <xf numFmtId="10" fontId="4" fillId="3" borderId="9" xfId="113" applyNumberFormat="1" applyFont="1" applyFill="1" applyBorder="1" applyAlignment="1" applyProtection="1">
      <alignment horizontal="right" vertical="center"/>
      <protection locked="0"/>
    </xf>
    <xf numFmtId="0" fontId="45" fillId="0" borderId="0" xfId="113" applyNumberFormat="1" applyFont="1" applyFill="1" applyBorder="1" applyAlignment="1" applyProtection="1">
      <alignment vertical="top"/>
      <protection hidden="1"/>
    </xf>
    <xf numFmtId="0" fontId="4" fillId="0" borderId="17" xfId="113" applyFont="1" applyBorder="1" applyAlignment="1" applyProtection="1">
      <alignment horizontal="center" vertical="top"/>
      <protection hidden="1"/>
    </xf>
    <xf numFmtId="0" fontId="37" fillId="0" borderId="0" xfId="113" applyNumberFormat="1" applyFont="1" applyFill="1" applyBorder="1" applyAlignment="1" applyProtection="1">
      <alignment vertical="top"/>
      <protection hidden="1"/>
    </xf>
    <xf numFmtId="0" fontId="46" fillId="0" borderId="0" xfId="113" applyNumberFormat="1" applyFont="1" applyFill="1" applyBorder="1" applyAlignment="1" applyProtection="1">
      <alignment vertical="top"/>
      <protection hidden="1"/>
    </xf>
    <xf numFmtId="0" fontId="47" fillId="0" borderId="0" xfId="113" applyNumberFormat="1" applyFont="1" applyFill="1" applyBorder="1" applyAlignment="1" applyProtection="1">
      <alignment vertical="top"/>
      <protection hidden="1"/>
    </xf>
    <xf numFmtId="0" fontId="48" fillId="0" borderId="0" xfId="113" applyNumberFormat="1" applyFont="1" applyFill="1" applyBorder="1" applyAlignment="1" applyProtection="1">
      <alignment vertical="top"/>
      <protection hidden="1"/>
    </xf>
    <xf numFmtId="0" fontId="7" fillId="0" borderId="19" xfId="113" applyFont="1" applyBorder="1" applyAlignment="1" applyProtection="1">
      <alignment horizontal="center" vertical="center" wrapText="1"/>
      <protection hidden="1"/>
    </xf>
    <xf numFmtId="0" fontId="4" fillId="0" borderId="20" xfId="113" applyFont="1" applyBorder="1" applyAlignment="1" applyProtection="1">
      <alignment horizontal="right" vertical="center"/>
      <protection hidden="1"/>
    </xf>
    <xf numFmtId="177" fontId="37" fillId="0" borderId="0" xfId="113" applyNumberFormat="1" applyFont="1" applyFill="1" applyBorder="1" applyAlignment="1" applyProtection="1">
      <alignment vertical="top"/>
      <protection hidden="1"/>
    </xf>
    <xf numFmtId="0" fontId="49" fillId="0" borderId="0" xfId="113" applyNumberFormat="1" applyFont="1" applyFill="1" applyBorder="1" applyAlignment="1" applyProtection="1">
      <alignment horizontal="left" vertical="center" indent="3"/>
      <protection hidden="1"/>
    </xf>
    <xf numFmtId="0" fontId="7" fillId="0" borderId="18" xfId="113" applyFont="1" applyBorder="1" applyAlignment="1" applyProtection="1">
      <alignment horizontal="center" vertical="center" wrapText="1"/>
      <protection hidden="1"/>
    </xf>
    <xf numFmtId="0" fontId="4" fillId="0" borderId="21" xfId="113" applyFont="1" applyBorder="1" applyAlignment="1" applyProtection="1">
      <alignment horizontal="right" vertical="center"/>
      <protection hidden="1"/>
    </xf>
    <xf numFmtId="0" fontId="7" fillId="0" borderId="0" xfId="113" applyFont="1" applyAlignment="1" applyProtection="1">
      <alignment horizontal="center" vertical="center" wrapText="1"/>
      <protection hidden="1"/>
    </xf>
    <xf numFmtId="0" fontId="4" fillId="0" borderId="16" xfId="113" applyFont="1" applyBorder="1" applyAlignment="1" applyProtection="1">
      <alignment vertical="center"/>
      <protection hidden="1"/>
    </xf>
    <xf numFmtId="0" fontId="4" fillId="0" borderId="0" xfId="113" applyFont="1" applyBorder="1" applyAlignment="1" applyProtection="1">
      <alignment horizontal="center" vertical="center"/>
      <protection hidden="1"/>
    </xf>
    <xf numFmtId="0" fontId="7" fillId="0" borderId="0" xfId="113" applyFont="1" applyBorder="1" applyAlignment="1" applyProtection="1">
      <alignment horizontal="center" vertical="center" wrapText="1"/>
      <protection hidden="1"/>
    </xf>
    <xf numFmtId="0" fontId="4" fillId="0" borderId="0" xfId="113" applyNumberFormat="1" applyFont="1" applyFill="1" applyBorder="1" applyAlignment="1" applyProtection="1">
      <alignment horizontal="left" vertical="center" indent="6"/>
      <protection hidden="1"/>
    </xf>
    <xf numFmtId="0" fontId="4" fillId="0" borderId="0" xfId="113" applyFont="1" applyBorder="1" applyAlignment="1" applyProtection="1">
      <alignment horizontal="justify" vertical="center"/>
      <protection hidden="1"/>
    </xf>
    <xf numFmtId="0" fontId="4" fillId="0" borderId="0" xfId="113" applyNumberFormat="1" applyFont="1" applyFill="1" applyBorder="1" applyAlignment="1" applyProtection="1">
      <alignment vertical="center" wrapText="1"/>
      <protection hidden="1"/>
    </xf>
    <xf numFmtId="0" fontId="4" fillId="0" borderId="0" xfId="107" applyFont="1" applyAlignment="1" applyProtection="1">
      <alignment vertical="center"/>
      <protection hidden="1"/>
    </xf>
    <xf numFmtId="165" fontId="4" fillId="0" borderId="0" xfId="73" applyNumberFormat="1" applyAlignment="1" applyProtection="1">
      <alignment horizontal="center" vertical="center"/>
      <protection hidden="1"/>
    </xf>
    <xf numFmtId="0" fontId="9" fillId="0" borderId="0" xfId="107" applyProtection="1">
      <protection hidden="1"/>
    </xf>
    <xf numFmtId="175" fontId="7" fillId="0" borderId="0" xfId="107" applyNumberFormat="1" applyFont="1" applyAlignment="1" applyProtection="1">
      <alignment vertical="center"/>
      <protection hidden="1"/>
    </xf>
    <xf numFmtId="0" fontId="7" fillId="0" borderId="0" xfId="107" applyFont="1" applyAlignment="1" applyProtection="1">
      <alignment horizontal="right" vertical="center"/>
      <protection hidden="1"/>
    </xf>
    <xf numFmtId="0" fontId="37" fillId="0" borderId="0" xfId="107" applyFont="1" applyAlignment="1" applyProtection="1">
      <alignment horizontal="left" vertical="center"/>
      <protection hidden="1"/>
    </xf>
    <xf numFmtId="0" fontId="7" fillId="0" borderId="0" xfId="107" applyFont="1" applyAlignment="1" applyProtection="1">
      <alignment horizontal="left" vertical="center" indent="2"/>
      <protection hidden="1"/>
    </xf>
    <xf numFmtId="0" fontId="4" fillId="0" borderId="0" xfId="107" applyFont="1" applyAlignment="1" applyProtection="1">
      <alignment horizontal="left" vertical="center" indent="1"/>
      <protection hidden="1"/>
    </xf>
    <xf numFmtId="0" fontId="4" fillId="0" borderId="0" xfId="73" applyAlignment="1" applyProtection="1">
      <alignment horizontal="center" vertical="center" wrapText="1"/>
      <protection hidden="1"/>
    </xf>
    <xf numFmtId="0" fontId="4" fillId="0" borderId="0" xfId="73" applyAlignment="1" applyProtection="1">
      <alignment vertical="center" wrapText="1"/>
      <protection hidden="1"/>
    </xf>
    <xf numFmtId="0" fontId="7" fillId="0" borderId="9" xfId="73" applyFont="1" applyBorder="1" applyAlignment="1" applyProtection="1">
      <alignment horizontal="center" vertical="center" wrapText="1"/>
      <protection hidden="1"/>
    </xf>
    <xf numFmtId="0" fontId="7" fillId="0" borderId="9" xfId="73" applyFont="1" applyBorder="1" applyAlignment="1" applyProtection="1">
      <alignment vertical="center" wrapText="1"/>
      <protection hidden="1"/>
    </xf>
    <xf numFmtId="0" fontId="7" fillId="0" borderId="9" xfId="73" quotePrefix="1" applyFont="1" applyBorder="1" applyAlignment="1" applyProtection="1">
      <alignment horizontal="center" vertical="center"/>
      <protection hidden="1"/>
    </xf>
    <xf numFmtId="0" fontId="4" fillId="0" borderId="9" xfId="73" applyBorder="1" applyAlignment="1" applyProtection="1">
      <alignment horizontal="center" vertical="center"/>
      <protection hidden="1"/>
    </xf>
    <xf numFmtId="0" fontId="4" fillId="3" borderId="9" xfId="73" applyFill="1" applyBorder="1" applyAlignment="1" applyProtection="1">
      <alignment vertical="center"/>
      <protection locked="0"/>
    </xf>
    <xf numFmtId="2" fontId="4" fillId="3" borderId="9" xfId="73" applyNumberFormat="1" applyFill="1" applyBorder="1" applyAlignment="1" applyProtection="1">
      <alignment vertical="center"/>
      <protection locked="0"/>
    </xf>
    <xf numFmtId="10" fontId="4" fillId="3" borderId="9" xfId="73" applyNumberFormat="1" applyFill="1" applyBorder="1" applyAlignment="1" applyProtection="1">
      <alignment vertical="center"/>
      <protection locked="0"/>
    </xf>
    <xf numFmtId="0" fontId="4" fillId="0" borderId="9" xfId="73" applyBorder="1" applyAlignment="1" applyProtection="1">
      <alignment vertical="center"/>
      <protection hidden="1"/>
    </xf>
    <xf numFmtId="0" fontId="7" fillId="0" borderId="9" xfId="73" applyFont="1" applyBorder="1" applyAlignment="1" applyProtection="1">
      <alignment horizontal="center" vertical="center"/>
      <protection hidden="1"/>
    </xf>
    <xf numFmtId="0" fontId="7" fillId="0" borderId="9" xfId="73" applyFont="1" applyBorder="1" applyAlignment="1" applyProtection="1">
      <alignment vertical="center"/>
      <protection hidden="1"/>
    </xf>
    <xf numFmtId="0" fontId="7" fillId="0" borderId="0" xfId="73" applyFont="1" applyProtection="1">
      <protection hidden="1"/>
    </xf>
    <xf numFmtId="0" fontId="7" fillId="0" borderId="0" xfId="73" quotePrefix="1" applyFont="1" applyAlignment="1" applyProtection="1">
      <alignment horizontal="center" vertical="center"/>
      <protection hidden="1"/>
    </xf>
    <xf numFmtId="0" fontId="7" fillId="0" borderId="5" xfId="106" applyFont="1" applyBorder="1" applyAlignment="1">
      <alignment vertical="center"/>
    </xf>
    <xf numFmtId="0" fontId="4" fillId="0" borderId="5" xfId="106" applyFont="1" applyBorder="1" applyAlignment="1">
      <alignment vertical="center"/>
    </xf>
    <xf numFmtId="0" fontId="7" fillId="0" borderId="5" xfId="106" applyFont="1" applyBorder="1" applyAlignment="1">
      <alignment horizontal="right" vertical="center"/>
    </xf>
    <xf numFmtId="0" fontId="4" fillId="0" borderId="0" xfId="106" applyFont="1" applyAlignment="1">
      <alignment vertical="center"/>
    </xf>
    <xf numFmtId="0" fontId="4" fillId="0" borderId="0" xfId="106" applyFont="1"/>
    <xf numFmtId="0" fontId="10" fillId="0" borderId="0" xfId="106" applyFont="1"/>
    <xf numFmtId="0" fontId="10" fillId="0" borderId="0" xfId="106" applyFont="1" applyAlignment="1">
      <alignment horizontal="center" vertical="center"/>
    </xf>
    <xf numFmtId="0" fontId="7" fillId="0" borderId="0" xfId="106" applyFont="1" applyAlignment="1">
      <alignment horizontal="center" vertical="center"/>
    </xf>
    <xf numFmtId="0" fontId="4" fillId="0" borderId="0" xfId="106" applyFont="1" applyAlignment="1">
      <alignment horizontal="left" vertical="center"/>
    </xf>
    <xf numFmtId="0" fontId="10" fillId="0" borderId="0" xfId="106" applyFont="1" applyAlignment="1">
      <alignment horizontal="center"/>
    </xf>
    <xf numFmtId="175" fontId="4" fillId="0" borderId="0" xfId="106" applyNumberFormat="1" applyFont="1" applyAlignment="1">
      <alignment horizontal="left" vertical="center"/>
    </xf>
    <xf numFmtId="0" fontId="4" fillId="0" borderId="0" xfId="108" applyAlignment="1">
      <alignment horizontal="left" vertical="center"/>
    </xf>
    <xf numFmtId="0" fontId="7" fillId="0" borderId="0" xfId="108" applyFont="1" applyAlignment="1">
      <alignment horizontal="left" vertical="center"/>
    </xf>
    <xf numFmtId="0" fontId="4" fillId="0" borderId="0" xfId="106" applyFont="1" applyAlignment="1">
      <alignment horizontal="justify" vertical="center"/>
    </xf>
    <xf numFmtId="0" fontId="4" fillId="0" borderId="0" xfId="116" applyAlignment="1">
      <alignment horizontal="left" vertical="center"/>
    </xf>
    <xf numFmtId="0" fontId="4" fillId="0" borderId="0" xfId="106" applyFont="1" applyAlignment="1">
      <alignment vertical="top"/>
    </xf>
    <xf numFmtId="165" fontId="4" fillId="0" borderId="0" xfId="106" applyNumberFormat="1" applyFont="1" applyAlignment="1">
      <alignment horizontal="center" vertical="top"/>
    </xf>
    <xf numFmtId="0" fontId="69" fillId="0" borderId="0" xfId="106" applyFont="1" applyAlignment="1">
      <alignment horizontal="justify" vertical="top"/>
    </xf>
    <xf numFmtId="0" fontId="4" fillId="0" borderId="0" xfId="106" quotePrefix="1" applyFont="1" applyAlignment="1">
      <alignment horizontal="justify"/>
    </xf>
    <xf numFmtId="4" fontId="7" fillId="0" borderId="0" xfId="106" applyNumberFormat="1" applyFont="1" applyAlignment="1">
      <alignment vertical="center"/>
    </xf>
    <xf numFmtId="0" fontId="7" fillId="0" borderId="0" xfId="106" applyFont="1" applyAlignment="1">
      <alignment horizontal="justify" vertical="center"/>
    </xf>
    <xf numFmtId="165" fontId="4" fillId="0" borderId="0" xfId="106" applyNumberFormat="1" applyFont="1" applyAlignment="1">
      <alignment horizontal="center" vertical="center"/>
    </xf>
    <xf numFmtId="0" fontId="10" fillId="0" borderId="0" xfId="106" applyFont="1" applyAlignment="1">
      <alignment vertical="center"/>
    </xf>
    <xf numFmtId="0" fontId="4" fillId="0" borderId="0" xfId="106" applyFont="1" applyAlignment="1">
      <alignment horizontal="center" vertical="top"/>
    </xf>
    <xf numFmtId="0" fontId="4" fillId="0" borderId="0" xfId="73" applyAlignment="1">
      <alignment horizontal="center" vertical="center" wrapText="1"/>
    </xf>
    <xf numFmtId="165" fontId="4" fillId="0" borderId="0" xfId="73" applyNumberFormat="1" applyAlignment="1">
      <alignment horizontal="center" vertical="center"/>
    </xf>
    <xf numFmtId="0" fontId="4" fillId="0" borderId="0" xfId="73" applyAlignment="1">
      <alignment horizontal="right" vertical="center"/>
    </xf>
    <xf numFmtId="175" fontId="7" fillId="0" borderId="0" xfId="106" applyNumberFormat="1" applyFont="1" applyAlignment="1">
      <alignment vertical="center"/>
    </xf>
    <xf numFmtId="0" fontId="7" fillId="0" borderId="0" xfId="106" applyFont="1" applyAlignment="1">
      <alignment horizontal="right" vertical="center"/>
    </xf>
    <xf numFmtId="0" fontId="7" fillId="0" borderId="0" xfId="106" applyFont="1" applyAlignment="1">
      <alignment horizontal="left" vertical="center" indent="2"/>
    </xf>
    <xf numFmtId="0" fontId="4" fillId="0" borderId="0" xfId="73" applyAlignment="1">
      <alignment horizontal="left" vertical="center" wrapText="1" indent="2"/>
    </xf>
    <xf numFmtId="0" fontId="4" fillId="0" borderId="0" xfId="73" applyAlignment="1">
      <alignment vertical="center" wrapText="1"/>
    </xf>
    <xf numFmtId="175" fontId="7" fillId="0" borderId="0" xfId="73" applyNumberFormat="1" applyFont="1" applyAlignment="1">
      <alignment horizontal="left" vertical="center" indent="1"/>
    </xf>
    <xf numFmtId="0" fontId="4" fillId="3" borderId="0" xfId="73" applyFill="1" applyAlignment="1">
      <alignment vertical="center"/>
    </xf>
    <xf numFmtId="0" fontId="4" fillId="3" borderId="0" xfId="73" applyFill="1" applyAlignment="1" applyProtection="1">
      <alignment vertical="center"/>
      <protection locked="0"/>
    </xf>
    <xf numFmtId="0" fontId="4" fillId="0" borderId="0" xfId="73" applyAlignment="1">
      <alignment horizontal="left" vertical="center" indent="2"/>
    </xf>
    <xf numFmtId="0" fontId="7" fillId="0" borderId="0" xfId="73" applyFont="1" applyAlignment="1">
      <alignment horizontal="left" vertical="center"/>
    </xf>
    <xf numFmtId="0" fontId="2" fillId="0" borderId="0" xfId="115" applyFont="1" applyAlignment="1">
      <alignment horizontal="left" vertical="center"/>
    </xf>
    <xf numFmtId="0" fontId="2" fillId="0" borderId="0" xfId="0" applyFont="1" applyAlignment="1" applyProtection="1">
      <alignment vertical="center"/>
      <protection locked="0"/>
    </xf>
    <xf numFmtId="0" fontId="5" fillId="0" borderId="0" xfId="0" applyFont="1" applyAlignment="1" applyProtection="1">
      <alignment vertical="center"/>
      <protection locked="0"/>
    </xf>
    <xf numFmtId="0" fontId="10" fillId="0" borderId="0" xfId="0" applyFont="1" applyProtection="1">
      <protection locked="0"/>
    </xf>
    <xf numFmtId="0" fontId="4" fillId="0" borderId="0" xfId="0" applyFont="1" applyProtection="1">
      <protection locked="0"/>
    </xf>
    <xf numFmtId="0" fontId="4" fillId="0" borderId="0" xfId="0" applyFont="1" applyAlignment="1" applyProtection="1">
      <alignment horizontal="left" vertical="center"/>
      <protection locked="0"/>
    </xf>
    <xf numFmtId="0" fontId="4" fillId="0" borderId="0" xfId="0" applyFont="1" applyAlignment="1" applyProtection="1">
      <alignment horizontal="center" vertical="center"/>
      <protection locked="0"/>
    </xf>
    <xf numFmtId="0" fontId="4" fillId="0" borderId="0" xfId="115" applyAlignment="1" applyProtection="1">
      <alignment vertical="center"/>
      <protection locked="0"/>
    </xf>
    <xf numFmtId="0" fontId="10" fillId="0" borderId="0" xfId="115" applyFont="1" applyAlignment="1" applyProtection="1">
      <alignment horizontal="left" vertical="center"/>
      <protection locked="0"/>
    </xf>
    <xf numFmtId="0" fontId="10" fillId="0" borderId="0" xfId="115" applyFont="1" applyAlignment="1" applyProtection="1">
      <alignment vertical="center"/>
      <protection locked="0"/>
    </xf>
    <xf numFmtId="0" fontId="7" fillId="0" borderId="0" xfId="0" applyFont="1" applyAlignment="1" applyProtection="1">
      <alignment horizontal="left" vertical="center"/>
      <protection locked="0"/>
    </xf>
    <xf numFmtId="0" fontId="7" fillId="0" borderId="0" xfId="0" applyFont="1" applyAlignment="1" applyProtection="1">
      <alignment horizontal="center" vertical="center"/>
      <protection locked="0"/>
    </xf>
    <xf numFmtId="0" fontId="7" fillId="0" borderId="0" xfId="115" applyFont="1" applyAlignment="1" applyProtection="1">
      <alignment horizontal="left" vertical="center"/>
      <protection locked="0"/>
    </xf>
    <xf numFmtId="0" fontId="7" fillId="0" borderId="0" xfId="115" applyFont="1" applyAlignment="1" applyProtection="1">
      <alignment vertical="center"/>
      <protection locked="0"/>
    </xf>
    <xf numFmtId="0" fontId="4" fillId="0" borderId="0" xfId="114" applyFont="1" applyAlignment="1" applyProtection="1">
      <alignment vertical="center"/>
      <protection locked="0"/>
    </xf>
    <xf numFmtId="0" fontId="7" fillId="0" borderId="0" xfId="117" applyFont="1" applyAlignment="1" applyProtection="1">
      <alignment vertical="top"/>
      <protection locked="0"/>
    </xf>
    <xf numFmtId="0" fontId="4" fillId="0" borderId="0" xfId="114" applyFont="1" applyAlignment="1" applyProtection="1">
      <alignment vertical="top"/>
      <protection locked="0"/>
    </xf>
    <xf numFmtId="0" fontId="4" fillId="0" borderId="0" xfId="115" applyAlignment="1" applyProtection="1">
      <alignment horizontal="left" vertical="center"/>
      <protection locked="0"/>
    </xf>
    <xf numFmtId="0" fontId="7" fillId="0" borderId="0" xfId="0" applyFont="1" applyAlignment="1" applyProtection="1">
      <alignment horizontal="left" vertical="center" wrapText="1"/>
      <protection locked="0"/>
    </xf>
    <xf numFmtId="0" fontId="7" fillId="0" borderId="0" xfId="0" applyFont="1" applyAlignment="1" applyProtection="1">
      <alignment horizontal="center" vertical="center" wrapText="1"/>
      <protection locked="0"/>
    </xf>
    <xf numFmtId="167" fontId="7" fillId="0" borderId="0" xfId="8" applyNumberFormat="1" applyFont="1" applyFill="1" applyBorder="1" applyAlignment="1" applyProtection="1">
      <alignment horizontal="left" vertical="center" wrapText="1" indent="1"/>
      <protection locked="0"/>
    </xf>
    <xf numFmtId="0" fontId="7" fillId="0" borderId="0" xfId="0" applyFont="1" applyAlignment="1" applyProtection="1">
      <alignment vertical="center" wrapText="1"/>
      <protection locked="0"/>
    </xf>
    <xf numFmtId="167" fontId="4" fillId="0" borderId="0" xfId="8" applyNumberFormat="1" applyFont="1" applyFill="1" applyBorder="1" applyAlignment="1" applyProtection="1">
      <alignment horizontal="right" vertical="center" wrapText="1" indent="1"/>
      <protection locked="0"/>
    </xf>
    <xf numFmtId="0" fontId="4" fillId="0" borderId="0" xfId="0" applyFont="1" applyAlignment="1" applyProtection="1">
      <alignment vertical="center" wrapText="1"/>
      <protection locked="0"/>
    </xf>
    <xf numFmtId="167" fontId="4" fillId="0" borderId="0" xfId="8" applyNumberFormat="1" applyFont="1" applyFill="1" applyBorder="1" applyAlignment="1" applyProtection="1">
      <alignment horizontal="left" vertical="center" wrapText="1"/>
      <protection locked="0"/>
    </xf>
    <xf numFmtId="165" fontId="7" fillId="0" borderId="0" xfId="115" applyNumberFormat="1" applyFont="1" applyAlignment="1" applyProtection="1">
      <alignment horizontal="center" vertical="center"/>
      <protection locked="0"/>
    </xf>
    <xf numFmtId="167" fontId="7" fillId="0" borderId="0" xfId="8" applyNumberFormat="1" applyFont="1" applyFill="1" applyBorder="1" applyAlignment="1" applyProtection="1">
      <alignment horizontal="right" vertical="center" wrapText="1" indent="1"/>
      <protection locked="0"/>
    </xf>
    <xf numFmtId="167" fontId="7" fillId="0" borderId="0" xfId="8" applyNumberFormat="1" applyFont="1" applyFill="1" applyBorder="1" applyAlignment="1" applyProtection="1">
      <alignment horizontal="left" vertical="center" wrapText="1"/>
      <protection locked="0"/>
    </xf>
    <xf numFmtId="0" fontId="7" fillId="0" borderId="0" xfId="0" applyFont="1" applyProtection="1">
      <protection locked="0"/>
    </xf>
    <xf numFmtId="0" fontId="4" fillId="0" borderId="0" xfId="115" applyAlignment="1" applyProtection="1">
      <alignment horizontal="left" vertical="center" wrapText="1"/>
      <protection locked="0"/>
    </xf>
    <xf numFmtId="0" fontId="4" fillId="0" borderId="0" xfId="115" applyAlignment="1" applyProtection="1">
      <alignment horizontal="right" vertical="center" wrapText="1"/>
      <protection locked="0"/>
    </xf>
    <xf numFmtId="0" fontId="4" fillId="0" borderId="0" xfId="0" applyFont="1" applyAlignment="1" applyProtection="1">
      <alignment horizontal="left" vertical="center" wrapText="1"/>
      <protection locked="0"/>
    </xf>
    <xf numFmtId="167" fontId="4" fillId="0" borderId="0" xfId="8" applyNumberFormat="1" applyFont="1" applyFill="1" applyBorder="1" applyAlignment="1" applyProtection="1">
      <alignment horizontal="right" vertical="center" wrapText="1"/>
      <protection locked="0"/>
    </xf>
    <xf numFmtId="0" fontId="8" fillId="0" borderId="0" xfId="0" applyFont="1" applyAlignment="1" applyProtection="1">
      <alignment horizontal="left" vertical="center" wrapText="1"/>
      <protection locked="0"/>
    </xf>
    <xf numFmtId="0" fontId="8" fillId="0" borderId="0" xfId="0" applyFont="1" applyAlignment="1" applyProtection="1">
      <alignment horizontal="center" vertical="center" wrapText="1"/>
      <protection locked="0"/>
    </xf>
    <xf numFmtId="0" fontId="7" fillId="0" borderId="5" xfId="0" applyFont="1" applyBorder="1" applyAlignment="1">
      <alignment horizontal="left" vertical="center"/>
    </xf>
    <xf numFmtId="0" fontId="7" fillId="0" borderId="5" xfId="0" applyFont="1" applyBorder="1" applyAlignment="1">
      <alignment horizontal="center" vertical="center"/>
    </xf>
    <xf numFmtId="0" fontId="7" fillId="0" borderId="5" xfId="0" applyFont="1" applyBorder="1" applyAlignment="1">
      <alignment horizontal="right" vertical="center"/>
    </xf>
    <xf numFmtId="0" fontId="10" fillId="0" borderId="0" xfId="0" applyFont="1"/>
    <xf numFmtId="0" fontId="4" fillId="0" borderId="0" xfId="0" applyFont="1"/>
    <xf numFmtId="0" fontId="4" fillId="0" borderId="0" xfId="0" applyFont="1" applyAlignment="1">
      <alignment horizontal="left" vertical="center"/>
    </xf>
    <xf numFmtId="0" fontId="4" fillId="0" borderId="0" xfId="0" applyFont="1" applyAlignment="1">
      <alignment horizontal="center" vertical="center"/>
    </xf>
    <xf numFmtId="0" fontId="4" fillId="0" borderId="0" xfId="115" applyAlignment="1">
      <alignment vertical="center"/>
    </xf>
    <xf numFmtId="0" fontId="4" fillId="0" borderId="0" xfId="111" applyNumberFormat="1" applyFill="1" applyBorder="1" applyAlignment="1" applyProtection="1">
      <alignment vertical="center"/>
    </xf>
    <xf numFmtId="0" fontId="4" fillId="0" borderId="0" xfId="114" applyFont="1" applyAlignment="1">
      <alignment vertical="top"/>
    </xf>
    <xf numFmtId="165" fontId="1" fillId="0" borderId="23" xfId="0" applyNumberFormat="1" applyFont="1" applyBorder="1" applyAlignment="1">
      <alignment horizontal="right" vertical="top" wrapText="1"/>
    </xf>
    <xf numFmtId="0" fontId="1" fillId="4" borderId="24" xfId="118" applyFont="1" applyFill="1" applyBorder="1" applyAlignment="1" applyProtection="1">
      <alignment vertical="center" wrapText="1"/>
    </xf>
    <xf numFmtId="0" fontId="2" fillId="0" borderId="3" xfId="0" applyFont="1" applyBorder="1" applyAlignment="1">
      <alignment horizontal="center" vertical="top" wrapText="1"/>
    </xf>
    <xf numFmtId="0" fontId="2" fillId="0" borderId="25" xfId="0" applyFont="1" applyBorder="1" applyAlignment="1">
      <alignment horizontal="center" vertical="top" wrapText="1"/>
    </xf>
    <xf numFmtId="0" fontId="51" fillId="3" borderId="26" xfId="0" applyFont="1" applyFill="1" applyBorder="1" applyAlignment="1">
      <alignment vertical="center"/>
    </xf>
    <xf numFmtId="0" fontId="2" fillId="4" borderId="23" xfId="0" applyFont="1" applyFill="1" applyBorder="1" applyAlignment="1">
      <alignment horizontal="center" vertical="top" wrapText="1"/>
    </xf>
    <xf numFmtId="0" fontId="1" fillId="4" borderId="3" xfId="118" applyFont="1" applyFill="1" applyBorder="1" applyAlignment="1" applyProtection="1">
      <alignment vertical="center" wrapText="1"/>
    </xf>
    <xf numFmtId="0" fontId="1" fillId="4" borderId="25" xfId="118" applyFont="1" applyFill="1" applyBorder="1" applyAlignment="1" applyProtection="1">
      <alignment vertical="center" wrapText="1"/>
    </xf>
    <xf numFmtId="2" fontId="2" fillId="4" borderId="9" xfId="0" applyNumberFormat="1" applyFont="1" applyFill="1" applyBorder="1" applyAlignment="1">
      <alignment horizontal="right" vertical="center"/>
    </xf>
    <xf numFmtId="0" fontId="2" fillId="4" borderId="26" xfId="0" applyFont="1" applyFill="1" applyBorder="1" applyAlignment="1">
      <alignment vertical="center"/>
    </xf>
    <xf numFmtId="0" fontId="2" fillId="0" borderId="23" xfId="118" applyNumberFormat="1" applyFont="1" applyFill="1" applyBorder="1" applyAlignment="1" applyProtection="1">
      <alignment horizontal="center" vertical="center"/>
    </xf>
    <xf numFmtId="2" fontId="2" fillId="0" borderId="9" xfId="0" applyNumberFormat="1" applyFont="1" applyBorder="1" applyAlignment="1">
      <alignment horizontal="right" vertical="center"/>
    </xf>
    <xf numFmtId="0" fontId="2" fillId="0" borderId="26" xfId="0" applyFont="1" applyBorder="1" applyAlignment="1">
      <alignment vertical="center"/>
    </xf>
    <xf numFmtId="0" fontId="2" fillId="5" borderId="27" xfId="118" applyNumberFormat="1" applyFont="1" applyFill="1" applyBorder="1" applyAlignment="1" applyProtection="1">
      <alignment horizontal="center" vertical="center"/>
    </xf>
    <xf numFmtId="2" fontId="2" fillId="5" borderId="28" xfId="0" applyNumberFormat="1" applyFont="1" applyFill="1" applyBorder="1" applyAlignment="1">
      <alignment horizontal="right" vertical="center"/>
    </xf>
    <xf numFmtId="0" fontId="2" fillId="5" borderId="29" xfId="0" applyFont="1" applyFill="1" applyBorder="1" applyAlignment="1">
      <alignment vertical="center"/>
    </xf>
    <xf numFmtId="0" fontId="52" fillId="0" borderId="0" xfId="0" applyFont="1" applyAlignment="1">
      <alignment vertical="center" wrapText="1"/>
    </xf>
    <xf numFmtId="0" fontId="1" fillId="0" borderId="0" xfId="0" applyFont="1" applyAlignment="1">
      <alignment horizontal="left" vertical="top"/>
    </xf>
    <xf numFmtId="0" fontId="2" fillId="0" borderId="0" xfId="0" applyFont="1" applyAlignment="1">
      <alignment horizontal="right" vertical="top"/>
    </xf>
    <xf numFmtId="0" fontId="1" fillId="0" borderId="0" xfId="0" applyFont="1" applyAlignment="1">
      <alignment horizontal="justify" vertical="center"/>
    </xf>
    <xf numFmtId="175" fontId="1" fillId="0" borderId="0" xfId="0" applyNumberFormat="1" applyFont="1" applyAlignment="1">
      <alignment horizontal="justify" vertical="center"/>
    </xf>
    <xf numFmtId="14" fontId="2" fillId="0" borderId="0" xfId="0" applyNumberFormat="1" applyFont="1" applyAlignment="1">
      <alignment horizontal="left" vertical="center"/>
    </xf>
    <xf numFmtId="0" fontId="1" fillId="0" borderId="0" xfId="0" applyFont="1" applyAlignment="1">
      <alignment horizontal="right" vertical="center"/>
    </xf>
    <xf numFmtId="0" fontId="1" fillId="0" borderId="0" xfId="0" applyFont="1" applyAlignment="1">
      <alignment vertical="center"/>
    </xf>
    <xf numFmtId="0" fontId="5" fillId="0" borderId="0" xfId="0" applyFont="1" applyAlignment="1">
      <alignment horizontal="center" vertical="center"/>
    </xf>
    <xf numFmtId="0" fontId="5" fillId="0" borderId="0" xfId="0" applyFont="1" applyAlignment="1">
      <alignment horizontal="justify" vertical="center"/>
    </xf>
    <xf numFmtId="165" fontId="2" fillId="0" borderId="23" xfId="0" applyNumberFormat="1" applyFont="1" applyBorder="1" applyAlignment="1">
      <alignment horizontal="center" vertical="top" wrapText="1"/>
    </xf>
    <xf numFmtId="0" fontId="2" fillId="0" borderId="9" xfId="0" applyFont="1" applyBorder="1" applyAlignment="1">
      <alignment horizontal="justify" vertical="top" wrapText="1"/>
    </xf>
    <xf numFmtId="0" fontId="2" fillId="0" borderId="9" xfId="0" applyFont="1" applyBorder="1" applyAlignment="1">
      <alignment horizontal="center" vertical="top" wrapText="1"/>
    </xf>
    <xf numFmtId="1" fontId="2" fillId="0" borderId="9" xfId="0" applyNumberFormat="1" applyFont="1" applyBorder="1" applyAlignment="1">
      <alignment horizontal="center" vertical="top" wrapText="1"/>
    </xf>
    <xf numFmtId="43" fontId="2" fillId="0" borderId="9" xfId="8" applyNumberFormat="1" applyFont="1" applyBorder="1" applyAlignment="1" applyProtection="1">
      <alignment vertical="top" wrapText="1"/>
    </xf>
    <xf numFmtId="0" fontId="2" fillId="3" borderId="26" xfId="0" applyFont="1" applyFill="1" applyBorder="1" applyAlignment="1">
      <alignment vertical="center"/>
    </xf>
    <xf numFmtId="39" fontId="2" fillId="0" borderId="9" xfId="8" applyNumberFormat="1" applyFont="1" applyFill="1" applyBorder="1" applyAlignment="1" applyProtection="1">
      <alignment horizontal="right" vertical="top" wrapText="1"/>
    </xf>
    <xf numFmtId="43" fontId="2" fillId="0" borderId="9" xfId="8" applyNumberFormat="1" applyFont="1" applyFill="1" applyBorder="1" applyAlignment="1" applyProtection="1">
      <alignment horizontal="right" vertical="center"/>
    </xf>
    <xf numFmtId="43" fontId="2" fillId="4" borderId="9" xfId="8" applyNumberFormat="1" applyFont="1" applyFill="1" applyBorder="1" applyAlignment="1" applyProtection="1">
      <alignment horizontal="right" vertical="center"/>
    </xf>
    <xf numFmtId="43" fontId="2" fillId="5" borderId="28" xfId="8" applyNumberFormat="1" applyFont="1" applyFill="1" applyBorder="1" applyAlignment="1" applyProtection="1">
      <alignment horizontal="right" vertical="center"/>
    </xf>
    <xf numFmtId="0" fontId="2" fillId="5" borderId="27" xfId="0" applyFont="1" applyFill="1" applyBorder="1" applyAlignment="1">
      <alignment horizontal="center" vertical="center" wrapText="1"/>
    </xf>
    <xf numFmtId="0" fontId="1" fillId="5" borderId="28" xfId="118" applyFont="1" applyFill="1" applyBorder="1" applyAlignment="1" applyProtection="1">
      <alignment vertical="center" wrapText="1"/>
    </xf>
    <xf numFmtId="0" fontId="1" fillId="5" borderId="28" xfId="118" applyFont="1" applyFill="1" applyBorder="1" applyAlignment="1" applyProtection="1">
      <alignment horizontal="center" vertical="center" wrapText="1"/>
    </xf>
    <xf numFmtId="43" fontId="2" fillId="5" borderId="29" xfId="8" applyNumberFormat="1" applyFont="1" applyFill="1" applyBorder="1" applyAlignment="1" applyProtection="1">
      <alignment horizontal="right" vertical="center"/>
    </xf>
    <xf numFmtId="0" fontId="2" fillId="9" borderId="0" xfId="0" applyFont="1" applyFill="1" applyAlignment="1">
      <alignment horizontal="center" vertical="center" wrapText="1"/>
    </xf>
    <xf numFmtId="0" fontId="2" fillId="0" borderId="0" xfId="0" applyFont="1" applyAlignment="1">
      <alignment horizontal="center" vertical="center" wrapText="1"/>
    </xf>
    <xf numFmtId="14" fontId="2" fillId="0" borderId="0" xfId="0" applyNumberFormat="1" applyFont="1" applyAlignment="1">
      <alignment horizontal="center" vertical="center"/>
    </xf>
    <xf numFmtId="165" fontId="2" fillId="5" borderId="9" xfId="0" applyNumberFormat="1" applyFont="1" applyFill="1" applyBorder="1" applyAlignment="1">
      <alignment horizontal="center" vertical="center" wrapText="1"/>
    </xf>
    <xf numFmtId="0" fontId="1" fillId="5" borderId="9" xfId="118" applyFont="1" applyFill="1" applyBorder="1" applyAlignment="1" applyProtection="1">
      <alignment vertical="center" wrapText="1"/>
    </xf>
    <xf numFmtId="2" fontId="2" fillId="5" borderId="9" xfId="0" applyNumberFormat="1" applyFont="1" applyFill="1" applyBorder="1" applyAlignment="1">
      <alignment horizontal="right" vertical="center"/>
    </xf>
    <xf numFmtId="43" fontId="2" fillId="5" borderId="9" xfId="8" applyNumberFormat="1" applyFont="1" applyFill="1" applyBorder="1" applyAlignment="1" applyProtection="1">
      <alignment horizontal="right" vertical="center"/>
    </xf>
    <xf numFmtId="165" fontId="1" fillId="0" borderId="0" xfId="0" applyNumberFormat="1" applyFont="1" applyAlignment="1">
      <alignment horizontal="justify" vertical="top"/>
    </xf>
    <xf numFmtId="175" fontId="1" fillId="0" borderId="0" xfId="0" applyNumberFormat="1" applyFont="1" applyAlignment="1">
      <alignment horizontal="justify" vertical="top"/>
    </xf>
    <xf numFmtId="14" fontId="2" fillId="0" borderId="0" xfId="0" applyNumberFormat="1" applyFont="1" applyAlignment="1">
      <alignment horizontal="left" vertical="top"/>
    </xf>
    <xf numFmtId="0" fontId="1" fillId="0" borderId="0" xfId="0" applyFont="1" applyAlignment="1">
      <alignment horizontal="right" vertical="top"/>
    </xf>
    <xf numFmtId="0" fontId="2" fillId="0" borderId="0" xfId="0" applyFont="1" applyAlignment="1">
      <alignment vertical="top"/>
    </xf>
    <xf numFmtId="0" fontId="1" fillId="0" borderId="0" xfId="0" applyFont="1" applyAlignment="1">
      <alignment vertical="top"/>
    </xf>
    <xf numFmtId="165" fontId="5" fillId="0" borderId="0" xfId="0" applyNumberFormat="1" applyFont="1" applyAlignment="1">
      <alignment horizontal="center" vertical="top"/>
    </xf>
    <xf numFmtId="0" fontId="5" fillId="0" borderId="0" xfId="0" applyFont="1" applyAlignment="1">
      <alignment horizontal="justify" vertical="top"/>
    </xf>
    <xf numFmtId="0" fontId="5" fillId="0" borderId="0" xfId="0" applyFont="1" applyAlignment="1">
      <alignment vertical="top"/>
    </xf>
    <xf numFmtId="0" fontId="7" fillId="0" borderId="12" xfId="0" applyFont="1" applyBorder="1" applyAlignment="1" applyProtection="1">
      <alignment horizontal="justify" vertical="center"/>
      <protection hidden="1"/>
    </xf>
    <xf numFmtId="175" fontId="7" fillId="0" borderId="0" xfId="0" applyNumberFormat="1" applyFont="1" applyAlignment="1" applyProtection="1">
      <alignment horizontal="justify" vertical="center"/>
      <protection hidden="1"/>
    </xf>
    <xf numFmtId="14" fontId="4" fillId="0" borderId="0" xfId="0" applyNumberFormat="1" applyFont="1" applyAlignment="1" applyProtection="1">
      <alignment horizontal="left" vertical="center"/>
      <protection hidden="1"/>
    </xf>
    <xf numFmtId="0" fontId="2" fillId="4" borderId="9" xfId="115" applyFont="1" applyFill="1" applyBorder="1" applyAlignment="1">
      <alignment vertical="top" wrapText="1"/>
    </xf>
    <xf numFmtId="0" fontId="7" fillId="4" borderId="9" xfId="0" applyFont="1" applyFill="1" applyBorder="1" applyAlignment="1">
      <alignment horizontal="left" vertical="top" wrapText="1"/>
    </xf>
    <xf numFmtId="4" fontId="7" fillId="4" borderId="9" xfId="8" applyNumberFormat="1" applyFont="1" applyFill="1" applyBorder="1" applyAlignment="1" applyProtection="1">
      <alignment vertical="top" wrapText="1"/>
    </xf>
    <xf numFmtId="0" fontId="4" fillId="0" borderId="0" xfId="115" applyAlignment="1" applyProtection="1">
      <alignment horizontal="left" vertical="center" wrapText="1"/>
      <protection hidden="1"/>
    </xf>
    <xf numFmtId="0" fontId="7" fillId="0" borderId="0" xfId="0" applyFont="1" applyAlignment="1" applyProtection="1">
      <alignment horizontal="left" vertical="center" wrapText="1"/>
      <protection hidden="1"/>
    </xf>
    <xf numFmtId="2" fontId="7" fillId="0" borderId="0" xfId="115" applyNumberFormat="1" applyFont="1" applyAlignment="1" applyProtection="1">
      <alignment vertical="center"/>
      <protection hidden="1"/>
    </xf>
    <xf numFmtId="0" fontId="34" fillId="0" borderId="0" xfId="115" applyFont="1" applyAlignment="1" applyProtection="1">
      <alignment horizontal="justify" vertical="center" wrapText="1"/>
      <protection hidden="1"/>
    </xf>
    <xf numFmtId="0" fontId="34" fillId="0" borderId="0" xfId="115" applyFont="1" applyAlignment="1" applyProtection="1">
      <alignment horizontal="center" vertical="center" wrapText="1"/>
      <protection hidden="1"/>
    </xf>
    <xf numFmtId="0" fontId="7" fillId="0" borderId="0" xfId="0" applyFont="1" applyAlignment="1" applyProtection="1">
      <alignment horizontal="justify" vertical="center"/>
      <protection hidden="1"/>
    </xf>
    <xf numFmtId="175" fontId="7" fillId="0" borderId="0" xfId="0" applyNumberFormat="1" applyFont="1" applyAlignment="1" applyProtection="1">
      <alignment horizontal="left" vertical="center" indent="1"/>
      <protection hidden="1"/>
    </xf>
    <xf numFmtId="0" fontId="7" fillId="0" borderId="0" xfId="0" applyFont="1" applyAlignment="1" applyProtection="1">
      <alignment horizontal="left" vertical="center" indent="1"/>
      <protection hidden="1"/>
    </xf>
    <xf numFmtId="0" fontId="7" fillId="0" borderId="0" xfId="115" applyFont="1" applyAlignment="1" applyProtection="1">
      <alignment horizontal="left" vertical="top"/>
      <protection hidden="1"/>
    </xf>
    <xf numFmtId="0" fontId="4" fillId="0" borderId="0" xfId="115" applyAlignment="1" applyProtection="1">
      <alignment vertical="top" wrapText="1"/>
      <protection hidden="1"/>
    </xf>
    <xf numFmtId="0" fontId="4" fillId="0" borderId="0" xfId="115" applyAlignment="1" applyProtection="1">
      <alignment horizontal="left" vertical="center"/>
      <protection hidden="1"/>
    </xf>
    <xf numFmtId="0" fontId="0" fillId="0" borderId="9" xfId="0" applyBorder="1"/>
    <xf numFmtId="0" fontId="2" fillId="0" borderId="0" xfId="0" applyFont="1" applyAlignment="1">
      <alignment horizontal="justify" vertical="center" wrapText="1"/>
    </xf>
    <xf numFmtId="0" fontId="70" fillId="0" borderId="0" xfId="114" applyFont="1" applyAlignment="1" applyProtection="1">
      <alignment vertical="top"/>
      <protection hidden="1"/>
    </xf>
    <xf numFmtId="0" fontId="71" fillId="0" borderId="0" xfId="114" applyFont="1" applyAlignment="1" applyProtection="1">
      <alignment vertical="top"/>
      <protection hidden="1"/>
    </xf>
    <xf numFmtId="2" fontId="71" fillId="0" borderId="0" xfId="114" applyNumberFormat="1" applyFont="1" applyAlignment="1" applyProtection="1">
      <alignment vertical="top"/>
      <protection hidden="1"/>
    </xf>
    <xf numFmtId="174" fontId="70" fillId="0" borderId="0" xfId="114" applyNumberFormat="1" applyFont="1" applyAlignment="1" applyProtection="1">
      <alignment vertical="top"/>
      <protection hidden="1"/>
    </xf>
    <xf numFmtId="0" fontId="1" fillId="0" borderId="9" xfId="0" applyFont="1" applyBorder="1" applyAlignment="1">
      <alignment horizontal="center" vertical="center" wrapText="1"/>
    </xf>
    <xf numFmtId="0" fontId="1" fillId="0" borderId="5" xfId="0" applyFont="1" applyBorder="1" applyAlignment="1">
      <alignment horizontal="justify" vertical="center" wrapText="1"/>
    </xf>
    <xf numFmtId="0" fontId="2" fillId="0" borderId="0" xfId="115" applyFont="1" applyAlignment="1" applyProtection="1">
      <alignment vertical="center" wrapText="1"/>
      <protection hidden="1"/>
    </xf>
    <xf numFmtId="0" fontId="2" fillId="0" borderId="0" xfId="115" applyFont="1" applyAlignment="1">
      <alignment horizontal="left" vertical="center" wrapText="1"/>
    </xf>
    <xf numFmtId="0" fontId="7" fillId="0" borderId="5" xfId="0" applyFont="1" applyBorder="1" applyAlignment="1">
      <alignment horizontal="justify" vertical="center" wrapText="1"/>
    </xf>
    <xf numFmtId="0" fontId="4" fillId="0" borderId="0" xfId="0" applyFont="1" applyAlignment="1">
      <alignment horizontal="justify" vertical="center" wrapText="1"/>
    </xf>
    <xf numFmtId="0" fontId="4" fillId="0" borderId="0" xfId="0" applyFont="1" applyAlignment="1">
      <alignment wrapText="1"/>
    </xf>
    <xf numFmtId="0" fontId="4" fillId="0" borderId="0" xfId="114" applyFont="1" applyAlignment="1">
      <alignment horizontal="left" vertical="top" wrapText="1"/>
    </xf>
    <xf numFmtId="0" fontId="10" fillId="0" borderId="0" xfId="115" applyFont="1" applyAlignment="1" applyProtection="1">
      <alignment vertical="center" wrapText="1"/>
      <protection locked="0"/>
    </xf>
    <xf numFmtId="0" fontId="7" fillId="0" borderId="0" xfId="0" applyFont="1" applyAlignment="1" applyProtection="1">
      <alignment horizontal="justify" vertical="center" wrapText="1"/>
      <protection locked="0"/>
    </xf>
    <xf numFmtId="0" fontId="4" fillId="0" borderId="0" xfId="0" applyFont="1" applyAlignment="1" applyProtection="1">
      <alignment horizontal="justify" vertical="center" wrapText="1"/>
      <protection locked="0"/>
    </xf>
    <xf numFmtId="0" fontId="4" fillId="0" borderId="0" xfId="114" applyFont="1" applyAlignment="1" applyProtection="1">
      <alignment vertical="center" wrapText="1"/>
      <protection locked="0"/>
    </xf>
    <xf numFmtId="0" fontId="4" fillId="0" borderId="0" xfId="115" applyAlignment="1" applyProtection="1">
      <alignment vertical="center" wrapText="1"/>
      <protection locked="0"/>
    </xf>
    <xf numFmtId="0" fontId="4" fillId="0" borderId="0" xfId="73" applyAlignment="1">
      <alignment horizontal="left"/>
    </xf>
    <xf numFmtId="0" fontId="1" fillId="0" borderId="0" xfId="115" applyFont="1" applyAlignment="1">
      <alignment horizontal="center" vertical="center"/>
    </xf>
    <xf numFmtId="0" fontId="2" fillId="0" borderId="0" xfId="115" applyFont="1" applyAlignment="1">
      <alignment horizontal="center" vertical="center" wrapText="1"/>
    </xf>
    <xf numFmtId="0" fontId="2" fillId="0" borderId="0" xfId="115" applyFont="1" applyAlignment="1">
      <alignment horizontal="center" vertical="center"/>
    </xf>
    <xf numFmtId="165" fontId="1" fillId="0" borderId="5" xfId="0" applyNumberFormat="1" applyFont="1" applyBorder="1" applyAlignment="1">
      <alignment horizontal="left" vertical="center" wrapText="1"/>
    </xf>
    <xf numFmtId="165" fontId="2" fillId="0" borderId="0" xfId="0" applyNumberFormat="1" applyFont="1" applyAlignment="1">
      <alignment horizontal="left" vertical="center" wrapText="1"/>
    </xf>
    <xf numFmtId="165" fontId="2" fillId="0" borderId="0" xfId="111" applyNumberFormat="1" applyFont="1" applyFill="1" applyBorder="1" applyAlignment="1" applyProtection="1">
      <alignment vertical="center" wrapText="1"/>
    </xf>
    <xf numFmtId="165" fontId="1" fillId="0" borderId="0" xfId="115" applyNumberFormat="1" applyFont="1" applyAlignment="1" applyProtection="1">
      <alignment vertical="center" wrapText="1"/>
      <protection hidden="1"/>
    </xf>
    <xf numFmtId="165" fontId="2" fillId="0" borderId="0" xfId="115" applyNumberFormat="1" applyFont="1" applyAlignment="1" applyProtection="1">
      <alignment vertical="center" wrapText="1"/>
      <protection hidden="1"/>
    </xf>
    <xf numFmtId="0" fontId="5" fillId="0" borderId="0" xfId="0" applyFont="1" applyAlignment="1">
      <alignment vertical="center" wrapText="1"/>
    </xf>
    <xf numFmtId="0" fontId="4" fillId="0" borderId="9" xfId="0" applyFont="1" applyBorder="1" applyAlignment="1" applyProtection="1">
      <alignment horizontal="center" vertical="center"/>
      <protection locked="0"/>
    </xf>
    <xf numFmtId="0" fontId="2" fillId="0" borderId="0" xfId="0" applyFont="1" applyAlignment="1">
      <alignment horizontal="left" vertical="center" wrapText="1"/>
    </xf>
    <xf numFmtId="0" fontId="1" fillId="0" borderId="5" xfId="0" applyFont="1" applyBorder="1" applyAlignment="1">
      <alignment horizontal="left" vertical="center" wrapText="1"/>
    </xf>
    <xf numFmtId="0" fontId="2" fillId="0" borderId="0" xfId="111" applyNumberFormat="1" applyFont="1" applyFill="1" applyBorder="1" applyAlignment="1" applyProtection="1">
      <alignment horizontal="left" vertical="center" wrapText="1"/>
    </xf>
    <xf numFmtId="0" fontId="1" fillId="0" borderId="0" xfId="115" applyFont="1" applyAlignment="1" applyProtection="1">
      <alignment horizontal="left" vertical="center" wrapText="1"/>
      <protection hidden="1"/>
    </xf>
    <xf numFmtId="0" fontId="1" fillId="0" borderId="5" xfId="0" applyFont="1" applyBorder="1" applyAlignment="1">
      <alignment horizontal="center" vertical="center" wrapText="1"/>
    </xf>
    <xf numFmtId="0" fontId="1" fillId="0" borderId="5" xfId="0" applyFont="1" applyBorder="1" applyAlignment="1">
      <alignment vertical="center" wrapText="1"/>
    </xf>
    <xf numFmtId="0" fontId="2" fillId="0" borderId="0" xfId="0" applyFont="1" applyAlignment="1">
      <alignment vertical="center" wrapText="1"/>
    </xf>
    <xf numFmtId="0" fontId="5" fillId="0" borderId="0" xfId="0" applyFont="1" applyAlignment="1">
      <alignment horizontal="left" vertical="center" wrapText="1"/>
    </xf>
    <xf numFmtId="0" fontId="2" fillId="0" borderId="0" xfId="111" applyNumberFormat="1" applyFont="1" applyFill="1" applyBorder="1" applyAlignment="1" applyProtection="1">
      <alignment horizontal="center" vertical="center" wrapText="1"/>
    </xf>
    <xf numFmtId="0" fontId="1" fillId="0" borderId="0" xfId="115" applyFont="1" applyAlignment="1" applyProtection="1">
      <alignment horizontal="center" vertical="center" wrapText="1"/>
      <protection hidden="1"/>
    </xf>
    <xf numFmtId="0" fontId="2" fillId="0" borderId="0" xfId="111" applyNumberFormat="1" applyFont="1" applyFill="1" applyBorder="1" applyAlignment="1" applyProtection="1">
      <alignment horizontal="center" vertical="center" wrapText="1"/>
      <protection locked="0"/>
    </xf>
    <xf numFmtId="0" fontId="2" fillId="10" borderId="9" xfId="111" applyNumberFormat="1" applyFont="1" applyFill="1" applyBorder="1" applyAlignment="1" applyProtection="1">
      <alignment horizontal="center" vertical="center" wrapText="1"/>
      <protection locked="0"/>
    </xf>
    <xf numFmtId="0" fontId="5" fillId="10" borderId="0" xfId="0" applyFont="1" applyFill="1" applyAlignment="1">
      <alignment vertical="center"/>
    </xf>
    <xf numFmtId="0" fontId="2" fillId="10" borderId="0" xfId="0" applyFont="1" applyFill="1" applyAlignment="1">
      <alignment vertical="center"/>
    </xf>
    <xf numFmtId="165" fontId="1" fillId="0" borderId="0" xfId="0" applyNumberFormat="1" applyFont="1" applyAlignment="1">
      <alignment horizontal="justify" vertical="center"/>
    </xf>
    <xf numFmtId="0" fontId="1" fillId="0" borderId="0" xfId="0" applyFont="1" applyAlignment="1">
      <alignment vertical="center" wrapText="1"/>
    </xf>
    <xf numFmtId="165" fontId="5" fillId="0" borderId="0" xfId="0" applyNumberFormat="1" applyFont="1" applyAlignment="1">
      <alignment horizontal="center" vertical="center"/>
    </xf>
    <xf numFmtId="0" fontId="45" fillId="0" borderId="17" xfId="113" applyNumberFormat="1" applyFont="1" applyFill="1" applyBorder="1" applyAlignment="1" applyProtection="1">
      <alignment horizontal="right" vertical="top"/>
      <protection hidden="1"/>
    </xf>
    <xf numFmtId="4" fontId="4" fillId="3" borderId="9" xfId="113" applyNumberFormat="1" applyFont="1" applyFill="1" applyBorder="1" applyAlignment="1" applyProtection="1">
      <alignment horizontal="right" vertical="center" wrapText="1"/>
      <protection locked="0"/>
    </xf>
    <xf numFmtId="10" fontId="4" fillId="3" borderId="9" xfId="113" applyNumberFormat="1" applyFont="1" applyFill="1" applyBorder="1" applyAlignment="1" applyProtection="1">
      <alignment horizontal="right" vertical="center" wrapText="1"/>
      <protection locked="0"/>
    </xf>
    <xf numFmtId="43" fontId="37" fillId="0" borderId="0" xfId="113" applyNumberFormat="1" applyFont="1" applyFill="1" applyBorder="1" applyAlignment="1" applyProtection="1">
      <alignment vertical="center"/>
      <protection hidden="1"/>
    </xf>
    <xf numFmtId="0" fontId="1" fillId="0" borderId="24" xfId="0" applyFont="1" applyBorder="1" applyAlignment="1">
      <alignment horizontal="center" vertical="center" wrapText="1"/>
    </xf>
    <xf numFmtId="0" fontId="1" fillId="0" borderId="25" xfId="0" applyFont="1" applyBorder="1" applyAlignment="1">
      <alignment horizontal="center" vertical="center" wrapText="1"/>
    </xf>
    <xf numFmtId="0" fontId="72" fillId="0" borderId="0" xfId="0" applyFont="1"/>
    <xf numFmtId="0" fontId="55" fillId="0" borderId="0" xfId="113" applyNumberFormat="1" applyFont="1" applyFill="1" applyBorder="1" applyAlignment="1" applyProtection="1">
      <alignment vertical="center"/>
      <protection hidden="1"/>
    </xf>
    <xf numFmtId="43" fontId="41" fillId="0" borderId="0" xfId="113" applyNumberFormat="1" applyFont="1" applyFill="1" applyBorder="1" applyAlignment="1" applyProtection="1">
      <alignment vertical="top"/>
      <protection hidden="1"/>
    </xf>
    <xf numFmtId="4" fontId="4" fillId="9" borderId="9" xfId="113" applyNumberFormat="1" applyFont="1" applyFill="1" applyBorder="1" applyAlignment="1" applyProtection="1">
      <alignment horizontal="right" vertical="center" wrapText="1"/>
    </xf>
    <xf numFmtId="10" fontId="4" fillId="9" borderId="9" xfId="113" applyNumberFormat="1" applyFont="1" applyFill="1" applyBorder="1" applyAlignment="1" applyProtection="1">
      <alignment horizontal="right" vertical="center" wrapText="1"/>
    </xf>
    <xf numFmtId="0" fontId="2" fillId="0" borderId="9" xfId="0" applyFont="1" applyBorder="1" applyAlignment="1" applyProtection="1">
      <alignment horizontal="center" vertical="center"/>
      <protection locked="0"/>
    </xf>
    <xf numFmtId="0" fontId="2" fillId="0" borderId="9" xfId="0" applyFont="1" applyBorder="1" applyAlignment="1" applyProtection="1">
      <alignment vertical="center"/>
      <protection locked="0"/>
    </xf>
    <xf numFmtId="0" fontId="2" fillId="0" borderId="0" xfId="0" applyFont="1" applyAlignment="1" applyProtection="1">
      <alignment horizontal="center" vertical="center"/>
      <protection locked="0"/>
    </xf>
    <xf numFmtId="37" fontId="37" fillId="0" borderId="0" xfId="113" applyNumberFormat="1" applyFont="1" applyFill="1" applyBorder="1" applyAlignment="1" applyProtection="1">
      <alignment vertical="top"/>
      <protection hidden="1"/>
    </xf>
    <xf numFmtId="0" fontId="2" fillId="0" borderId="0" xfId="0" applyFont="1" applyAlignment="1">
      <alignment horizontal="left" vertical="center"/>
    </xf>
    <xf numFmtId="4" fontId="7" fillId="0" borderId="0" xfId="106" applyNumberFormat="1" applyFont="1" applyAlignment="1">
      <alignment horizontal="left" vertical="center" indent="1"/>
    </xf>
    <xf numFmtId="0" fontId="2" fillId="0" borderId="0" xfId="111" applyNumberFormat="1" applyFont="1" applyFill="1" applyBorder="1" applyAlignment="1" applyProtection="1">
      <alignment horizontal="center" vertical="center"/>
    </xf>
    <xf numFmtId="0" fontId="2" fillId="0" borderId="0" xfId="115" applyFont="1" applyAlignment="1" applyProtection="1">
      <alignment horizontal="center" vertical="center"/>
      <protection hidden="1"/>
    </xf>
    <xf numFmtId="0" fontId="1" fillId="0" borderId="0" xfId="115" applyFont="1" applyAlignment="1">
      <alignment horizontal="left" vertical="center"/>
    </xf>
    <xf numFmtId="0" fontId="7" fillId="0" borderId="0" xfId="111" applyNumberFormat="1" applyFont="1" applyFill="1" applyBorder="1" applyAlignment="1" applyProtection="1">
      <alignment horizontal="justify" vertical="center"/>
      <protection locked="0"/>
    </xf>
    <xf numFmtId="0" fontId="4" fillId="0" borderId="0" xfId="114" applyFont="1" applyAlignment="1" applyProtection="1">
      <alignment horizontal="left" vertical="top"/>
      <protection locked="0"/>
    </xf>
    <xf numFmtId="0" fontId="7" fillId="0" borderId="0" xfId="115" applyFont="1" applyAlignment="1" applyProtection="1">
      <alignment horizontal="center" vertical="center" wrapText="1"/>
      <protection locked="0"/>
    </xf>
    <xf numFmtId="0" fontId="4" fillId="0" borderId="0" xfId="114" applyFont="1" applyAlignment="1">
      <alignment horizontal="left" vertical="top"/>
    </xf>
    <xf numFmtId="0" fontId="7" fillId="0" borderId="0" xfId="115" applyFont="1" applyAlignment="1" applyProtection="1">
      <alignment horizontal="center" vertical="center"/>
      <protection locked="0"/>
    </xf>
    <xf numFmtId="0" fontId="73" fillId="0" borderId="9" xfId="0" applyFont="1" applyBorder="1" applyAlignment="1">
      <alignment horizontal="center" vertical="center" wrapText="1"/>
    </xf>
    <xf numFmtId="0" fontId="73" fillId="0" borderId="0" xfId="0" applyFont="1" applyAlignment="1">
      <alignment horizontal="center" vertical="center"/>
    </xf>
    <xf numFmtId="0" fontId="3" fillId="0" borderId="0" xfId="0" applyFont="1" applyAlignment="1">
      <alignment vertical="center" wrapText="1"/>
    </xf>
    <xf numFmtId="0" fontId="72" fillId="10" borderId="9" xfId="0" applyFont="1" applyFill="1" applyBorder="1" applyAlignment="1">
      <alignment vertical="center" wrapText="1"/>
    </xf>
    <xf numFmtId="0" fontId="72" fillId="10" borderId="9" xfId="0" applyFont="1" applyFill="1" applyBorder="1" applyAlignment="1">
      <alignment horizontal="left" vertical="center" wrapText="1"/>
    </xf>
    <xf numFmtId="0" fontId="72" fillId="10" borderId="9" xfId="0" applyFont="1" applyFill="1" applyBorder="1" applyAlignment="1">
      <alignment horizontal="center" vertical="center" wrapText="1"/>
    </xf>
    <xf numFmtId="0" fontId="72" fillId="0" borderId="0" xfId="0" applyFont="1" applyAlignment="1">
      <alignment vertical="center" wrapText="1"/>
    </xf>
    <xf numFmtId="0" fontId="72" fillId="0" borderId="0" xfId="0" applyFont="1" applyAlignment="1">
      <alignment horizontal="center" vertical="center"/>
    </xf>
    <xf numFmtId="0" fontId="73" fillId="0" borderId="0" xfId="0" applyFont="1" applyAlignment="1" applyProtection="1">
      <alignment horizontal="center" vertical="center"/>
      <protection locked="0"/>
    </xf>
    <xf numFmtId="0" fontId="73" fillId="0" borderId="0" xfId="0" applyFont="1" applyAlignment="1">
      <alignment vertical="center"/>
    </xf>
    <xf numFmtId="165" fontId="1" fillId="0" borderId="9" xfId="111" applyNumberFormat="1" applyFont="1" applyFill="1" applyBorder="1" applyAlignment="1" applyProtection="1">
      <alignment vertical="center" wrapText="1"/>
    </xf>
    <xf numFmtId="0" fontId="1" fillId="0" borderId="9" xfId="111" applyNumberFormat="1" applyFont="1" applyFill="1" applyBorder="1" applyAlignment="1" applyProtection="1">
      <alignment vertical="center" wrapText="1"/>
    </xf>
    <xf numFmtId="0" fontId="74" fillId="0" borderId="9" xfId="0" applyFont="1" applyBorder="1" applyAlignment="1">
      <alignment horizontal="center" vertical="center" wrapText="1"/>
    </xf>
    <xf numFmtId="0" fontId="74" fillId="0" borderId="9" xfId="0" applyFont="1" applyBorder="1" applyAlignment="1">
      <alignment vertical="center" wrapText="1"/>
    </xf>
    <xf numFmtId="0" fontId="1" fillId="0" borderId="9" xfId="111" applyNumberFormat="1" applyFont="1" applyFill="1" applyBorder="1" applyAlignment="1" applyProtection="1">
      <alignment horizontal="center" vertical="center" wrapText="1"/>
    </xf>
    <xf numFmtId="0" fontId="1" fillId="0" borderId="9" xfId="111" applyNumberFormat="1" applyFont="1" applyFill="1" applyBorder="1" applyAlignment="1" applyProtection="1">
      <alignment horizontal="center" vertical="center"/>
    </xf>
    <xf numFmtId="165" fontId="7" fillId="11" borderId="9" xfId="111" applyNumberFormat="1" applyFont="1" applyFill="1" applyBorder="1" applyAlignment="1" applyProtection="1">
      <alignment vertical="center" wrapText="1"/>
    </xf>
    <xf numFmtId="0" fontId="7" fillId="11" borderId="9" xfId="111" applyNumberFormat="1" applyFont="1" applyFill="1" applyBorder="1" applyAlignment="1" applyProtection="1">
      <alignment vertical="center" wrapText="1"/>
    </xf>
    <xf numFmtId="0" fontId="7" fillId="11" borderId="9" xfId="111" applyNumberFormat="1" applyFont="1" applyFill="1" applyBorder="1" applyAlignment="1" applyProtection="1">
      <alignment horizontal="center" vertical="center"/>
    </xf>
    <xf numFmtId="0" fontId="7" fillId="11" borderId="9" xfId="111" applyNumberFormat="1" applyFont="1" applyFill="1" applyBorder="1" applyAlignment="1" applyProtection="1">
      <alignment horizontal="center" vertical="center" wrapText="1"/>
    </xf>
    <xf numFmtId="0" fontId="1" fillId="0" borderId="5" xfId="0" applyFont="1" applyBorder="1" applyAlignment="1" applyProtection="1">
      <alignment horizontal="left" vertical="center"/>
      <protection hidden="1"/>
    </xf>
    <xf numFmtId="0" fontId="1" fillId="0" borderId="5" xfId="0" applyFont="1" applyBorder="1" applyAlignment="1" applyProtection="1">
      <alignment horizontal="justify" vertical="center"/>
      <protection hidden="1"/>
    </xf>
    <xf numFmtId="0" fontId="1" fillId="0" borderId="5" xfId="0" applyFont="1" applyBorder="1" applyAlignment="1" applyProtection="1">
      <alignment horizontal="center" vertical="center" wrapText="1"/>
      <protection hidden="1"/>
    </xf>
    <xf numFmtId="0" fontId="1" fillId="0" borderId="5" xfId="0" applyFont="1" applyBorder="1" applyAlignment="1" applyProtection="1">
      <alignment horizontal="center" vertical="center"/>
      <protection hidden="1"/>
    </xf>
    <xf numFmtId="0" fontId="1" fillId="0" borderId="5" xfId="0" applyFont="1" applyBorder="1" applyAlignment="1" applyProtection="1">
      <alignment vertical="center"/>
      <protection hidden="1"/>
    </xf>
    <xf numFmtId="0" fontId="1" fillId="0" borderId="5" xfId="0" applyFont="1" applyBorder="1" applyAlignment="1" applyProtection="1">
      <alignment horizontal="right" vertical="center"/>
      <protection hidden="1"/>
    </xf>
    <xf numFmtId="0" fontId="2" fillId="0" borderId="0" xfId="0" applyFont="1" applyAlignment="1" applyProtection="1">
      <alignment horizontal="justify" vertical="center"/>
      <protection hidden="1"/>
    </xf>
    <xf numFmtId="0" fontId="2" fillId="0" borderId="0" xfId="0" applyFont="1" applyAlignment="1" applyProtection="1">
      <alignment horizontal="center" vertical="center" wrapText="1"/>
      <protection hidden="1"/>
    </xf>
    <xf numFmtId="0" fontId="2" fillId="0" borderId="0" xfId="0" applyFont="1" applyAlignment="1" applyProtection="1">
      <alignment horizontal="center" vertical="center"/>
      <protection hidden="1"/>
    </xf>
    <xf numFmtId="0" fontId="2" fillId="0" borderId="0" xfId="0" applyFont="1" applyAlignment="1" applyProtection="1">
      <alignment vertical="center"/>
      <protection hidden="1"/>
    </xf>
    <xf numFmtId="0" fontId="2" fillId="0" borderId="0" xfId="111" applyNumberFormat="1" applyFont="1" applyFill="1" applyBorder="1" applyAlignment="1" applyProtection="1">
      <alignment vertical="center"/>
      <protection hidden="1"/>
    </xf>
    <xf numFmtId="0" fontId="2" fillId="0" borderId="0" xfId="111" applyNumberFormat="1" applyFont="1" applyFill="1" applyBorder="1" applyAlignment="1" applyProtection="1">
      <alignment vertical="center" wrapText="1"/>
      <protection hidden="1"/>
    </xf>
    <xf numFmtId="0" fontId="2" fillId="0" borderId="0" xfId="0" applyFont="1" applyAlignment="1" applyProtection="1">
      <alignment horizontal="left" vertical="center" indent="1"/>
      <protection hidden="1"/>
    </xf>
    <xf numFmtId="0" fontId="2" fillId="0" borderId="9" xfId="112" applyNumberFormat="1" applyFont="1" applyFill="1" applyBorder="1" applyAlignment="1" applyProtection="1">
      <alignment vertical="center"/>
      <protection locked="0" hidden="1"/>
    </xf>
    <xf numFmtId="0" fontId="2" fillId="0" borderId="9" xfId="112" applyNumberFormat="1" applyFont="1" applyFill="1" applyBorder="1" applyAlignment="1" applyProtection="1">
      <alignment vertical="center" wrapText="1"/>
      <protection locked="0" hidden="1"/>
    </xf>
    <xf numFmtId="0" fontId="2" fillId="0" borderId="0" xfId="112" applyNumberFormat="1" applyFont="1" applyFill="1" applyBorder="1" applyAlignment="1" applyProtection="1">
      <alignment vertical="center"/>
      <protection locked="0" hidden="1"/>
    </xf>
    <xf numFmtId="0" fontId="2" fillId="0" borderId="0" xfId="112" applyNumberFormat="1" applyFont="1" applyFill="1" applyBorder="1" applyAlignment="1" applyProtection="1">
      <alignment vertical="center" wrapText="1"/>
      <protection locked="0" hidden="1"/>
    </xf>
    <xf numFmtId="0" fontId="2" fillId="0" borderId="0" xfId="112" applyNumberFormat="1" applyFont="1" applyFill="1" applyBorder="1" applyAlignment="1" applyProtection="1">
      <alignment vertical="top"/>
      <protection hidden="1"/>
    </xf>
    <xf numFmtId="0" fontId="2" fillId="0" borderId="0" xfId="112" applyNumberFormat="1" applyFont="1" applyFill="1" applyBorder="1" applyAlignment="1" applyProtection="1">
      <alignment vertical="top" wrapText="1"/>
      <protection hidden="1"/>
    </xf>
    <xf numFmtId="0" fontId="2" fillId="0" borderId="9" xfId="112" applyNumberFormat="1" applyFont="1" applyFill="1" applyBorder="1" applyAlignment="1" applyProtection="1">
      <alignment vertical="top"/>
      <protection locked="0" hidden="1"/>
    </xf>
    <xf numFmtId="0" fontId="2" fillId="0" borderId="0" xfId="112" applyNumberFormat="1" applyFont="1" applyFill="1" applyBorder="1" applyAlignment="1" applyProtection="1">
      <alignment vertical="top"/>
      <protection locked="0" hidden="1"/>
    </xf>
    <xf numFmtId="0" fontId="72" fillId="0" borderId="9" xfId="0" applyFont="1" applyBorder="1" applyAlignment="1">
      <alignment vertical="center"/>
    </xf>
    <xf numFmtId="0" fontId="72" fillId="0" borderId="9" xfId="0" applyFont="1" applyBorder="1"/>
    <xf numFmtId="0" fontId="75" fillId="0" borderId="9" xfId="0" applyFont="1" applyBorder="1" applyAlignment="1">
      <alignment horizontal="center" vertical="center"/>
    </xf>
    <xf numFmtId="0" fontId="72" fillId="0" borderId="0" xfId="0" applyFont="1" applyAlignment="1" applyProtection="1">
      <alignment horizontal="center" vertical="center"/>
      <protection locked="0"/>
    </xf>
    <xf numFmtId="0" fontId="72" fillId="0" borderId="0" xfId="0" applyFont="1" applyAlignment="1" applyProtection="1">
      <alignment horizontal="left" vertical="center"/>
      <protection locked="0"/>
    </xf>
    <xf numFmtId="0" fontId="1" fillId="0" borderId="0" xfId="111" applyNumberFormat="1" applyFont="1" applyFill="1" applyBorder="1" applyAlignment="1" applyProtection="1">
      <alignment vertical="center" wrapText="1"/>
    </xf>
    <xf numFmtId="0" fontId="74" fillId="11" borderId="9" xfId="0" applyFont="1" applyFill="1" applyBorder="1" applyAlignment="1">
      <alignment horizontal="center" vertical="top" wrapText="1"/>
    </xf>
    <xf numFmtId="0" fontId="74" fillId="11" borderId="9" xfId="0" applyFont="1" applyFill="1" applyBorder="1" applyAlignment="1">
      <alignment vertical="top" wrapText="1"/>
    </xf>
    <xf numFmtId="0" fontId="7" fillId="0" borderId="9" xfId="0" applyFont="1" applyBorder="1" applyAlignment="1">
      <alignment horizontal="left" vertical="center" wrapText="1"/>
    </xf>
    <xf numFmtId="0" fontId="7" fillId="0" borderId="9" xfId="0" applyFont="1" applyBorder="1" applyAlignment="1">
      <alignment horizontal="center" vertical="center" wrapText="1"/>
    </xf>
    <xf numFmtId="166" fontId="7" fillId="0" borderId="9" xfId="0" applyNumberFormat="1" applyFont="1" applyBorder="1" applyAlignment="1">
      <alignment horizontal="center" vertical="center" wrapText="1"/>
    </xf>
    <xf numFmtId="0" fontId="9" fillId="0" borderId="0" xfId="112" applyNumberFormat="1" applyFont="1" applyFill="1" applyBorder="1" applyAlignment="1" applyProtection="1">
      <alignment vertical="top"/>
      <protection hidden="1"/>
    </xf>
    <xf numFmtId="0" fontId="74" fillId="0" borderId="9" xfId="0" applyFont="1" applyBorder="1" applyAlignment="1">
      <alignment horizontal="center" vertical="top" wrapText="1"/>
    </xf>
    <xf numFmtId="0" fontId="74" fillId="0" borderId="9" xfId="0" applyFont="1" applyBorder="1" applyAlignment="1">
      <alignment vertical="top" wrapText="1"/>
    </xf>
    <xf numFmtId="0" fontId="73" fillId="0" borderId="0" xfId="0" applyFont="1"/>
    <xf numFmtId="0" fontId="4" fillId="0" borderId="9" xfId="115" applyBorder="1" applyAlignment="1" applyProtection="1">
      <alignment horizontal="left" vertical="center"/>
      <protection locked="0"/>
    </xf>
    <xf numFmtId="0" fontId="4" fillId="0" borderId="9" xfId="115" applyBorder="1" applyAlignment="1" applyProtection="1">
      <alignment vertical="center" wrapText="1"/>
      <protection locked="0"/>
    </xf>
    <xf numFmtId="0" fontId="4" fillId="0" borderId="9" xfId="115" applyBorder="1" applyAlignment="1" applyProtection="1">
      <alignment vertical="center"/>
      <protection locked="0"/>
    </xf>
    <xf numFmtId="0" fontId="76" fillId="0" borderId="9" xfId="0" applyFont="1" applyBorder="1" applyAlignment="1">
      <alignment horizontal="center" vertical="center"/>
    </xf>
    <xf numFmtId="0" fontId="73" fillId="0" borderId="9" xfId="0" applyFont="1" applyBorder="1"/>
    <xf numFmtId="0" fontId="7" fillId="0" borderId="0" xfId="113" applyFont="1" applyAlignment="1" applyProtection="1">
      <alignment vertical="top"/>
      <protection hidden="1"/>
    </xf>
    <xf numFmtId="0" fontId="2" fillId="0" borderId="18" xfId="0" applyFont="1" applyBorder="1" applyAlignment="1">
      <alignment horizontal="center" vertical="center"/>
    </xf>
    <xf numFmtId="0" fontId="70" fillId="0" borderId="0" xfId="0" applyFont="1" applyAlignment="1">
      <alignment horizontal="center" vertical="center"/>
    </xf>
    <xf numFmtId="0" fontId="75" fillId="0" borderId="0" xfId="0" applyFont="1" applyAlignment="1">
      <alignment horizontal="center" vertical="center"/>
    </xf>
    <xf numFmtId="0" fontId="72" fillId="0" borderId="9" xfId="0" applyFont="1" applyBorder="1" applyAlignment="1">
      <alignment horizontal="center" vertical="center"/>
    </xf>
    <xf numFmtId="0" fontId="72" fillId="0" borderId="0" xfId="0" applyFont="1" applyAlignment="1">
      <alignment vertical="center"/>
    </xf>
    <xf numFmtId="0" fontId="72" fillId="0" borderId="0" xfId="0" applyFont="1" applyAlignment="1">
      <alignment horizontal="center" vertical="center" wrapText="1"/>
    </xf>
    <xf numFmtId="0" fontId="72" fillId="0" borderId="0" xfId="0" applyFont="1" applyAlignment="1">
      <alignment horizontal="left" vertical="center"/>
    </xf>
    <xf numFmtId="0" fontId="1" fillId="0" borderId="0" xfId="0" applyFont="1" applyAlignment="1">
      <alignment horizontal="justify" vertical="center" wrapText="1"/>
    </xf>
    <xf numFmtId="175" fontId="1" fillId="0" borderId="0" xfId="0" applyNumberFormat="1" applyFont="1" applyAlignment="1">
      <alignment horizontal="justify" vertical="center" wrapText="1"/>
    </xf>
    <xf numFmtId="0" fontId="1" fillId="0" borderId="0" xfId="0" applyFont="1" applyAlignment="1">
      <alignment horizontal="right" vertical="center" wrapText="1"/>
    </xf>
    <xf numFmtId="0" fontId="1" fillId="0" borderId="0" xfId="0" applyFont="1" applyAlignment="1">
      <alignment horizontal="left" vertical="center" wrapText="1"/>
    </xf>
    <xf numFmtId="0" fontId="5" fillId="0" borderId="0" xfId="0" applyFont="1" applyAlignment="1">
      <alignment horizontal="center" vertical="center" wrapText="1"/>
    </xf>
    <xf numFmtId="0" fontId="5" fillId="0" borderId="0" xfId="0" applyFont="1" applyAlignment="1">
      <alignment horizontal="justify" vertical="center" wrapText="1"/>
    </xf>
    <xf numFmtId="0" fontId="2" fillId="0" borderId="0" xfId="109" applyFont="1" applyAlignment="1" applyProtection="1">
      <alignment vertical="center"/>
      <protection hidden="1"/>
    </xf>
    <xf numFmtId="0" fontId="24" fillId="0" borderId="0" xfId="109" applyFont="1" applyAlignment="1" applyProtection="1">
      <alignment horizontal="center" vertical="center" wrapText="1"/>
      <protection hidden="1"/>
    </xf>
    <xf numFmtId="0" fontId="5" fillId="0" borderId="0" xfId="109" applyFont="1" applyAlignment="1" applyProtection="1">
      <alignment vertical="center"/>
      <protection hidden="1"/>
    </xf>
    <xf numFmtId="0" fontId="2" fillId="0" borderId="0" xfId="109" applyFont="1" applyProtection="1">
      <protection hidden="1"/>
    </xf>
    <xf numFmtId="0" fontId="2" fillId="0" borderId="0" xfId="109" applyFont="1" applyAlignment="1" applyProtection="1">
      <alignment horizontal="center"/>
      <protection hidden="1"/>
    </xf>
    <xf numFmtId="0" fontId="5" fillId="0" borderId="0" xfId="109" applyFont="1" applyProtection="1">
      <protection hidden="1"/>
    </xf>
    <xf numFmtId="0" fontId="1" fillId="0" borderId="0" xfId="109" applyFont="1" applyAlignment="1" applyProtection="1">
      <alignment horizontal="center" vertical="center"/>
      <protection hidden="1"/>
    </xf>
    <xf numFmtId="0" fontId="2" fillId="0" borderId="0" xfId="109" applyFont="1" applyAlignment="1" applyProtection="1">
      <alignment horizontal="justify" vertical="center"/>
      <protection hidden="1"/>
    </xf>
    <xf numFmtId="0" fontId="2" fillId="0" borderId="0" xfId="109" applyFont="1" applyAlignment="1" applyProtection="1">
      <alignment horizontal="center" vertical="center"/>
      <protection hidden="1"/>
    </xf>
    <xf numFmtId="0" fontId="51" fillId="0" borderId="0" xfId="109" applyFont="1" applyAlignment="1" applyProtection="1">
      <alignment horizontal="center" vertical="center"/>
      <protection hidden="1"/>
    </xf>
    <xf numFmtId="0" fontId="2" fillId="0" borderId="24" xfId="109" applyFont="1" applyBorder="1" applyAlignment="1" applyProtection="1">
      <alignment vertical="center" wrapText="1"/>
      <protection hidden="1"/>
    </xf>
    <xf numFmtId="0" fontId="2" fillId="0" borderId="3" xfId="109" applyFont="1" applyBorder="1" applyAlignment="1" applyProtection="1">
      <alignment vertical="center" wrapText="1"/>
      <protection hidden="1"/>
    </xf>
    <xf numFmtId="0" fontId="2" fillId="0" borderId="0" xfId="109" applyFont="1" applyAlignment="1" applyProtection="1">
      <alignment vertical="center" wrapText="1"/>
      <protection hidden="1"/>
    </xf>
    <xf numFmtId="0" fontId="2" fillId="0" borderId="30" xfId="109" applyFont="1" applyBorder="1" applyAlignment="1" applyProtection="1">
      <alignment vertical="center"/>
      <protection hidden="1"/>
    </xf>
    <xf numFmtId="0" fontId="2" fillId="0" borderId="31" xfId="109" applyFont="1" applyBorder="1" applyAlignment="1" applyProtection="1">
      <alignment vertical="center"/>
      <protection hidden="1"/>
    </xf>
    <xf numFmtId="0" fontId="2" fillId="0" borderId="11" xfId="109" applyFont="1" applyBorder="1" applyAlignment="1" applyProtection="1">
      <alignment vertical="center"/>
      <protection hidden="1"/>
    </xf>
    <xf numFmtId="0" fontId="2" fillId="0" borderId="20" xfId="109" applyFont="1" applyBorder="1" applyAlignment="1" applyProtection="1">
      <alignment vertical="center"/>
      <protection hidden="1"/>
    </xf>
    <xf numFmtId="0" fontId="2" fillId="0" borderId="32" xfId="109" applyFont="1" applyBorder="1" applyAlignment="1" applyProtection="1">
      <alignment vertical="center"/>
      <protection hidden="1"/>
    </xf>
    <xf numFmtId="0" fontId="2" fillId="0" borderId="33" xfId="109" applyFont="1" applyBorder="1" applyAlignment="1" applyProtection="1">
      <alignment vertical="center"/>
      <protection hidden="1"/>
    </xf>
    <xf numFmtId="0" fontId="2" fillId="0" borderId="14" xfId="109" applyFont="1" applyBorder="1" applyAlignment="1" applyProtection="1">
      <alignment vertical="center"/>
      <protection hidden="1"/>
    </xf>
    <xf numFmtId="0" fontId="2" fillId="0" borderId="15" xfId="109" applyFont="1" applyBorder="1" applyAlignment="1" applyProtection="1">
      <alignment vertical="center"/>
      <protection hidden="1"/>
    </xf>
    <xf numFmtId="0" fontId="2" fillId="0" borderId="24" xfId="109" applyFont="1" applyBorder="1" applyAlignment="1" applyProtection="1">
      <alignment horizontal="left" vertical="center"/>
      <protection hidden="1"/>
    </xf>
    <xf numFmtId="0" fontId="2" fillId="0" borderId="25" xfId="109" applyFont="1" applyBorder="1" applyAlignment="1" applyProtection="1">
      <alignment horizontal="left" vertical="center"/>
      <protection hidden="1"/>
    </xf>
    <xf numFmtId="0" fontId="2" fillId="0" borderId="0" xfId="109" applyFont="1" applyAlignment="1" applyProtection="1">
      <alignment horizontal="left" vertical="center"/>
      <protection hidden="1"/>
    </xf>
    <xf numFmtId="1" fontId="2" fillId="3" borderId="17" xfId="109" applyNumberFormat="1" applyFont="1" applyFill="1" applyBorder="1" applyAlignment="1" applyProtection="1">
      <alignment horizontal="center" vertical="center"/>
      <protection locked="0"/>
    </xf>
    <xf numFmtId="0" fontId="52" fillId="0" borderId="0" xfId="109" applyFont="1" applyAlignment="1" applyProtection="1">
      <alignment horizontal="center" vertical="center"/>
      <protection hidden="1"/>
    </xf>
    <xf numFmtId="175" fontId="72" fillId="3" borderId="17" xfId="109" applyNumberFormat="1" applyFont="1" applyFill="1" applyBorder="1" applyAlignment="1" applyProtection="1">
      <alignment horizontal="center" vertical="center"/>
      <protection locked="0"/>
    </xf>
    <xf numFmtId="0" fontId="2" fillId="0" borderId="9" xfId="109" applyFont="1" applyBorder="1" applyAlignment="1" applyProtection="1">
      <alignment horizontal="center" vertical="center"/>
      <protection hidden="1"/>
    </xf>
    <xf numFmtId="0" fontId="3" fillId="0" borderId="0" xfId="0" applyFont="1" applyAlignment="1">
      <alignment horizontal="center" vertical="center"/>
    </xf>
    <xf numFmtId="0" fontId="1" fillId="0" borderId="0" xfId="115" applyFont="1" applyAlignment="1">
      <alignment vertical="center"/>
    </xf>
    <xf numFmtId="0" fontId="2" fillId="0" borderId="0" xfId="115" applyFont="1" applyAlignment="1">
      <alignment vertical="center" wrapText="1"/>
    </xf>
    <xf numFmtId="0" fontId="23" fillId="0" borderId="0" xfId="0" applyFont="1" applyAlignment="1">
      <alignment vertical="center" wrapText="1"/>
    </xf>
    <xf numFmtId="0" fontId="23" fillId="0" borderId="0" xfId="0" applyFont="1" applyAlignment="1">
      <alignment vertical="center"/>
    </xf>
    <xf numFmtId="0" fontId="7" fillId="0" borderId="0" xfId="106" applyFont="1" applyAlignment="1">
      <alignment vertical="top"/>
    </xf>
    <xf numFmtId="165" fontId="7" fillId="0" borderId="0" xfId="106" applyNumberFormat="1" applyFont="1" applyAlignment="1">
      <alignment horizontal="center" vertical="top"/>
    </xf>
    <xf numFmtId="0" fontId="75" fillId="0" borderId="9" xfId="0" applyFont="1" applyBorder="1" applyAlignment="1">
      <alignment horizontal="right" vertical="center"/>
    </xf>
    <xf numFmtId="0" fontId="77" fillId="0" borderId="0" xfId="0" applyFont="1" applyAlignment="1">
      <alignment horizontal="center" vertical="center"/>
    </xf>
    <xf numFmtId="0" fontId="74" fillId="0" borderId="0" xfId="0" applyFont="1" applyAlignment="1">
      <alignment horizontal="center" vertical="center"/>
    </xf>
    <xf numFmtId="0" fontId="74" fillId="0" borderId="0" xfId="0" applyFont="1" applyAlignment="1">
      <alignment horizontal="left" vertical="center"/>
    </xf>
    <xf numFmtId="0" fontId="54" fillId="11" borderId="9" xfId="0" applyFont="1" applyFill="1" applyBorder="1" applyAlignment="1">
      <alignment horizontal="center" vertical="center"/>
    </xf>
    <xf numFmtId="0" fontId="78" fillId="11" borderId="9" xfId="0" applyFont="1" applyFill="1" applyBorder="1" applyAlignment="1">
      <alignment horizontal="center" vertical="top" wrapText="1"/>
    </xf>
    <xf numFmtId="0" fontId="54" fillId="11" borderId="9" xfId="0" applyFont="1" applyFill="1" applyBorder="1" applyAlignment="1">
      <alignment horizontal="center" vertical="center" wrapText="1"/>
    </xf>
    <xf numFmtId="0" fontId="62" fillId="0" borderId="0" xfId="112" applyNumberFormat="1" applyFont="1" applyFill="1" applyBorder="1" applyAlignment="1" applyProtection="1">
      <alignment horizontal="center" vertical="top"/>
      <protection hidden="1"/>
    </xf>
    <xf numFmtId="165" fontId="33" fillId="10" borderId="18" xfId="111" applyNumberFormat="1" applyFont="1" applyFill="1" applyBorder="1" applyAlignment="1" applyProtection="1">
      <alignment vertical="center" wrapText="1"/>
      <protection locked="0"/>
    </xf>
    <xf numFmtId="2" fontId="33" fillId="10" borderId="18" xfId="0" applyNumberFormat="1" applyFont="1" applyFill="1" applyBorder="1" applyAlignment="1">
      <alignment horizontal="right" vertical="center" wrapText="1"/>
    </xf>
    <xf numFmtId="2" fontId="33" fillId="10" borderId="18" xfId="0" applyNumberFormat="1" applyFont="1" applyFill="1" applyBorder="1" applyAlignment="1">
      <alignment horizontal="center" vertical="center" wrapText="1"/>
    </xf>
    <xf numFmtId="0" fontId="63" fillId="0" borderId="0" xfId="113" applyNumberFormat="1" applyFont="1" applyFill="1" applyBorder="1" applyAlignment="1" applyProtection="1">
      <alignment vertical="top"/>
      <protection hidden="1"/>
    </xf>
    <xf numFmtId="0" fontId="58" fillId="0" borderId="6" xfId="114" applyFont="1" applyBorder="1" applyAlignment="1" applyProtection="1">
      <alignment horizontal="center" vertical="top"/>
      <protection hidden="1"/>
    </xf>
    <xf numFmtId="0" fontId="58" fillId="0" borderId="8" xfId="114" applyFont="1" applyBorder="1" applyAlignment="1" applyProtection="1">
      <alignment horizontal="center" vertical="top"/>
      <protection hidden="1"/>
    </xf>
    <xf numFmtId="4" fontId="2" fillId="0" borderId="23" xfId="114" applyNumberFormat="1" applyFont="1" applyBorder="1" applyAlignment="1" applyProtection="1">
      <alignment vertical="top"/>
      <protection hidden="1"/>
    </xf>
    <xf numFmtId="0" fontId="2" fillId="0" borderId="26" xfId="114" applyFont="1" applyBorder="1" applyAlignment="1" applyProtection="1">
      <alignment vertical="top"/>
      <protection hidden="1"/>
    </xf>
    <xf numFmtId="0" fontId="2" fillId="0" borderId="23" xfId="114" applyFont="1" applyBorder="1" applyAlignment="1" applyProtection="1">
      <alignment vertical="top"/>
      <protection hidden="1"/>
    </xf>
    <xf numFmtId="0" fontId="2" fillId="0" borderId="27" xfId="114" applyFont="1" applyBorder="1" applyAlignment="1" applyProtection="1">
      <alignment vertical="top"/>
      <protection hidden="1"/>
    </xf>
    <xf numFmtId="0" fontId="2" fillId="0" borderId="29" xfId="114" applyFont="1" applyBorder="1" applyAlignment="1" applyProtection="1">
      <alignment vertical="top"/>
      <protection hidden="1"/>
    </xf>
    <xf numFmtId="2" fontId="64" fillId="0" borderId="0" xfId="113" applyNumberFormat="1" applyFont="1" applyFill="1" applyBorder="1" applyAlignment="1" applyProtection="1">
      <alignment vertical="top"/>
      <protection hidden="1"/>
    </xf>
    <xf numFmtId="0" fontId="2" fillId="0" borderId="9" xfId="113" applyNumberFormat="1" applyFont="1" applyFill="1" applyBorder="1" applyAlignment="1" applyProtection="1">
      <alignment vertical="center"/>
      <protection hidden="1"/>
    </xf>
    <xf numFmtId="0" fontId="1" fillId="0" borderId="9" xfId="113" applyNumberFormat="1" applyFont="1" applyFill="1" applyBorder="1" applyAlignment="1" applyProtection="1">
      <alignment vertical="center"/>
      <protection hidden="1"/>
    </xf>
    <xf numFmtId="0" fontId="72" fillId="0" borderId="9" xfId="0" applyFont="1" applyBorder="1" applyAlignment="1" applyProtection="1">
      <alignment horizontal="right" vertical="center"/>
      <protection locked="0"/>
    </xf>
    <xf numFmtId="164" fontId="72" fillId="0" borderId="9" xfId="8" applyFont="1" applyBorder="1" applyAlignment="1">
      <alignment horizontal="right" vertical="center"/>
    </xf>
    <xf numFmtId="164" fontId="75" fillId="0" borderId="9" xfId="8" applyFont="1" applyBorder="1" applyAlignment="1">
      <alignment horizontal="right" vertical="center"/>
    </xf>
    <xf numFmtId="164" fontId="72" fillId="0" borderId="9" xfId="8" applyFont="1" applyBorder="1" applyAlignment="1" applyProtection="1">
      <alignment horizontal="right" vertical="center"/>
      <protection locked="0"/>
    </xf>
    <xf numFmtId="164" fontId="75" fillId="0" borderId="9" xfId="8" applyFont="1" applyBorder="1" applyAlignment="1" applyProtection="1">
      <alignment horizontal="right" vertical="center"/>
      <protection locked="0"/>
    </xf>
    <xf numFmtId="2" fontId="72" fillId="0" borderId="9" xfId="0" applyNumberFormat="1" applyFont="1" applyBorder="1" applyAlignment="1" applyProtection="1">
      <alignment horizontal="right" vertical="center"/>
      <protection locked="0"/>
    </xf>
    <xf numFmtId="0" fontId="1" fillId="0" borderId="5" xfId="0" applyFont="1" applyBorder="1" applyAlignment="1">
      <alignment horizontal="right" vertical="center" wrapText="1"/>
    </xf>
    <xf numFmtId="178" fontId="2" fillId="0" borderId="9" xfId="0" applyNumberFormat="1" applyFont="1" applyBorder="1" applyAlignment="1" applyProtection="1">
      <alignment vertical="center"/>
      <protection locked="0"/>
    </xf>
    <xf numFmtId="0" fontId="59" fillId="8" borderId="9" xfId="0" applyFont="1" applyFill="1" applyBorder="1" applyAlignment="1" applyProtection="1">
      <alignment horizontal="center" vertical="center" wrapText="1"/>
      <protection locked="0"/>
    </xf>
    <xf numFmtId="164" fontId="1" fillId="0" borderId="0" xfId="8" applyFont="1" applyAlignment="1" applyProtection="1">
      <alignment vertical="center"/>
      <protection locked="0"/>
    </xf>
    <xf numFmtId="0" fontId="59" fillId="8" borderId="9" xfId="0" applyFont="1" applyFill="1" applyBorder="1" applyAlignment="1" applyProtection="1">
      <alignment horizontal="center" vertical="center"/>
      <protection locked="0"/>
    </xf>
    <xf numFmtId="0" fontId="56" fillId="0" borderId="34" xfId="73" applyFont="1" applyBorder="1" applyAlignment="1" applyProtection="1">
      <alignment horizontal="center" vertical="top" wrapText="1"/>
      <protection hidden="1"/>
    </xf>
    <xf numFmtId="0" fontId="56" fillId="0" borderId="35" xfId="73" applyFont="1" applyBorder="1" applyAlignment="1" applyProtection="1">
      <alignment horizontal="center" vertical="top" wrapText="1"/>
      <protection hidden="1"/>
    </xf>
    <xf numFmtId="164" fontId="2" fillId="0" borderId="26" xfId="8" applyFont="1" applyBorder="1" applyAlignment="1" applyProtection="1">
      <alignment vertical="top"/>
      <protection hidden="1"/>
    </xf>
    <xf numFmtId="179" fontId="57" fillId="0" borderId="36" xfId="73" applyNumberFormat="1" applyFont="1" applyBorder="1" applyAlignment="1" applyProtection="1">
      <alignment vertical="top" wrapText="1"/>
      <protection hidden="1"/>
    </xf>
    <xf numFmtId="179" fontId="57" fillId="0" borderId="37" xfId="73" applyNumberFormat="1" applyFont="1" applyBorder="1" applyAlignment="1" applyProtection="1">
      <alignment vertical="top" wrapText="1"/>
      <protection hidden="1"/>
    </xf>
    <xf numFmtId="0" fontId="7" fillId="0" borderId="0" xfId="114" applyFont="1" applyAlignment="1" applyProtection="1">
      <alignment vertical="top"/>
      <protection hidden="1"/>
    </xf>
    <xf numFmtId="0" fontId="7" fillId="0" borderId="38" xfId="114" applyFont="1" applyBorder="1" applyAlignment="1" applyProtection="1">
      <alignment horizontal="justify" vertical="top" wrapText="1"/>
      <protection hidden="1"/>
    </xf>
    <xf numFmtId="0" fontId="7" fillId="0" borderId="39" xfId="114" applyFont="1" applyBorder="1" applyAlignment="1" applyProtection="1">
      <alignment horizontal="right" vertical="center" wrapText="1" indent="5"/>
      <protection hidden="1"/>
    </xf>
    <xf numFmtId="176" fontId="7" fillId="0" borderId="40" xfId="114" applyNumberFormat="1" applyFont="1" applyBorder="1" applyAlignment="1" applyProtection="1">
      <alignment horizontal="center" vertical="center"/>
      <protection hidden="1"/>
    </xf>
    <xf numFmtId="4" fontId="7" fillId="0" borderId="41" xfId="114" applyNumberFormat="1" applyFont="1" applyBorder="1" applyAlignment="1" applyProtection="1">
      <alignment vertical="center"/>
      <protection hidden="1"/>
    </xf>
    <xf numFmtId="0" fontId="4" fillId="0" borderId="42" xfId="114" applyFont="1" applyBorder="1" applyAlignment="1" applyProtection="1">
      <alignment horizontal="center" vertical="center"/>
      <protection hidden="1"/>
    </xf>
    <xf numFmtId="0" fontId="4" fillId="0" borderId="43" xfId="114" applyFont="1" applyBorder="1" applyAlignment="1" applyProtection="1">
      <alignment vertical="center"/>
      <protection hidden="1"/>
    </xf>
    <xf numFmtId="4" fontId="7" fillId="0" borderId="41" xfId="114" applyNumberFormat="1" applyFont="1" applyBorder="1" applyAlignment="1" applyProtection="1">
      <alignment horizontal="right" vertical="center"/>
      <protection hidden="1"/>
    </xf>
    <xf numFmtId="0" fontId="69" fillId="0" borderId="43" xfId="114" applyFont="1" applyBorder="1" applyAlignment="1" applyProtection="1">
      <alignment horizontal="justify" vertical="top" wrapText="1"/>
      <protection hidden="1"/>
    </xf>
    <xf numFmtId="4" fontId="7" fillId="0" borderId="41" xfId="114" applyNumberFormat="1" applyFont="1" applyBorder="1" applyAlignment="1" applyProtection="1">
      <alignment vertical="center" wrapText="1"/>
      <protection hidden="1"/>
    </xf>
    <xf numFmtId="4" fontId="59" fillId="0" borderId="44" xfId="114" applyNumberFormat="1" applyFont="1" applyBorder="1" applyAlignment="1" applyProtection="1">
      <alignment horizontal="right" vertical="center" wrapText="1"/>
      <protection hidden="1"/>
    </xf>
    <xf numFmtId="4" fontId="59" fillId="0" borderId="41" xfId="114" applyNumberFormat="1" applyFont="1" applyBorder="1" applyAlignment="1" applyProtection="1">
      <alignment vertical="center" wrapText="1"/>
      <protection hidden="1"/>
    </xf>
    <xf numFmtId="0" fontId="7" fillId="0" borderId="6" xfId="114" applyFont="1" applyBorder="1" applyAlignment="1" applyProtection="1">
      <alignment horizontal="center" vertical="center" wrapText="1"/>
      <protection hidden="1"/>
    </xf>
    <xf numFmtId="176" fontId="7" fillId="0" borderId="23" xfId="114" applyNumberFormat="1" applyFont="1" applyBorder="1" applyAlignment="1" applyProtection="1">
      <alignment horizontal="center" vertical="center"/>
      <protection hidden="1"/>
    </xf>
    <xf numFmtId="0" fontId="4" fillId="0" borderId="23" xfId="114" applyFont="1" applyBorder="1" applyAlignment="1" applyProtection="1">
      <alignment horizontal="center" vertical="center"/>
      <protection hidden="1"/>
    </xf>
    <xf numFmtId="0" fontId="7" fillId="0" borderId="45" xfId="114" applyFont="1" applyBorder="1" applyAlignment="1" applyProtection="1">
      <alignment vertical="center" wrapText="1"/>
      <protection hidden="1"/>
    </xf>
    <xf numFmtId="0" fontId="7" fillId="0" borderId="46" xfId="114" applyFont="1" applyBorder="1" applyAlignment="1" applyProtection="1">
      <alignment vertical="center" wrapText="1"/>
      <protection hidden="1"/>
    </xf>
    <xf numFmtId="0" fontId="7" fillId="0" borderId="47" xfId="114" applyFont="1" applyBorder="1" applyAlignment="1" applyProtection="1">
      <alignment vertical="center" wrapText="1"/>
      <protection hidden="1"/>
    </xf>
    <xf numFmtId="10" fontId="4" fillId="0" borderId="9" xfId="113" applyNumberFormat="1" applyFont="1" applyFill="1" applyBorder="1" applyAlignment="1" applyProtection="1">
      <alignment horizontal="left" vertical="center"/>
      <protection hidden="1"/>
    </xf>
    <xf numFmtId="49" fontId="4" fillId="0" borderId="9" xfId="113" applyNumberFormat="1" applyFont="1" applyFill="1" applyBorder="1" applyAlignment="1" applyProtection="1">
      <alignment horizontal="left" vertical="center"/>
      <protection hidden="1"/>
    </xf>
    <xf numFmtId="10" fontId="7" fillId="0" borderId="9" xfId="114" applyNumberFormat="1" applyFont="1" applyBorder="1" applyAlignment="1" applyProtection="1">
      <alignment horizontal="left" vertical="center" wrapText="1"/>
      <protection hidden="1"/>
    </xf>
    <xf numFmtId="49" fontId="7" fillId="0" borderId="9" xfId="114" applyNumberFormat="1" applyFont="1" applyBorder="1" applyAlignment="1" applyProtection="1">
      <alignment horizontal="left" vertical="center" wrapText="1"/>
      <protection hidden="1"/>
    </xf>
    <xf numFmtId="0" fontId="6" fillId="0" borderId="0" xfId="110" applyAlignment="1" applyProtection="1">
      <alignment vertical="center"/>
      <protection hidden="1"/>
    </xf>
    <xf numFmtId="0" fontId="6" fillId="0" borderId="48" xfId="110" applyBorder="1" applyAlignment="1" applyProtection="1">
      <alignment vertical="center"/>
      <protection hidden="1"/>
    </xf>
    <xf numFmtId="0" fontId="6" fillId="0" borderId="49" xfId="110" applyBorder="1" applyAlignment="1" applyProtection="1">
      <alignment vertical="center"/>
      <protection hidden="1"/>
    </xf>
    <xf numFmtId="0" fontId="6" fillId="0" borderId="0" xfId="110" applyProtection="1">
      <protection hidden="1"/>
    </xf>
    <xf numFmtId="0" fontId="6" fillId="0" borderId="48" xfId="110" applyBorder="1" applyProtection="1">
      <protection hidden="1"/>
    </xf>
    <xf numFmtId="0" fontId="6" fillId="0" borderId="49" xfId="110" applyBorder="1" applyAlignment="1" applyProtection="1">
      <alignment horizontal="center" vertical="center"/>
      <protection hidden="1"/>
    </xf>
    <xf numFmtId="0" fontId="6" fillId="0" borderId="48" xfId="110" applyBorder="1" applyAlignment="1" applyProtection="1">
      <alignment horizontal="left" vertical="center"/>
      <protection hidden="1"/>
    </xf>
    <xf numFmtId="0" fontId="6" fillId="0" borderId="0" xfId="110" applyAlignment="1" applyProtection="1">
      <alignment horizontal="left"/>
      <protection hidden="1"/>
    </xf>
    <xf numFmtId="0" fontId="6" fillId="0" borderId="49" xfId="110" applyBorder="1" applyAlignment="1" applyProtection="1">
      <alignment horizontal="center"/>
      <protection hidden="1"/>
    </xf>
    <xf numFmtId="0" fontId="6" fillId="0" borderId="49" xfId="110" applyBorder="1" applyProtection="1">
      <protection hidden="1"/>
    </xf>
    <xf numFmtId="0" fontId="6" fillId="0" borderId="49" xfId="119" applyBorder="1" applyAlignment="1" applyProtection="1">
      <alignment horizontal="center"/>
      <protection hidden="1"/>
    </xf>
    <xf numFmtId="0" fontId="6" fillId="0" borderId="0" xfId="119" applyProtection="1">
      <protection hidden="1"/>
    </xf>
    <xf numFmtId="0" fontId="6" fillId="0" borderId="50" xfId="119" applyBorder="1" applyAlignment="1" applyProtection="1">
      <alignment horizontal="center"/>
      <protection hidden="1"/>
    </xf>
    <xf numFmtId="0" fontId="6" fillId="0" borderId="51" xfId="119" applyBorder="1" applyProtection="1">
      <protection hidden="1"/>
    </xf>
    <xf numFmtId="0" fontId="6" fillId="0" borderId="51" xfId="110" applyBorder="1" applyProtection="1">
      <protection hidden="1"/>
    </xf>
    <xf numFmtId="0" fontId="6" fillId="0" borderId="52" xfId="110" applyBorder="1" applyProtection="1">
      <protection hidden="1"/>
    </xf>
    <xf numFmtId="0" fontId="6" fillId="0" borderId="35" xfId="74" applyBorder="1" applyProtection="1">
      <protection hidden="1"/>
    </xf>
    <xf numFmtId="0" fontId="6" fillId="0" borderId="53" xfId="74" applyBorder="1" applyProtection="1">
      <protection hidden="1"/>
    </xf>
    <xf numFmtId="0" fontId="6" fillId="0" borderId="54" xfId="74" applyBorder="1" applyProtection="1">
      <protection hidden="1"/>
    </xf>
    <xf numFmtId="0" fontId="6" fillId="0" borderId="0" xfId="74" applyProtection="1">
      <protection hidden="1"/>
    </xf>
    <xf numFmtId="0" fontId="6" fillId="0" borderId="49" xfId="74" applyBorder="1" applyProtection="1">
      <protection hidden="1"/>
    </xf>
    <xf numFmtId="0" fontId="6" fillId="0" borderId="48" xfId="74" applyBorder="1" applyProtection="1">
      <protection hidden="1"/>
    </xf>
    <xf numFmtId="0" fontId="66" fillId="0" borderId="0" xfId="74" applyFont="1" applyAlignment="1" applyProtection="1">
      <alignment horizontal="center"/>
      <protection hidden="1"/>
    </xf>
    <xf numFmtId="0" fontId="6" fillId="0" borderId="25" xfId="74" applyBorder="1" applyProtection="1">
      <protection hidden="1"/>
    </xf>
    <xf numFmtId="0" fontId="6" fillId="0" borderId="17" xfId="74" applyBorder="1" applyProtection="1">
      <protection hidden="1"/>
    </xf>
    <xf numFmtId="0" fontId="6" fillId="0" borderId="19" xfId="74" applyBorder="1" applyProtection="1">
      <protection hidden="1"/>
    </xf>
    <xf numFmtId="0" fontId="6" fillId="0" borderId="18" xfId="74" applyBorder="1" applyProtection="1">
      <protection hidden="1"/>
    </xf>
    <xf numFmtId="0" fontId="68" fillId="0" borderId="0" xfId="74" applyFont="1" applyProtection="1">
      <protection hidden="1"/>
    </xf>
    <xf numFmtId="0" fontId="4" fillId="0" borderId="9" xfId="106" applyFont="1" applyBorder="1" applyAlignment="1">
      <alignment vertical="center"/>
    </xf>
    <xf numFmtId="0" fontId="7" fillId="0" borderId="0" xfId="106" applyFont="1" applyAlignment="1">
      <alignment vertical="center"/>
    </xf>
    <xf numFmtId="164" fontId="57" fillId="0" borderId="18" xfId="8" applyFont="1" applyBorder="1" applyAlignment="1" applyProtection="1">
      <alignment horizontal="right" vertical="top" wrapText="1"/>
      <protection hidden="1"/>
    </xf>
    <xf numFmtId="164" fontId="57" fillId="0" borderId="14" xfId="8" applyFont="1" applyBorder="1" applyAlignment="1" applyProtection="1">
      <alignment horizontal="right" vertical="top" wrapText="1"/>
      <protection hidden="1"/>
    </xf>
    <xf numFmtId="164" fontId="57" fillId="0" borderId="9" xfId="8" applyFont="1" applyBorder="1" applyAlignment="1" applyProtection="1">
      <alignment horizontal="right" vertical="top" wrapText="1"/>
      <protection hidden="1"/>
    </xf>
    <xf numFmtId="164" fontId="57" fillId="0" borderId="24" xfId="8" applyFont="1" applyBorder="1" applyAlignment="1" applyProtection="1">
      <alignment horizontal="right" vertical="top" wrapText="1"/>
      <protection hidden="1"/>
    </xf>
    <xf numFmtId="164" fontId="57" fillId="0" borderId="35" xfId="8" applyFont="1" applyBorder="1" applyAlignment="1" applyProtection="1">
      <alignment horizontal="right" vertical="top" wrapText="1"/>
      <protection hidden="1"/>
    </xf>
    <xf numFmtId="164" fontId="57" fillId="0" borderId="16" xfId="8" applyFont="1" applyBorder="1" applyAlignment="1" applyProtection="1">
      <alignment horizontal="right" vertical="top" wrapText="1"/>
      <protection hidden="1"/>
    </xf>
    <xf numFmtId="164" fontId="57" fillId="0" borderId="12" xfId="8" applyFont="1" applyBorder="1" applyAlignment="1" applyProtection="1">
      <alignment horizontal="right" vertical="top" wrapText="1"/>
      <protection hidden="1"/>
    </xf>
    <xf numFmtId="164" fontId="57" fillId="0" borderId="55" xfId="8" applyFont="1" applyBorder="1" applyAlignment="1" applyProtection="1">
      <alignment horizontal="right" vertical="top" wrapText="1"/>
      <protection hidden="1"/>
    </xf>
    <xf numFmtId="164" fontId="57" fillId="0" borderId="25" xfId="8" applyFont="1" applyBorder="1" applyAlignment="1" applyProtection="1">
      <alignment horizontal="right" vertical="top" wrapText="1"/>
      <protection hidden="1"/>
    </xf>
    <xf numFmtId="164" fontId="57" fillId="0" borderId="56" xfId="8" applyFont="1" applyBorder="1" applyAlignment="1" applyProtection="1">
      <alignment horizontal="right" vertical="top" wrapText="1"/>
      <protection hidden="1"/>
    </xf>
    <xf numFmtId="164" fontId="57" fillId="0" borderId="0" xfId="8" applyFont="1" applyBorder="1" applyAlignment="1" applyProtection="1">
      <alignment horizontal="right" vertical="top" wrapText="1"/>
      <protection hidden="1"/>
    </xf>
    <xf numFmtId="164" fontId="57" fillId="0" borderId="9" xfId="8" applyFont="1" applyBorder="1" applyAlignment="1" applyProtection="1">
      <alignment horizontal="center" vertical="top" wrapText="1"/>
      <protection hidden="1"/>
    </xf>
    <xf numFmtId="164" fontId="57" fillId="0" borderId="0" xfId="8" applyFont="1" applyBorder="1" applyAlignment="1" applyProtection="1">
      <alignment vertical="top" wrapText="1"/>
      <protection hidden="1"/>
    </xf>
    <xf numFmtId="164" fontId="56" fillId="0" borderId="17" xfId="8" applyFont="1" applyBorder="1" applyAlignment="1" applyProtection="1">
      <alignment vertical="top" wrapText="1"/>
      <protection hidden="1"/>
    </xf>
    <xf numFmtId="164" fontId="57" fillId="0" borderId="36" xfId="8" applyFont="1" applyBorder="1" applyAlignment="1" applyProtection="1">
      <alignment vertical="top" wrapText="1"/>
      <protection hidden="1"/>
    </xf>
    <xf numFmtId="164" fontId="57" fillId="0" borderId="57" xfId="8" applyFont="1" applyBorder="1" applyAlignment="1" applyProtection="1">
      <alignment vertical="top" wrapText="1"/>
      <protection hidden="1"/>
    </xf>
    <xf numFmtId="164" fontId="37" fillId="0" borderId="0" xfId="8" applyFont="1" applyFill="1" applyBorder="1" applyAlignment="1" applyProtection="1">
      <alignment vertical="top" wrapText="1"/>
      <protection hidden="1"/>
    </xf>
    <xf numFmtId="164" fontId="56" fillId="0" borderId="38" xfId="8" applyFont="1" applyBorder="1" applyAlignment="1" applyProtection="1">
      <alignment vertical="top" wrapText="1"/>
      <protection hidden="1"/>
    </xf>
    <xf numFmtId="164" fontId="56" fillId="0" borderId="58" xfId="8" applyFont="1" applyBorder="1" applyAlignment="1" applyProtection="1">
      <alignment vertical="top" wrapText="1"/>
      <protection hidden="1"/>
    </xf>
    <xf numFmtId="164" fontId="56" fillId="0" borderId="39" xfId="8" applyFont="1" applyBorder="1" applyAlignment="1" applyProtection="1">
      <alignment vertical="top" wrapText="1"/>
      <protection hidden="1"/>
    </xf>
    <xf numFmtId="43" fontId="2" fillId="0" borderId="0" xfId="111" applyNumberFormat="1" applyFont="1" applyFill="1" applyBorder="1" applyAlignment="1" applyProtection="1">
      <alignment vertical="center"/>
    </xf>
    <xf numFmtId="49" fontId="7" fillId="9" borderId="9" xfId="114" applyNumberFormat="1" applyFont="1" applyFill="1" applyBorder="1" applyAlignment="1">
      <alignment horizontal="left" vertical="center" wrapText="1"/>
    </xf>
    <xf numFmtId="49" fontId="7" fillId="9" borderId="9" xfId="114" applyNumberFormat="1" applyFont="1" applyFill="1" applyBorder="1" applyAlignment="1">
      <alignment horizontal="right" vertical="center" wrapText="1"/>
    </xf>
    <xf numFmtId="4" fontId="4" fillId="9" borderId="24" xfId="113" applyNumberFormat="1" applyFont="1" applyFill="1" applyBorder="1" applyAlignment="1" applyProtection="1">
      <alignment vertical="center"/>
    </xf>
    <xf numFmtId="4" fontId="4" fillId="9" borderId="3" xfId="113" applyNumberFormat="1" applyFont="1" applyFill="1" applyBorder="1" applyAlignment="1" applyProtection="1">
      <alignment vertical="center"/>
    </xf>
    <xf numFmtId="4" fontId="1" fillId="12" borderId="9" xfId="8" applyNumberFormat="1" applyFont="1" applyFill="1" applyBorder="1" applyAlignment="1" applyProtection="1">
      <alignment horizontal="right" vertical="center"/>
    </xf>
    <xf numFmtId="39" fontId="33" fillId="10" borderId="18" xfId="8" applyNumberFormat="1" applyFont="1" applyFill="1" applyBorder="1" applyAlignment="1" applyProtection="1">
      <alignment horizontal="right" vertical="center" wrapText="1"/>
    </xf>
    <xf numFmtId="4" fontId="75" fillId="0" borderId="9" xfId="8" applyNumberFormat="1" applyFont="1" applyBorder="1" applyAlignment="1" applyProtection="1">
      <alignment horizontal="right" vertical="center"/>
      <protection locked="0"/>
    </xf>
    <xf numFmtId="4" fontId="51" fillId="0" borderId="9" xfId="8" applyNumberFormat="1" applyFont="1" applyFill="1" applyBorder="1" applyAlignment="1" applyProtection="1">
      <alignment vertical="top"/>
      <protection hidden="1"/>
    </xf>
    <xf numFmtId="4" fontId="64" fillId="0" borderId="9" xfId="8" applyNumberFormat="1" applyFont="1" applyFill="1" applyBorder="1" applyAlignment="1" applyProtection="1">
      <alignment vertical="top"/>
      <protection hidden="1"/>
    </xf>
    <xf numFmtId="0" fontId="72" fillId="0" borderId="0" xfId="0" applyFont="1" applyAlignment="1">
      <alignment horizontal="right" vertical="center"/>
    </xf>
    <xf numFmtId="0" fontId="1" fillId="0" borderId="5" xfId="0" applyFont="1" applyBorder="1" applyAlignment="1">
      <alignment horizontal="left" vertical="center"/>
    </xf>
    <xf numFmtId="0" fontId="2" fillId="0" borderId="5" xfId="0" applyFont="1" applyBorder="1" applyAlignment="1">
      <alignment horizontal="center" vertical="center" wrapText="1"/>
    </xf>
    <xf numFmtId="4" fontId="75" fillId="10" borderId="9" xfId="8" applyNumberFormat="1" applyFont="1" applyFill="1" applyBorder="1" applyAlignment="1" applyProtection="1">
      <alignment horizontal="right" vertical="center" wrapText="1"/>
    </xf>
    <xf numFmtId="0" fontId="72" fillId="0" borderId="16" xfId="0" applyFont="1" applyBorder="1"/>
    <xf numFmtId="0" fontId="73" fillId="0" borderId="16" xfId="0" applyFont="1" applyBorder="1"/>
    <xf numFmtId="0" fontId="74" fillId="0" borderId="0" xfId="0" applyFont="1" applyAlignment="1">
      <alignment vertical="center"/>
    </xf>
    <xf numFmtId="0" fontId="7" fillId="0" borderId="9" xfId="114" applyFont="1" applyBorder="1" applyAlignment="1" applyProtection="1">
      <alignment horizontal="left" vertical="center" wrapText="1"/>
      <protection hidden="1"/>
    </xf>
    <xf numFmtId="43" fontId="72" fillId="0" borderId="0" xfId="0" applyNumberFormat="1" applyFont="1" applyAlignment="1">
      <alignment horizontal="center" vertical="center"/>
    </xf>
    <xf numFmtId="43" fontId="5" fillId="0" borderId="0" xfId="0" applyNumberFormat="1" applyFont="1" applyAlignment="1" applyProtection="1">
      <alignment vertical="center"/>
      <protection locked="0"/>
    </xf>
    <xf numFmtId="2" fontId="72" fillId="0" borderId="0" xfId="0" applyNumberFormat="1" applyFont="1" applyAlignment="1">
      <alignment horizontal="center" vertical="center"/>
    </xf>
    <xf numFmtId="165" fontId="1" fillId="0" borderId="0" xfId="115" applyNumberFormat="1" applyFont="1" applyAlignment="1" applyProtection="1">
      <alignment horizontal="left" vertical="center"/>
      <protection hidden="1"/>
    </xf>
    <xf numFmtId="0" fontId="72" fillId="0" borderId="9" xfId="0" applyFont="1" applyBorder="1" applyAlignment="1">
      <alignment horizontal="center" vertical="center" wrapText="1"/>
    </xf>
    <xf numFmtId="0" fontId="72" fillId="3" borderId="14" xfId="109" applyFont="1" applyFill="1" applyBorder="1" applyAlignment="1" applyProtection="1">
      <alignment vertical="center" wrapText="1"/>
      <protection locked="0"/>
    </xf>
    <xf numFmtId="10" fontId="2" fillId="0" borderId="18" xfId="111" applyNumberFormat="1" applyFont="1" applyFill="1" applyBorder="1" applyAlignment="1" applyProtection="1">
      <alignment horizontal="center" vertical="center" wrapText="1"/>
      <protection locked="0" hidden="1"/>
    </xf>
    <xf numFmtId="164" fontId="72" fillId="9" borderId="9" xfId="8" applyFont="1" applyFill="1" applyBorder="1" applyAlignment="1" applyProtection="1">
      <alignment horizontal="right" vertical="center" wrapText="1"/>
    </xf>
    <xf numFmtId="1" fontId="2" fillId="0" borderId="9" xfId="111" applyNumberFormat="1" applyFont="1" applyFill="1" applyBorder="1" applyAlignment="1" applyProtection="1">
      <alignment horizontal="center" vertical="center" wrapText="1"/>
    </xf>
    <xf numFmtId="0" fontId="72" fillId="3" borderId="9" xfId="109" applyFont="1" applyFill="1" applyBorder="1" applyAlignment="1" applyProtection="1">
      <alignment horizontal="center" vertical="center" wrapText="1"/>
      <protection locked="0"/>
    </xf>
    <xf numFmtId="10" fontId="2" fillId="0" borderId="9" xfId="111" applyNumberFormat="1" applyFont="1" applyFill="1" applyBorder="1" applyAlignment="1" applyProtection="1">
      <alignment horizontal="center" vertical="center" wrapText="1"/>
      <protection locked="0" hidden="1"/>
    </xf>
    <xf numFmtId="2" fontId="2" fillId="0" borderId="9" xfId="111" applyNumberFormat="1" applyFont="1" applyFill="1" applyBorder="1" applyAlignment="1" applyProtection="1">
      <alignment horizontal="right" vertical="center" wrapText="1"/>
    </xf>
    <xf numFmtId="0" fontId="4" fillId="3" borderId="22" xfId="127" applyFont="1" applyFill="1" applyBorder="1" applyAlignment="1" applyProtection="1">
      <alignment horizontal="left" vertical="center" wrapText="1"/>
      <protection locked="0"/>
    </xf>
    <xf numFmtId="180" fontId="72" fillId="3" borderId="18" xfId="8" applyNumberFormat="1" applyFont="1" applyFill="1" applyBorder="1" applyAlignment="1" applyProtection="1">
      <alignment horizontal="right" vertical="center" wrapText="1"/>
      <protection locked="0"/>
    </xf>
    <xf numFmtId="181" fontId="72" fillId="3" borderId="18" xfId="8" applyNumberFormat="1" applyFont="1" applyFill="1" applyBorder="1" applyAlignment="1" applyProtection="1">
      <alignment horizontal="right" vertical="center" wrapText="1"/>
      <protection locked="0"/>
    </xf>
    <xf numFmtId="182" fontId="72" fillId="0" borderId="0" xfId="0" applyNumberFormat="1" applyFont="1" applyAlignment="1">
      <alignment horizontal="center" vertical="center"/>
    </xf>
    <xf numFmtId="0" fontId="1" fillId="0" borderId="24" xfId="0" applyFont="1" applyBorder="1" applyAlignment="1">
      <alignment horizontal="center" vertical="center"/>
    </xf>
    <xf numFmtId="0" fontId="1" fillId="0" borderId="25" xfId="0" applyFont="1" applyBorder="1" applyAlignment="1">
      <alignment horizontal="center" vertical="center"/>
    </xf>
    <xf numFmtId="0" fontId="1" fillId="13" borderId="18" xfId="0" applyFont="1" applyFill="1" applyBorder="1" applyAlignment="1">
      <alignment horizontal="center" vertical="center"/>
    </xf>
    <xf numFmtId="0" fontId="1" fillId="13" borderId="24" xfId="0" applyFont="1" applyFill="1" applyBorder="1" applyAlignment="1">
      <alignment vertical="center"/>
    </xf>
    <xf numFmtId="0" fontId="1" fillId="13" borderId="3" xfId="0" applyFont="1" applyFill="1" applyBorder="1" applyAlignment="1">
      <alignment vertical="center"/>
    </xf>
    <xf numFmtId="0" fontId="1" fillId="13" borderId="25" xfId="0" applyFont="1" applyFill="1" applyBorder="1" applyAlignment="1">
      <alignment vertical="center"/>
    </xf>
    <xf numFmtId="0" fontId="1" fillId="13" borderId="9" xfId="0" applyFont="1" applyFill="1" applyBorder="1" applyAlignment="1">
      <alignment horizontal="center" vertical="center" wrapText="1"/>
    </xf>
    <xf numFmtId="0" fontId="1" fillId="13" borderId="3" xfId="0" applyFont="1" applyFill="1" applyBorder="1" applyAlignment="1">
      <alignment vertical="center" wrapText="1"/>
    </xf>
    <xf numFmtId="0" fontId="1" fillId="13" borderId="25" xfId="0" applyFont="1" applyFill="1" applyBorder="1" applyAlignment="1">
      <alignment vertical="center" wrapText="1"/>
    </xf>
    <xf numFmtId="0" fontId="1" fillId="13" borderId="9" xfId="0" applyFont="1" applyFill="1" applyBorder="1" applyAlignment="1">
      <alignment horizontal="center" vertical="center"/>
    </xf>
    <xf numFmtId="0" fontId="5" fillId="13" borderId="0" xfId="0" applyFont="1" applyFill="1" applyAlignment="1">
      <alignment vertical="center"/>
    </xf>
    <xf numFmtId="0" fontId="2" fillId="13" borderId="0" xfId="0" applyFont="1" applyFill="1" applyAlignment="1">
      <alignment vertical="center"/>
    </xf>
    <xf numFmtId="0" fontId="72" fillId="0" borderId="9" xfId="0" applyFont="1" applyBorder="1" applyAlignment="1">
      <alignment horizontal="left" vertical="top"/>
    </xf>
    <xf numFmtId="0" fontId="72" fillId="0" borderId="9" xfId="0" applyFont="1" applyBorder="1" applyAlignment="1">
      <alignment horizontal="left" vertical="top" wrapText="1"/>
    </xf>
    <xf numFmtId="164" fontId="72" fillId="9" borderId="9" xfId="8" applyFont="1" applyFill="1" applyBorder="1" applyAlignment="1" applyProtection="1">
      <alignment horizontal="left" vertical="top" wrapText="1"/>
    </xf>
    <xf numFmtId="0" fontId="72" fillId="0" borderId="9" xfId="0" applyFont="1" applyBorder="1" applyAlignment="1">
      <alignment horizontal="left" vertical="center" wrapText="1"/>
    </xf>
    <xf numFmtId="0" fontId="9" fillId="0" borderId="9" xfId="114" applyFont="1" applyBorder="1" applyAlignment="1" applyProtection="1">
      <alignment horizontal="center" vertical="center"/>
      <protection hidden="1"/>
    </xf>
    <xf numFmtId="0" fontId="25" fillId="0" borderId="12" xfId="114" applyFont="1" applyBorder="1" applyAlignment="1" applyProtection="1">
      <alignment horizontal="right" vertical="center"/>
      <protection hidden="1"/>
    </xf>
    <xf numFmtId="0" fontId="25" fillId="0" borderId="0" xfId="114" applyFont="1" applyAlignment="1" applyProtection="1">
      <alignment horizontal="right" vertical="center"/>
      <protection hidden="1"/>
    </xf>
    <xf numFmtId="0" fontId="28" fillId="0" borderId="9" xfId="114" applyFont="1" applyBorder="1" applyAlignment="1" applyProtection="1">
      <alignment horizontal="center" vertical="center"/>
      <protection hidden="1"/>
    </xf>
    <xf numFmtId="0" fontId="27" fillId="0" borderId="14" xfId="114" applyFont="1" applyBorder="1" applyAlignment="1" applyProtection="1">
      <alignment horizontal="right" vertical="center"/>
      <protection hidden="1"/>
    </xf>
    <xf numFmtId="0" fontId="27" fillId="0" borderId="5" xfId="114" applyFont="1" applyBorder="1" applyAlignment="1" applyProtection="1">
      <alignment horizontal="right" vertical="center"/>
      <protection hidden="1"/>
    </xf>
    <xf numFmtId="0" fontId="1" fillId="0" borderId="24" xfId="114" applyFont="1" applyBorder="1" applyAlignment="1" applyProtection="1">
      <alignment horizontal="center" vertical="center"/>
      <protection hidden="1"/>
    </xf>
    <xf numFmtId="0" fontId="1" fillId="0" borderId="3" xfId="114" applyFont="1" applyBorder="1" applyAlignment="1" applyProtection="1">
      <alignment horizontal="center" vertical="center"/>
      <protection hidden="1"/>
    </xf>
    <xf numFmtId="0" fontId="1" fillId="0" borderId="25" xfId="114" applyFont="1" applyBorder="1" applyAlignment="1" applyProtection="1">
      <alignment horizontal="center" vertical="center"/>
      <protection hidden="1"/>
    </xf>
    <xf numFmtId="0" fontId="21" fillId="0" borderId="17" xfId="114" applyFont="1" applyBorder="1" applyAlignment="1" applyProtection="1">
      <alignment horizontal="center" vertical="center" textRotation="180"/>
      <protection hidden="1"/>
    </xf>
    <xf numFmtId="0" fontId="21" fillId="0" borderId="19" xfId="114" applyFont="1" applyBorder="1" applyAlignment="1" applyProtection="1">
      <alignment horizontal="center" vertical="center" textRotation="180"/>
      <protection hidden="1"/>
    </xf>
    <xf numFmtId="0" fontId="21" fillId="0" borderId="18" xfId="114" applyFont="1" applyBorder="1" applyAlignment="1" applyProtection="1">
      <alignment horizontal="center" vertical="center" textRotation="180"/>
      <protection hidden="1"/>
    </xf>
    <xf numFmtId="0" fontId="22" fillId="0" borderId="30" xfId="114" applyFont="1" applyBorder="1" applyAlignment="1" applyProtection="1">
      <alignment horizontal="center" vertical="center" wrapText="1"/>
      <protection hidden="1"/>
    </xf>
    <xf numFmtId="0" fontId="22" fillId="0" borderId="59" xfId="114" applyFont="1" applyBorder="1" applyAlignment="1" applyProtection="1">
      <alignment horizontal="center" vertical="center" wrapText="1"/>
      <protection hidden="1"/>
    </xf>
    <xf numFmtId="0" fontId="22" fillId="0" borderId="31" xfId="114" applyFont="1" applyBorder="1" applyAlignment="1" applyProtection="1">
      <alignment horizontal="center" vertical="center" wrapText="1"/>
      <protection hidden="1"/>
    </xf>
    <xf numFmtId="0" fontId="21" fillId="0" borderId="17" xfId="114" applyFont="1" applyBorder="1" applyAlignment="1" applyProtection="1">
      <alignment horizontal="center" vertical="center" textRotation="90"/>
      <protection hidden="1"/>
    </xf>
    <xf numFmtId="0" fontId="21" fillId="0" borderId="19" xfId="114" applyFont="1" applyBorder="1" applyAlignment="1" applyProtection="1">
      <alignment horizontal="center" vertical="center" textRotation="90"/>
      <protection hidden="1"/>
    </xf>
    <xf numFmtId="0" fontId="21" fillId="0" borderId="18" xfId="114" applyFont="1" applyBorder="1" applyAlignment="1" applyProtection="1">
      <alignment horizontal="center" vertical="center" textRotation="90"/>
      <protection hidden="1"/>
    </xf>
    <xf numFmtId="0" fontId="23" fillId="0" borderId="11" xfId="114" applyFont="1" applyBorder="1" applyAlignment="1" applyProtection="1">
      <alignment horizontal="center" vertical="center"/>
      <protection hidden="1"/>
    </xf>
    <xf numFmtId="0" fontId="23" fillId="0" borderId="22" xfId="114" applyFont="1" applyBorder="1" applyAlignment="1" applyProtection="1">
      <alignment horizontal="center" vertical="center"/>
      <protection hidden="1"/>
    </xf>
    <xf numFmtId="0" fontId="23" fillId="0" borderId="20" xfId="114" applyFont="1" applyBorder="1" applyAlignment="1" applyProtection="1">
      <alignment horizontal="center" vertical="center"/>
      <protection hidden="1"/>
    </xf>
    <xf numFmtId="0" fontId="24" fillId="0" borderId="22" xfId="114" applyFont="1" applyBorder="1" applyAlignment="1" applyProtection="1">
      <alignment horizontal="justify" vertical="center"/>
      <protection hidden="1"/>
    </xf>
    <xf numFmtId="0" fontId="24" fillId="0" borderId="20" xfId="114" applyFont="1" applyBorder="1" applyAlignment="1" applyProtection="1">
      <alignment horizontal="justify" vertical="center"/>
      <protection hidden="1"/>
    </xf>
    <xf numFmtId="0" fontId="6" fillId="0" borderId="12" xfId="114" applyBorder="1"/>
    <xf numFmtId="0" fontId="6" fillId="0" borderId="0" xfId="114"/>
    <xf numFmtId="0" fontId="6" fillId="0" borderId="13" xfId="114" applyBorder="1"/>
    <xf numFmtId="0" fontId="25" fillId="0" borderId="60" xfId="114" applyFont="1" applyBorder="1" applyAlignment="1" applyProtection="1">
      <alignment horizontal="right" vertical="center"/>
      <protection hidden="1"/>
    </xf>
    <xf numFmtId="0" fontId="25" fillId="0" borderId="16" xfId="114" applyFont="1" applyBorder="1" applyAlignment="1" applyProtection="1">
      <alignment horizontal="right" vertical="center"/>
      <protection hidden="1"/>
    </xf>
    <xf numFmtId="0" fontId="27" fillId="0" borderId="12" xfId="114" applyFont="1" applyBorder="1" applyAlignment="1" applyProtection="1">
      <alignment horizontal="right" vertical="center"/>
      <protection hidden="1"/>
    </xf>
    <xf numFmtId="0" fontId="27" fillId="0" borderId="0" xfId="114" applyFont="1" applyAlignment="1" applyProtection="1">
      <alignment horizontal="right" vertical="center"/>
      <protection hidden="1"/>
    </xf>
    <xf numFmtId="0" fontId="24" fillId="0" borderId="0" xfId="73" applyFont="1" applyAlignment="1" applyProtection="1">
      <alignment horizontal="left" vertical="top"/>
      <protection hidden="1"/>
    </xf>
    <xf numFmtId="0" fontId="29" fillId="6" borderId="0" xfId="73" applyFont="1" applyFill="1" applyAlignment="1" applyProtection="1">
      <alignment horizontal="center" vertical="top" wrapText="1"/>
      <protection hidden="1"/>
    </xf>
    <xf numFmtId="0" fontId="33" fillId="0" borderId="61" xfId="73" applyFont="1" applyBorder="1" applyAlignment="1" applyProtection="1">
      <alignment horizontal="center" vertical="top"/>
      <protection hidden="1"/>
    </xf>
    <xf numFmtId="0" fontId="24" fillId="0" borderId="22" xfId="73" applyFont="1" applyBorder="1" applyAlignment="1" applyProtection="1">
      <alignment horizontal="center" vertical="center"/>
      <protection hidden="1"/>
    </xf>
    <xf numFmtId="0" fontId="33" fillId="0" borderId="0" xfId="73" applyFont="1" applyAlignment="1" applyProtection="1">
      <alignment horizontal="center" vertical="top"/>
      <protection hidden="1"/>
    </xf>
    <xf numFmtId="0" fontId="72" fillId="3" borderId="30" xfId="109" applyFont="1" applyFill="1" applyBorder="1" applyAlignment="1" applyProtection="1">
      <alignment horizontal="left" vertical="center"/>
      <protection locked="0"/>
    </xf>
    <xf numFmtId="0" fontId="72" fillId="3" borderId="59" xfId="109" applyFont="1" applyFill="1" applyBorder="1" applyAlignment="1" applyProtection="1">
      <alignment horizontal="left" vertical="center"/>
      <protection locked="0"/>
    </xf>
    <xf numFmtId="0" fontId="72" fillId="3" borderId="31" xfId="109" applyFont="1" applyFill="1" applyBorder="1" applyAlignment="1" applyProtection="1">
      <alignment horizontal="left" vertical="center"/>
      <protection locked="0"/>
    </xf>
    <xf numFmtId="0" fontId="2" fillId="3" borderId="59" xfId="109" applyFont="1" applyFill="1" applyBorder="1" applyAlignment="1" applyProtection="1">
      <alignment horizontal="left" vertical="center"/>
      <protection locked="0"/>
    </xf>
    <xf numFmtId="0" fontId="2" fillId="3" borderId="31" xfId="109" applyFont="1" applyFill="1" applyBorder="1" applyAlignment="1" applyProtection="1">
      <alignment horizontal="left" vertical="center"/>
      <protection locked="0"/>
    </xf>
    <xf numFmtId="0" fontId="51" fillId="3" borderId="30" xfId="109" applyFont="1" applyFill="1" applyBorder="1" applyAlignment="1" applyProtection="1">
      <alignment horizontal="left" vertical="center"/>
      <protection locked="0"/>
    </xf>
    <xf numFmtId="0" fontId="51" fillId="3" borderId="59" xfId="109" applyFont="1" applyFill="1" applyBorder="1" applyAlignment="1" applyProtection="1">
      <alignment horizontal="left" vertical="center"/>
      <protection locked="0"/>
    </xf>
    <xf numFmtId="0" fontId="51" fillId="3" borderId="31" xfId="109" applyFont="1" applyFill="1" applyBorder="1" applyAlignment="1" applyProtection="1">
      <alignment horizontal="left" vertical="center"/>
      <protection locked="0"/>
    </xf>
    <xf numFmtId="0" fontId="0" fillId="3" borderId="24" xfId="109" applyFont="1" applyFill="1" applyBorder="1" applyAlignment="1" applyProtection="1">
      <alignment vertical="top"/>
      <protection locked="0"/>
    </xf>
    <xf numFmtId="0" fontId="0" fillId="3" borderId="3" xfId="109" applyFont="1" applyFill="1" applyBorder="1" applyAlignment="1" applyProtection="1">
      <alignment vertical="top"/>
      <protection locked="0"/>
    </xf>
    <xf numFmtId="0" fontId="0" fillId="3" borderId="25" xfId="109" applyFont="1" applyFill="1" applyBorder="1" applyAlignment="1" applyProtection="1">
      <alignment vertical="top"/>
      <protection locked="0"/>
    </xf>
    <xf numFmtId="0" fontId="24" fillId="0" borderId="5" xfId="109" applyFont="1" applyBorder="1" applyAlignment="1" applyProtection="1">
      <alignment horizontal="center" vertical="center" wrapText="1"/>
      <protection hidden="1"/>
    </xf>
    <xf numFmtId="0" fontId="1" fillId="0" borderId="0" xfId="109" applyFont="1" applyAlignment="1" applyProtection="1">
      <alignment horizontal="center" vertical="center"/>
      <protection hidden="1"/>
    </xf>
    <xf numFmtId="0" fontId="3" fillId="6" borderId="0" xfId="109" applyFont="1" applyFill="1" applyAlignment="1" applyProtection="1">
      <alignment horizontal="center" vertical="center"/>
      <protection hidden="1"/>
    </xf>
    <xf numFmtId="0" fontId="2" fillId="3" borderId="9" xfId="109" applyFont="1" applyFill="1" applyBorder="1" applyAlignment="1" applyProtection="1">
      <alignment horizontal="center" vertical="center"/>
      <protection locked="0"/>
    </xf>
    <xf numFmtId="0" fontId="2" fillId="3" borderId="24" xfId="109" applyFont="1" applyFill="1" applyBorder="1" applyAlignment="1" applyProtection="1">
      <alignment horizontal="center" vertical="center" wrapText="1"/>
      <protection locked="0"/>
    </xf>
    <xf numFmtId="0" fontId="2" fillId="3" borderId="3" xfId="109" applyFont="1" applyFill="1" applyBorder="1" applyAlignment="1" applyProtection="1">
      <alignment horizontal="center" vertical="center" wrapText="1"/>
      <protection locked="0"/>
    </xf>
    <xf numFmtId="0" fontId="2" fillId="3" borderId="25" xfId="109" applyFont="1" applyFill="1" applyBorder="1" applyAlignment="1" applyProtection="1">
      <alignment horizontal="center" vertical="center" wrapText="1"/>
      <protection locked="0"/>
    </xf>
    <xf numFmtId="0" fontId="2" fillId="0" borderId="9" xfId="109" applyFont="1" applyBorder="1" applyAlignment="1" applyProtection="1">
      <alignment horizontal="left" vertical="center" wrapText="1"/>
      <protection hidden="1"/>
    </xf>
    <xf numFmtId="0" fontId="0" fillId="3" borderId="24" xfId="126" applyFont="1" applyFill="1" applyBorder="1" applyAlignment="1" applyProtection="1">
      <alignment vertical="top"/>
      <protection locked="0"/>
    </xf>
    <xf numFmtId="0" fontId="69" fillId="3" borderId="3" xfId="126" applyFont="1" applyFill="1" applyBorder="1" applyAlignment="1" applyProtection="1">
      <alignment vertical="top"/>
      <protection locked="0"/>
    </xf>
    <xf numFmtId="0" fontId="69" fillId="3" borderId="25" xfId="126" applyFont="1" applyFill="1" applyBorder="1" applyAlignment="1" applyProtection="1">
      <alignment vertical="top"/>
      <protection locked="0"/>
    </xf>
    <xf numFmtId="0" fontId="72" fillId="0" borderId="0" xfId="0" applyFont="1" applyAlignment="1">
      <alignment horizontal="left" vertical="center"/>
    </xf>
    <xf numFmtId="0" fontId="75" fillId="12" borderId="9" xfId="0" applyFont="1" applyFill="1" applyBorder="1" applyAlignment="1">
      <alignment horizontal="left" vertical="center"/>
    </xf>
    <xf numFmtId="0" fontId="75" fillId="9" borderId="0" xfId="109" applyFont="1" applyFill="1" applyAlignment="1">
      <alignment horizontal="left" vertical="center" wrapText="1"/>
    </xf>
    <xf numFmtId="0" fontId="1" fillId="0" borderId="16" xfId="0" applyFont="1" applyBorder="1" applyAlignment="1">
      <alignment horizontal="left" vertical="top" wrapText="1"/>
    </xf>
    <xf numFmtId="0" fontId="75" fillId="0" borderId="0" xfId="0" applyFont="1" applyAlignment="1">
      <alignment horizontal="left" vertical="center"/>
    </xf>
    <xf numFmtId="1" fontId="75" fillId="9" borderId="0" xfId="109" applyNumberFormat="1" applyFont="1" applyFill="1" applyAlignment="1">
      <alignment horizontal="left" vertical="center" wrapText="1"/>
    </xf>
    <xf numFmtId="0" fontId="33" fillId="0" borderId="0" xfId="0" applyFont="1" applyAlignment="1">
      <alignment horizontal="center" vertical="center" wrapText="1"/>
    </xf>
    <xf numFmtId="0" fontId="3" fillId="6" borderId="0" xfId="0" applyFont="1" applyFill="1" applyAlignment="1">
      <alignment horizontal="center" vertical="center"/>
    </xf>
    <xf numFmtId="0" fontId="23" fillId="0" borderId="0" xfId="0" applyFont="1" applyAlignment="1">
      <alignment horizontal="left" vertical="center"/>
    </xf>
    <xf numFmtId="0" fontId="23" fillId="0" borderId="0" xfId="0" applyFont="1" applyAlignment="1">
      <alignment horizontal="left" vertical="center" wrapText="1"/>
    </xf>
    <xf numFmtId="0" fontId="58" fillId="0" borderId="5" xfId="0" applyFont="1" applyBorder="1" applyAlignment="1">
      <alignment horizontal="right" vertical="center"/>
    </xf>
    <xf numFmtId="0" fontId="2" fillId="0" borderId="0" xfId="115" applyFont="1" applyAlignment="1">
      <alignment horizontal="left" vertical="center"/>
    </xf>
    <xf numFmtId="0" fontId="1" fillId="0" borderId="0" xfId="115" applyFont="1" applyAlignment="1">
      <alignment horizontal="left" vertical="center"/>
    </xf>
    <xf numFmtId="0" fontId="1" fillId="0" borderId="0" xfId="0" applyFont="1" applyAlignment="1">
      <alignment horizontal="left" vertical="center" wrapText="1"/>
    </xf>
    <xf numFmtId="0" fontId="5" fillId="0" borderId="0" xfId="0" applyFont="1" applyAlignment="1">
      <alignment horizontal="center" vertical="center" wrapText="1"/>
    </xf>
    <xf numFmtId="0" fontId="3" fillId="6" borderId="0" xfId="0" applyFont="1" applyFill="1" applyAlignment="1">
      <alignment horizontal="center" vertical="center" wrapText="1"/>
    </xf>
    <xf numFmtId="0" fontId="75" fillId="10" borderId="9" xfId="0" applyFont="1" applyFill="1" applyBorder="1" applyAlignment="1">
      <alignment horizontal="left" vertical="center" wrapText="1"/>
    </xf>
    <xf numFmtId="0" fontId="2" fillId="0" borderId="0" xfId="0" applyFont="1" applyAlignment="1">
      <alignment horizontal="left" vertical="center" wrapText="1"/>
    </xf>
    <xf numFmtId="0" fontId="58" fillId="0" borderId="51" xfId="0" applyFont="1" applyBorder="1" applyAlignment="1">
      <alignment horizontal="right" vertical="center"/>
    </xf>
    <xf numFmtId="0" fontId="1" fillId="0" borderId="0" xfId="115" applyFont="1" applyAlignment="1" applyProtection="1">
      <alignment vertical="center" wrapText="1"/>
      <protection hidden="1"/>
    </xf>
    <xf numFmtId="0" fontId="72" fillId="0" borderId="0" xfId="0" applyFont="1" applyAlignment="1">
      <alignment horizontal="right" vertical="center"/>
    </xf>
    <xf numFmtId="165" fontId="1" fillId="0" borderId="0" xfId="115" applyNumberFormat="1" applyFont="1" applyAlignment="1" applyProtection="1">
      <alignment horizontal="left" vertical="center"/>
      <protection hidden="1"/>
    </xf>
    <xf numFmtId="0" fontId="58" fillId="0" borderId="0" xfId="0" applyFont="1" applyAlignment="1">
      <alignment horizontal="center" vertical="center"/>
    </xf>
    <xf numFmtId="165" fontId="1" fillId="0" borderId="0" xfId="0" applyNumberFormat="1" applyFont="1" applyAlignment="1">
      <alignment horizontal="left" vertical="center"/>
    </xf>
    <xf numFmtId="0" fontId="74" fillId="0" borderId="0" xfId="0" applyFont="1" applyAlignment="1">
      <alignment horizontal="left" vertical="center"/>
    </xf>
    <xf numFmtId="0" fontId="74" fillId="9" borderId="0" xfId="109" applyFont="1" applyFill="1" applyAlignment="1">
      <alignment horizontal="left" vertical="center" wrapText="1"/>
    </xf>
    <xf numFmtId="1" fontId="74" fillId="9" borderId="0" xfId="109" applyNumberFormat="1" applyFont="1" applyFill="1" applyAlignment="1">
      <alignment horizontal="left" vertical="center" wrapText="1"/>
    </xf>
    <xf numFmtId="0" fontId="74" fillId="9" borderId="0" xfId="109" applyFont="1" applyFill="1" applyAlignment="1">
      <alignment horizontal="left" vertical="center"/>
    </xf>
    <xf numFmtId="2" fontId="33" fillId="10" borderId="24" xfId="0" applyNumberFormat="1" applyFont="1" applyFill="1" applyBorder="1" applyAlignment="1">
      <alignment horizontal="center" vertical="center" wrapText="1"/>
    </xf>
    <xf numFmtId="2" fontId="33" fillId="10" borderId="3" xfId="0" applyNumberFormat="1" applyFont="1" applyFill="1" applyBorder="1" applyAlignment="1">
      <alignment horizontal="center" vertical="center" wrapText="1"/>
    </xf>
    <xf numFmtId="2" fontId="33" fillId="10" borderId="15" xfId="0" applyNumberFormat="1" applyFont="1" applyFill="1" applyBorder="1" applyAlignment="1">
      <alignment horizontal="center" vertical="center" wrapText="1"/>
    </xf>
    <xf numFmtId="0" fontId="33" fillId="0" borderId="0" xfId="0" applyFont="1" applyAlignment="1" applyProtection="1">
      <alignment horizontal="center" vertical="center" wrapText="1"/>
      <protection hidden="1"/>
    </xf>
    <xf numFmtId="0" fontId="3" fillId="6" borderId="0" xfId="0" applyFont="1" applyFill="1" applyAlignment="1" applyProtection="1">
      <alignment horizontal="center" vertical="center"/>
      <protection hidden="1"/>
    </xf>
    <xf numFmtId="0" fontId="72" fillId="0" borderId="0" xfId="0" applyFont="1" applyAlignment="1" applyProtection="1">
      <alignment horizontal="left" vertical="center"/>
      <protection locked="0"/>
    </xf>
    <xf numFmtId="0" fontId="72" fillId="0" borderId="24" xfId="109" applyFont="1" applyBorder="1" applyAlignment="1" applyProtection="1">
      <alignment horizontal="left" vertical="center" wrapText="1"/>
      <protection hidden="1"/>
    </xf>
    <xf numFmtId="0" fontId="72" fillId="0" borderId="25" xfId="109" applyFont="1" applyBorder="1" applyAlignment="1" applyProtection="1">
      <alignment horizontal="left" vertical="center" wrapText="1"/>
      <protection hidden="1"/>
    </xf>
    <xf numFmtId="1" fontId="72" fillId="0" borderId="24" xfId="109" applyNumberFormat="1" applyFont="1" applyBorder="1" applyAlignment="1" applyProtection="1">
      <alignment horizontal="left" vertical="center" wrapText="1"/>
      <protection hidden="1"/>
    </xf>
    <xf numFmtId="0" fontId="72" fillId="0" borderId="16" xfId="0" applyFont="1" applyBorder="1" applyAlignment="1">
      <alignment horizontal="left" vertical="top" wrapText="1"/>
    </xf>
    <xf numFmtId="0" fontId="72" fillId="0" borderId="0" xfId="0" applyFont="1" applyAlignment="1">
      <alignment horizontal="left" vertical="top" wrapText="1"/>
    </xf>
    <xf numFmtId="0" fontId="72" fillId="9" borderId="0" xfId="109" applyFont="1" applyFill="1" applyAlignment="1">
      <alignment horizontal="left" vertical="center"/>
    </xf>
    <xf numFmtId="0" fontId="75" fillId="0" borderId="24" xfId="0" applyFont="1" applyBorder="1" applyAlignment="1">
      <alignment horizontal="center" vertical="center"/>
    </xf>
    <xf numFmtId="0" fontId="75" fillId="0" borderId="3" xfId="0" applyFont="1" applyBorder="1" applyAlignment="1">
      <alignment horizontal="center" vertical="center"/>
    </xf>
    <xf numFmtId="0" fontId="75" fillId="0" borderId="25" xfId="0" applyFont="1" applyBorder="1" applyAlignment="1">
      <alignment horizontal="center" vertical="center"/>
    </xf>
    <xf numFmtId="0" fontId="7" fillId="9" borderId="24" xfId="114" applyFont="1" applyFill="1" applyBorder="1" applyAlignment="1">
      <alignment horizontal="left" vertical="center" wrapText="1"/>
    </xf>
    <xf numFmtId="0" fontId="7" fillId="9" borderId="25" xfId="114" applyFont="1" applyFill="1" applyBorder="1" applyAlignment="1">
      <alignment horizontal="left" vertical="center" wrapText="1"/>
    </xf>
    <xf numFmtId="164" fontId="1" fillId="0" borderId="62" xfId="8" applyFont="1" applyBorder="1" applyAlignment="1" applyProtection="1">
      <alignment horizontal="right" vertical="center" wrapText="1"/>
      <protection hidden="1"/>
    </xf>
    <xf numFmtId="164" fontId="1" fillId="0" borderId="63" xfId="8" applyFont="1" applyBorder="1" applyAlignment="1" applyProtection="1">
      <alignment horizontal="right" vertical="center" wrapText="1"/>
      <protection hidden="1"/>
    </xf>
    <xf numFmtId="0" fontId="4" fillId="0" borderId="9" xfId="114" applyFont="1" applyBorder="1" applyAlignment="1" applyProtection="1">
      <alignment horizontal="justify" vertical="center" wrapText="1"/>
      <protection hidden="1"/>
    </xf>
    <xf numFmtId="0" fontId="7" fillId="9" borderId="9" xfId="114" applyFont="1" applyFill="1" applyBorder="1" applyAlignment="1">
      <alignment horizontal="center" vertical="center" wrapText="1"/>
    </xf>
    <xf numFmtId="0" fontId="7" fillId="9" borderId="26" xfId="114" applyFont="1" applyFill="1" applyBorder="1" applyAlignment="1">
      <alignment horizontal="center" vertical="center" wrapText="1"/>
    </xf>
    <xf numFmtId="0" fontId="59" fillId="0" borderId="0" xfId="114" applyFont="1" applyAlignment="1" applyProtection="1">
      <alignment horizontal="center" vertical="center" wrapText="1"/>
      <protection hidden="1"/>
    </xf>
    <xf numFmtId="0" fontId="8" fillId="6" borderId="0" xfId="114" applyFont="1" applyFill="1" applyAlignment="1" applyProtection="1">
      <alignment horizontal="center" vertical="center"/>
      <protection hidden="1"/>
    </xf>
    <xf numFmtId="0" fontId="7" fillId="0" borderId="7" xfId="114" applyFont="1" applyBorder="1" applyAlignment="1" applyProtection="1">
      <alignment horizontal="left" vertical="center" wrapText="1"/>
      <protection hidden="1"/>
    </xf>
    <xf numFmtId="0" fontId="7" fillId="0" borderId="7" xfId="114" applyFont="1" applyBorder="1" applyAlignment="1" applyProtection="1">
      <alignment horizontal="center" vertical="center" wrapText="1"/>
      <protection hidden="1"/>
    </xf>
    <xf numFmtId="0" fontId="7" fillId="0" borderId="8" xfId="114" applyFont="1" applyBorder="1" applyAlignment="1" applyProtection="1">
      <alignment horizontal="center" vertical="center" wrapText="1"/>
      <protection hidden="1"/>
    </xf>
    <xf numFmtId="0" fontId="7" fillId="4" borderId="9" xfId="114" applyFont="1" applyFill="1" applyBorder="1" applyAlignment="1" applyProtection="1">
      <alignment horizontal="left" vertical="center" wrapText="1"/>
      <protection hidden="1"/>
    </xf>
    <xf numFmtId="164" fontId="7" fillId="4" borderId="9" xfId="8" applyFont="1" applyFill="1" applyBorder="1" applyAlignment="1" applyProtection="1">
      <alignment horizontal="right" vertical="center" wrapText="1"/>
      <protection hidden="1"/>
    </xf>
    <xf numFmtId="164" fontId="7" fillId="4" borderId="26" xfId="8" applyFont="1" applyFill="1" applyBorder="1" applyAlignment="1" applyProtection="1">
      <alignment horizontal="right" vertical="center" wrapText="1"/>
      <protection hidden="1"/>
    </xf>
    <xf numFmtId="0" fontId="3" fillId="0" borderId="0" xfId="114" applyFont="1" applyAlignment="1" applyProtection="1">
      <alignment horizontal="center" vertical="top"/>
      <protection hidden="1"/>
    </xf>
    <xf numFmtId="9" fontId="7" fillId="9" borderId="9" xfId="114" applyNumberFormat="1" applyFont="1" applyFill="1" applyBorder="1" applyAlignment="1">
      <alignment horizontal="center" vertical="center" wrapText="1"/>
    </xf>
    <xf numFmtId="9" fontId="7" fillId="9" borderId="26" xfId="114" applyNumberFormat="1" applyFont="1" applyFill="1" applyBorder="1" applyAlignment="1">
      <alignment horizontal="center" vertical="center" wrapText="1"/>
    </xf>
    <xf numFmtId="0" fontId="71" fillId="0" borderId="0" xfId="114" applyFont="1" applyAlignment="1" applyProtection="1">
      <alignment horizontal="center" vertical="top"/>
      <protection hidden="1"/>
    </xf>
    <xf numFmtId="49" fontId="7" fillId="9" borderId="9" xfId="114" applyNumberFormat="1" applyFont="1" applyFill="1" applyBorder="1" applyAlignment="1">
      <alignment horizontal="left" vertical="center" wrapText="1"/>
    </xf>
    <xf numFmtId="0" fontId="7" fillId="9" borderId="9" xfId="114" applyFont="1" applyFill="1" applyBorder="1" applyAlignment="1" applyProtection="1">
      <alignment horizontal="center" vertical="center" wrapText="1"/>
      <protection locked="0"/>
    </xf>
    <xf numFmtId="0" fontId="7" fillId="9" borderId="26" xfId="114" applyFont="1" applyFill="1" applyBorder="1" applyAlignment="1" applyProtection="1">
      <alignment horizontal="center" vertical="center" wrapText="1"/>
      <protection locked="0"/>
    </xf>
    <xf numFmtId="4" fontId="7" fillId="4" borderId="9" xfId="8" applyNumberFormat="1" applyFont="1" applyFill="1" applyBorder="1" applyAlignment="1" applyProtection="1">
      <alignment horizontal="right" vertical="center" wrapText="1"/>
      <protection hidden="1"/>
    </xf>
    <xf numFmtId="4" fontId="7" fillId="4" borderId="26" xfId="8" applyNumberFormat="1" applyFont="1" applyFill="1" applyBorder="1" applyAlignment="1" applyProtection="1">
      <alignment horizontal="right" vertical="center" wrapText="1"/>
      <protection hidden="1"/>
    </xf>
    <xf numFmtId="9" fontId="7" fillId="9" borderId="9" xfId="114" applyNumberFormat="1" applyFont="1" applyFill="1" applyBorder="1" applyAlignment="1" applyProtection="1">
      <alignment horizontal="center" vertical="center" wrapText="1"/>
      <protection locked="0"/>
    </xf>
    <xf numFmtId="9" fontId="7" fillId="9" borderId="26" xfId="114" applyNumberFormat="1" applyFont="1" applyFill="1" applyBorder="1" applyAlignment="1" applyProtection="1">
      <alignment horizontal="center" vertical="center" wrapText="1"/>
      <protection locked="0"/>
    </xf>
    <xf numFmtId="0" fontId="65" fillId="0" borderId="40" xfId="114" applyFont="1" applyBorder="1" applyAlignment="1" applyProtection="1">
      <alignment horizontal="center" vertical="center"/>
      <protection hidden="1"/>
    </xf>
    <xf numFmtId="0" fontId="65" fillId="0" borderId="64" xfId="114" applyFont="1" applyBorder="1" applyAlignment="1" applyProtection="1">
      <alignment horizontal="center" vertical="center"/>
      <protection hidden="1"/>
    </xf>
    <xf numFmtId="0" fontId="59" fillId="0" borderId="9" xfId="114" applyFont="1" applyBorder="1" applyAlignment="1" applyProtection="1">
      <alignment horizontal="left" vertical="center" wrapText="1"/>
      <protection hidden="1"/>
    </xf>
    <xf numFmtId="0" fontId="59" fillId="0" borderId="28" xfId="114" applyFont="1" applyBorder="1" applyAlignment="1" applyProtection="1">
      <alignment horizontal="left" vertical="center" wrapText="1"/>
      <protection hidden="1"/>
    </xf>
    <xf numFmtId="0" fontId="7" fillId="4" borderId="65" xfId="114" applyFont="1" applyFill="1" applyBorder="1" applyAlignment="1" applyProtection="1">
      <alignment horizontal="left" vertical="center" wrapText="1"/>
      <protection hidden="1"/>
    </xf>
    <xf numFmtId="0" fontId="4" fillId="0" borderId="66" xfId="114" applyFont="1" applyBorder="1" applyAlignment="1" applyProtection="1">
      <alignment horizontal="justify" vertical="center" wrapText="1"/>
      <protection hidden="1"/>
    </xf>
    <xf numFmtId="0" fontId="4" fillId="0" borderId="21" xfId="114" applyFont="1" applyBorder="1" applyAlignment="1" applyProtection="1">
      <alignment horizontal="justify" vertical="center" wrapText="1"/>
      <protection hidden="1"/>
    </xf>
    <xf numFmtId="0" fontId="7" fillId="0" borderId="67" xfId="114" applyFont="1" applyBorder="1" applyAlignment="1" applyProtection="1">
      <alignment horizontal="center" vertical="center" wrapText="1"/>
      <protection hidden="1"/>
    </xf>
    <xf numFmtId="0" fontId="7" fillId="0" borderId="10" xfId="114" applyFont="1" applyBorder="1" applyAlignment="1" applyProtection="1">
      <alignment horizontal="center" vertical="center" wrapText="1"/>
      <protection hidden="1"/>
    </xf>
    <xf numFmtId="0" fontId="4" fillId="0" borderId="0" xfId="114" applyFont="1" applyAlignment="1" applyProtection="1">
      <alignment horizontal="left" vertical="top"/>
      <protection hidden="1"/>
    </xf>
    <xf numFmtId="0" fontId="7" fillId="0" borderId="0" xfId="114" applyFont="1" applyAlignment="1" applyProtection="1">
      <alignment horizontal="center" vertical="center" wrapText="1"/>
      <protection hidden="1"/>
    </xf>
    <xf numFmtId="0" fontId="7" fillId="0" borderId="0" xfId="111" applyNumberFormat="1" applyFont="1" applyFill="1" applyBorder="1" applyAlignment="1" applyProtection="1">
      <alignment horizontal="justify" vertical="center" wrapText="1"/>
      <protection hidden="1"/>
    </xf>
    <xf numFmtId="0" fontId="4" fillId="0" borderId="9" xfId="114" applyFont="1" applyBorder="1" applyAlignment="1" applyProtection="1">
      <alignment horizontal="center" vertical="center"/>
      <protection hidden="1"/>
    </xf>
    <xf numFmtId="0" fontId="7" fillId="0" borderId="9" xfId="114" applyFont="1" applyBorder="1" applyAlignment="1" applyProtection="1">
      <alignment horizontal="left" vertical="center" wrapText="1"/>
      <protection hidden="1"/>
    </xf>
    <xf numFmtId="0" fontId="7" fillId="0" borderId="24" xfId="114" applyFont="1" applyBorder="1" applyAlignment="1" applyProtection="1">
      <alignment horizontal="center" vertical="center" wrapText="1"/>
      <protection hidden="1"/>
    </xf>
    <xf numFmtId="0" fontId="7" fillId="0" borderId="25" xfId="114" applyFont="1" applyBorder="1" applyAlignment="1" applyProtection="1">
      <alignment horizontal="center" vertical="center" wrapText="1"/>
      <protection hidden="1"/>
    </xf>
    <xf numFmtId="0" fontId="59" fillId="0" borderId="0" xfId="115" applyFont="1" applyAlignment="1">
      <alignment horizontal="center" vertical="center" wrapText="1"/>
    </xf>
    <xf numFmtId="0" fontId="8" fillId="6" borderId="0" xfId="0" applyFont="1" applyFill="1" applyAlignment="1">
      <alignment horizontal="center" vertical="center"/>
    </xf>
    <xf numFmtId="49" fontId="73" fillId="9" borderId="9" xfId="109" applyNumberFormat="1" applyFont="1" applyFill="1" applyBorder="1" applyAlignment="1" applyProtection="1">
      <alignment horizontal="left" vertical="center"/>
      <protection locked="0"/>
    </xf>
    <xf numFmtId="49" fontId="73" fillId="0" borderId="24" xfId="109" applyNumberFormat="1" applyFont="1" applyBorder="1" applyAlignment="1" applyProtection="1">
      <alignment horizontal="left" vertical="center" wrapText="1"/>
      <protection hidden="1"/>
    </xf>
    <xf numFmtId="0" fontId="73" fillId="0" borderId="25" xfId="109" applyFont="1" applyBorder="1" applyAlignment="1" applyProtection="1">
      <alignment horizontal="left" vertical="center" wrapText="1"/>
      <protection hidden="1"/>
    </xf>
    <xf numFmtId="0" fontId="73" fillId="0" borderId="0" xfId="0" applyFont="1" applyAlignment="1" applyProtection="1">
      <alignment horizontal="left" vertical="center"/>
      <protection locked="0"/>
    </xf>
    <xf numFmtId="0" fontId="7" fillId="0" borderId="0" xfId="0" applyFont="1" applyAlignment="1" applyProtection="1">
      <alignment horizontal="center" vertical="center"/>
      <protection locked="0"/>
    </xf>
    <xf numFmtId="0" fontId="7" fillId="0" borderId="0" xfId="115" applyFont="1" applyAlignment="1">
      <alignment horizontal="left" vertical="center"/>
    </xf>
    <xf numFmtId="0" fontId="33" fillId="0" borderId="9" xfId="115" applyFont="1" applyBorder="1" applyAlignment="1" applyProtection="1">
      <alignment horizontal="center" vertical="center"/>
      <protection locked="0"/>
    </xf>
    <xf numFmtId="10" fontId="73" fillId="0" borderId="24" xfId="109" applyNumberFormat="1" applyFont="1" applyBorder="1" applyAlignment="1" applyProtection="1">
      <alignment horizontal="left" vertical="center" wrapText="1"/>
      <protection hidden="1"/>
    </xf>
    <xf numFmtId="0" fontId="34" fillId="0" borderId="0" xfId="115" applyFont="1" applyAlignment="1" applyProtection="1">
      <alignment horizontal="center" vertical="center" wrapText="1"/>
      <protection hidden="1"/>
    </xf>
    <xf numFmtId="0" fontId="7" fillId="0" borderId="0" xfId="0" applyFont="1" applyAlignment="1" applyProtection="1">
      <alignment horizontal="left" vertical="center" wrapText="1"/>
      <protection hidden="1"/>
    </xf>
    <xf numFmtId="0" fontId="4" fillId="0" borderId="0" xfId="115" applyAlignment="1" applyProtection="1">
      <alignment horizontal="justify" vertical="top" wrapText="1"/>
      <protection hidden="1"/>
    </xf>
    <xf numFmtId="0" fontId="7" fillId="0" borderId="0" xfId="115" applyFont="1" applyAlignment="1" applyProtection="1">
      <alignment horizontal="center" vertical="center" wrapText="1"/>
      <protection locked="0"/>
    </xf>
    <xf numFmtId="0" fontId="4" fillId="0" borderId="0" xfId="114" applyFont="1" applyAlignment="1" applyProtection="1">
      <alignment horizontal="left" vertical="top"/>
      <protection locked="0"/>
    </xf>
    <xf numFmtId="0" fontId="7" fillId="0" borderId="0" xfId="111" applyNumberFormat="1" applyFont="1" applyFill="1" applyBorder="1" applyAlignment="1" applyProtection="1">
      <alignment horizontal="justify" vertical="center"/>
      <protection locked="0"/>
    </xf>
    <xf numFmtId="2" fontId="4" fillId="0" borderId="0" xfId="115" applyNumberFormat="1" applyAlignment="1" applyProtection="1">
      <alignment horizontal="right" vertical="center"/>
      <protection locked="0"/>
    </xf>
    <xf numFmtId="166" fontId="7" fillId="0" borderId="0" xfId="0" applyNumberFormat="1" applyFont="1" applyAlignment="1" applyProtection="1">
      <alignment horizontal="center" vertical="center" wrapText="1"/>
      <protection locked="0"/>
    </xf>
    <xf numFmtId="0" fontId="7" fillId="0" borderId="0" xfId="115" applyFont="1" applyAlignment="1" applyProtection="1">
      <alignment horizontal="center" vertical="center"/>
      <protection locked="0"/>
    </xf>
    <xf numFmtId="166" fontId="8" fillId="0" borderId="0" xfId="0" applyNumberFormat="1" applyFont="1" applyAlignment="1" applyProtection="1">
      <alignment horizontal="center" vertical="center" wrapText="1"/>
      <protection locked="0"/>
    </xf>
    <xf numFmtId="0" fontId="7" fillId="0" borderId="30" xfId="113" applyFont="1" applyBorder="1" applyAlignment="1" applyProtection="1">
      <alignment horizontal="justify" vertical="top"/>
      <protection hidden="1"/>
    </xf>
    <xf numFmtId="0" fontId="4" fillId="0" borderId="59" xfId="113" applyFont="1" applyBorder="1" applyAlignment="1" applyProtection="1">
      <alignment horizontal="justify" vertical="top"/>
      <protection hidden="1"/>
    </xf>
    <xf numFmtId="0" fontId="4" fillId="0" borderId="31" xfId="113" applyFont="1" applyBorder="1" applyAlignment="1" applyProtection="1">
      <alignment horizontal="justify" vertical="top"/>
      <protection hidden="1"/>
    </xf>
    <xf numFmtId="0" fontId="4" fillId="0" borderId="11" xfId="113" applyNumberFormat="1" applyFont="1" applyFill="1" applyBorder="1" applyAlignment="1" applyProtection="1">
      <alignment horizontal="left" vertical="center"/>
      <protection hidden="1"/>
    </xf>
    <xf numFmtId="0" fontId="4" fillId="0" borderId="22" xfId="113" applyNumberFormat="1" applyFont="1" applyFill="1" applyBorder="1" applyAlignment="1" applyProtection="1">
      <alignment horizontal="left" vertical="center"/>
      <protection hidden="1"/>
    </xf>
    <xf numFmtId="0" fontId="7" fillId="7" borderId="0" xfId="113" applyNumberFormat="1" applyFont="1" applyFill="1" applyBorder="1" applyAlignment="1" applyProtection="1">
      <alignment horizontal="center" vertical="center" wrapText="1"/>
      <protection hidden="1"/>
    </xf>
    <xf numFmtId="0" fontId="59" fillId="0" borderId="0" xfId="73" applyFont="1" applyAlignment="1" applyProtection="1">
      <alignment horizontal="center" vertical="center"/>
      <protection hidden="1"/>
    </xf>
    <xf numFmtId="0" fontId="59" fillId="0" borderId="0" xfId="73" applyFont="1" applyAlignment="1" applyProtection="1">
      <alignment horizontal="justify" vertical="top" wrapText="1"/>
      <protection hidden="1"/>
    </xf>
    <xf numFmtId="0" fontId="4" fillId="0" borderId="0" xfId="113" applyFont="1" applyAlignment="1" applyProtection="1">
      <alignment horizontal="justify" vertical="center"/>
      <protection hidden="1"/>
    </xf>
    <xf numFmtId="0" fontId="7" fillId="0" borderId="24" xfId="113" applyFont="1" applyBorder="1" applyAlignment="1" applyProtection="1">
      <alignment horizontal="justify" vertical="top"/>
      <protection hidden="1"/>
    </xf>
    <xf numFmtId="0" fontId="4" fillId="0" borderId="3" xfId="113" applyFont="1" applyBorder="1" applyAlignment="1" applyProtection="1">
      <alignment horizontal="justify" vertical="top"/>
      <protection hidden="1"/>
    </xf>
    <xf numFmtId="0" fontId="4" fillId="0" borderId="25" xfId="113" applyFont="1" applyBorder="1" applyAlignment="1" applyProtection="1">
      <alignment horizontal="justify" vertical="top"/>
      <protection hidden="1"/>
    </xf>
    <xf numFmtId="0" fontId="7" fillId="0" borderId="24" xfId="113" applyFont="1" applyBorder="1" applyAlignment="1" applyProtection="1">
      <alignment horizontal="justify" vertical="top" wrapText="1"/>
      <protection hidden="1"/>
    </xf>
    <xf numFmtId="0" fontId="69" fillId="0" borderId="16" xfId="113" applyFont="1" applyBorder="1" applyAlignment="1" applyProtection="1">
      <alignment horizontal="justify" vertical="center"/>
      <protection hidden="1"/>
    </xf>
    <xf numFmtId="0" fontId="4" fillId="0" borderId="16" xfId="113" applyFont="1" applyBorder="1" applyAlignment="1" applyProtection="1">
      <alignment horizontal="justify" vertical="center"/>
      <protection hidden="1"/>
    </xf>
    <xf numFmtId="0" fontId="7" fillId="0" borderId="30" xfId="113" applyFont="1" applyBorder="1" applyAlignment="1" applyProtection="1">
      <alignment horizontal="justify" vertical="center"/>
      <protection hidden="1"/>
    </xf>
    <xf numFmtId="0" fontId="4" fillId="0" borderId="59" xfId="113" applyFont="1" applyBorder="1" applyAlignment="1" applyProtection="1">
      <alignment horizontal="justify" vertical="center"/>
      <protection hidden="1"/>
    </xf>
    <xf numFmtId="0" fontId="4" fillId="0" borderId="31" xfId="113" applyFont="1" applyBorder="1" applyAlignment="1" applyProtection="1">
      <alignment horizontal="justify" vertical="center"/>
      <protection hidden="1"/>
    </xf>
    <xf numFmtId="0" fontId="54" fillId="0" borderId="0" xfId="113" applyFont="1" applyAlignment="1" applyProtection="1">
      <alignment horizontal="left" vertical="center" wrapText="1"/>
      <protection hidden="1"/>
    </xf>
    <xf numFmtId="0" fontId="4" fillId="0" borderId="11" xfId="113" applyNumberFormat="1" applyFont="1" applyFill="1" applyBorder="1" applyAlignment="1" applyProtection="1">
      <alignment horizontal="left" vertical="top" wrapText="1"/>
      <protection hidden="1"/>
    </xf>
    <xf numFmtId="0" fontId="4" fillId="0" borderId="22" xfId="113" applyNumberFormat="1" applyFont="1" applyFill="1" applyBorder="1" applyAlignment="1" applyProtection="1">
      <alignment horizontal="left" vertical="top" wrapText="1"/>
      <protection hidden="1"/>
    </xf>
    <xf numFmtId="0" fontId="4" fillId="0" borderId="11" xfId="113" applyNumberFormat="1" applyFont="1" applyFill="1" applyBorder="1" applyAlignment="1" applyProtection="1">
      <alignment horizontal="left" vertical="center" wrapText="1"/>
      <protection hidden="1"/>
    </xf>
    <xf numFmtId="0" fontId="4" fillId="0" borderId="22" xfId="113" applyNumberFormat="1" applyFont="1" applyFill="1" applyBorder="1" applyAlignment="1" applyProtection="1">
      <alignment horizontal="left" vertical="center" wrapText="1"/>
      <protection hidden="1"/>
    </xf>
    <xf numFmtId="0" fontId="69" fillId="0" borderId="0" xfId="113" applyFont="1" applyBorder="1" applyAlignment="1" applyProtection="1">
      <alignment horizontal="justify" vertical="center"/>
      <protection hidden="1"/>
    </xf>
    <xf numFmtId="0" fontId="4" fillId="3" borderId="0" xfId="113" applyFont="1" applyFill="1" applyBorder="1" applyAlignment="1" applyProtection="1">
      <alignment horizontal="justify" vertical="top" wrapText="1"/>
      <protection locked="0" hidden="1"/>
    </xf>
    <xf numFmtId="0" fontId="4" fillId="0" borderId="0" xfId="113" applyFont="1" applyBorder="1" applyAlignment="1" applyProtection="1">
      <alignment horizontal="justify" vertical="center"/>
      <protection hidden="1"/>
    </xf>
    <xf numFmtId="0" fontId="4" fillId="0" borderId="66" xfId="113" applyNumberFormat="1" applyFont="1" applyFill="1" applyBorder="1" applyAlignment="1" applyProtection="1">
      <alignment horizontal="left" vertical="center"/>
      <protection hidden="1"/>
    </xf>
    <xf numFmtId="0" fontId="4" fillId="0" borderId="68" xfId="113" applyNumberFormat="1" applyFont="1" applyFill="1" applyBorder="1" applyAlignment="1" applyProtection="1">
      <alignment horizontal="left" vertical="center"/>
      <protection hidden="1"/>
    </xf>
    <xf numFmtId="0" fontId="29" fillId="6" borderId="0" xfId="73" applyFont="1" applyFill="1" applyAlignment="1" applyProtection="1">
      <alignment horizontal="center" vertical="center" wrapText="1"/>
      <protection hidden="1"/>
    </xf>
    <xf numFmtId="0" fontId="29" fillId="6" borderId="13" xfId="73" applyFont="1" applyFill="1" applyBorder="1" applyAlignment="1" applyProtection="1">
      <alignment horizontal="center" vertical="center" wrapText="1"/>
      <protection hidden="1"/>
    </xf>
    <xf numFmtId="0" fontId="4" fillId="0" borderId="0" xfId="106" applyFont="1" applyAlignment="1">
      <alignment horizontal="justify" vertical="top" wrapText="1"/>
    </xf>
    <xf numFmtId="0" fontId="4" fillId="0" borderId="0" xfId="106" applyFont="1" applyAlignment="1">
      <alignment horizontal="justify" vertical="center"/>
    </xf>
    <xf numFmtId="0" fontId="60" fillId="0" borderId="0" xfId="106" applyFont="1" applyAlignment="1">
      <alignment horizontal="center" vertical="center"/>
    </xf>
    <xf numFmtId="0" fontId="4" fillId="3" borderId="0" xfId="106" applyFont="1" applyFill="1" applyAlignment="1" applyProtection="1">
      <alignment horizontal="left" vertical="center"/>
      <protection locked="0"/>
    </xf>
    <xf numFmtId="0" fontId="4" fillId="0" borderId="0" xfId="106" applyFont="1" applyAlignment="1" applyProtection="1">
      <alignment horizontal="left" vertical="center"/>
      <protection hidden="1"/>
    </xf>
    <xf numFmtId="0" fontId="59" fillId="0" borderId="0" xfId="106" applyFont="1" applyAlignment="1">
      <alignment horizontal="justify" vertical="top"/>
    </xf>
    <xf numFmtId="0" fontId="4" fillId="0" borderId="0" xfId="106" applyFont="1" applyAlignment="1">
      <alignment horizontal="center" vertical="top"/>
    </xf>
    <xf numFmtId="0" fontId="4" fillId="0" borderId="0" xfId="106" applyFont="1" applyAlignment="1">
      <alignment horizontal="justify" vertical="top"/>
    </xf>
    <xf numFmtId="0" fontId="7" fillId="0" borderId="0" xfId="106" applyFont="1" applyAlignment="1">
      <alignment horizontal="justify" vertical="center"/>
    </xf>
    <xf numFmtId="0" fontId="4" fillId="0" borderId="0" xfId="106" applyFont="1" applyAlignment="1">
      <alignment horizontal="left" vertical="top" wrapText="1"/>
    </xf>
    <xf numFmtId="0" fontId="4" fillId="0" borderId="0" xfId="73" applyAlignment="1">
      <alignment horizontal="left" vertical="center" wrapText="1" indent="2"/>
    </xf>
    <xf numFmtId="0" fontId="4" fillId="0" borderId="0" xfId="73" applyAlignment="1">
      <alignment horizontal="left" vertical="center" indent="2"/>
    </xf>
    <xf numFmtId="0" fontId="4" fillId="0" borderId="61" xfId="73" applyBorder="1" applyAlignment="1">
      <alignment horizontal="left" vertical="center" indent="2"/>
    </xf>
    <xf numFmtId="10" fontId="4" fillId="0" borderId="0" xfId="106" applyNumberFormat="1" applyFont="1" applyAlignment="1" applyProtection="1">
      <alignment horizontal="left" vertical="center"/>
      <protection hidden="1"/>
    </xf>
    <xf numFmtId="0" fontId="4" fillId="0" borderId="22" xfId="73" applyBorder="1" applyAlignment="1">
      <alignment horizontal="left" vertical="center" indent="2"/>
    </xf>
    <xf numFmtId="0" fontId="4" fillId="0" borderId="69" xfId="73" applyBorder="1" applyAlignment="1">
      <alignment horizontal="left" vertical="center" indent="2"/>
    </xf>
    <xf numFmtId="49" fontId="4" fillId="0" borderId="0" xfId="106" applyNumberFormat="1" applyFont="1" applyAlignment="1" applyProtection="1">
      <alignment horizontal="left" vertical="center"/>
      <protection hidden="1"/>
    </xf>
    <xf numFmtId="0" fontId="33" fillId="0" borderId="0" xfId="106" quotePrefix="1" applyFont="1" applyAlignment="1">
      <alignment horizontal="center" vertical="center"/>
    </xf>
    <xf numFmtId="0" fontId="7" fillId="0" borderId="13" xfId="0" applyFont="1" applyBorder="1" applyAlignment="1" applyProtection="1">
      <alignment horizontal="left" vertical="center" wrapText="1"/>
      <protection hidden="1"/>
    </xf>
    <xf numFmtId="0" fontId="2" fillId="9" borderId="2" xfId="118" applyFont="1" applyFill="1" applyBorder="1" applyAlignment="1" applyProtection="1">
      <alignment horizontal="left" vertical="center" wrapText="1"/>
    </xf>
    <xf numFmtId="0" fontId="2" fillId="0" borderId="53" xfId="118" applyFont="1" applyFill="1" applyBorder="1" applyAlignment="1" applyProtection="1">
      <alignment horizontal="left" vertical="center" wrapText="1"/>
    </xf>
    <xf numFmtId="0" fontId="53" fillId="0" borderId="0" xfId="0" quotePrefix="1" applyFont="1" applyAlignment="1">
      <alignment horizontal="left" vertical="top" wrapText="1"/>
    </xf>
    <xf numFmtId="0" fontId="53" fillId="0" borderId="0" xfId="0" applyFont="1" applyAlignment="1">
      <alignment horizontal="justify" vertical="top" wrapText="1"/>
    </xf>
    <xf numFmtId="0" fontId="1" fillId="0" borderId="9" xfId="118" applyNumberFormat="1" applyFont="1" applyFill="1" applyBorder="1" applyAlignment="1" applyProtection="1">
      <alignment horizontal="left" vertical="center"/>
    </xf>
    <xf numFmtId="0" fontId="1" fillId="5" borderId="28" xfId="118" applyNumberFormat="1" applyFont="1" applyFill="1" applyBorder="1" applyAlignment="1" applyProtection="1">
      <alignment horizontal="left" vertical="center" wrapText="1"/>
    </xf>
    <xf numFmtId="0" fontId="52" fillId="0" borderId="0" xfId="118" applyNumberFormat="1" applyFont="1" applyFill="1" applyBorder="1" applyAlignment="1" applyProtection="1">
      <alignment horizontal="center" vertical="center"/>
    </xf>
    <xf numFmtId="0" fontId="2" fillId="0" borderId="0" xfId="0" applyFont="1" applyAlignment="1">
      <alignment horizontal="left" vertical="top" wrapText="1"/>
    </xf>
    <xf numFmtId="43" fontId="6" fillId="3" borderId="34" xfId="35" applyFont="1" applyFill="1" applyBorder="1" applyAlignment="1" applyProtection="1">
      <alignment horizontal="right" vertical="center"/>
      <protection hidden="1"/>
    </xf>
    <xf numFmtId="43" fontId="6" fillId="3" borderId="56" xfId="35" applyFont="1" applyFill="1" applyBorder="1" applyAlignment="1" applyProtection="1">
      <alignment horizontal="right" vertical="center"/>
      <protection hidden="1"/>
    </xf>
    <xf numFmtId="0" fontId="6" fillId="0" borderId="70" xfId="110" applyBorder="1" applyAlignment="1" applyProtection="1">
      <alignment horizontal="left" vertical="center"/>
      <protection hidden="1"/>
    </xf>
    <xf numFmtId="0" fontId="6" fillId="0" borderId="53" xfId="110" applyBorder="1" applyAlignment="1" applyProtection="1">
      <alignment horizontal="left" vertical="center"/>
      <protection hidden="1"/>
    </xf>
    <xf numFmtId="0" fontId="67" fillId="0" borderId="51" xfId="74" applyFont="1" applyBorder="1" applyAlignment="1" applyProtection="1">
      <alignment horizontal="left" vertical="top" wrapText="1"/>
      <protection hidden="1"/>
    </xf>
    <xf numFmtId="0" fontId="6" fillId="0" borderId="34" xfId="74" applyBorder="1" applyAlignment="1" applyProtection="1">
      <alignment horizontal="left" vertical="top" wrapText="1"/>
      <protection hidden="1"/>
    </xf>
    <xf numFmtId="0" fontId="6" fillId="0" borderId="2" xfId="74" applyBorder="1" applyAlignment="1" applyProtection="1">
      <alignment horizontal="left" vertical="top" wrapText="1"/>
      <protection hidden="1"/>
    </xf>
    <xf numFmtId="0" fontId="6" fillId="0" borderId="56" xfId="74" applyBorder="1" applyAlignment="1" applyProtection="1">
      <alignment horizontal="left" vertical="top" wrapText="1"/>
      <protection hidden="1"/>
    </xf>
    <xf numFmtId="2" fontId="20" fillId="3" borderId="34" xfId="110" applyNumberFormat="1" applyFont="1" applyFill="1" applyBorder="1" applyAlignment="1" applyProtection="1">
      <alignment horizontal="right" vertical="center"/>
      <protection hidden="1"/>
    </xf>
    <xf numFmtId="2" fontId="20" fillId="3" borderId="56" xfId="110" applyNumberFormat="1" applyFont="1" applyFill="1" applyBorder="1" applyAlignment="1" applyProtection="1">
      <alignment horizontal="right" vertical="center"/>
      <protection hidden="1"/>
    </xf>
    <xf numFmtId="0" fontId="6" fillId="0" borderId="49" xfId="110" applyBorder="1" applyAlignment="1" applyProtection="1">
      <alignment horizontal="left" vertical="top" wrapText="1"/>
      <protection hidden="1"/>
    </xf>
    <xf numFmtId="0" fontId="6" fillId="0" borderId="0" xfId="110" applyAlignment="1" applyProtection="1">
      <alignment horizontal="left" vertical="top" wrapText="1"/>
      <protection hidden="1"/>
    </xf>
    <xf numFmtId="0" fontId="6" fillId="0" borderId="48" xfId="110" applyBorder="1" applyAlignment="1" applyProtection="1">
      <alignment horizontal="left" vertical="top" wrapText="1"/>
      <protection hidden="1"/>
    </xf>
  </cellXfs>
  <cellStyles count="128">
    <cellStyle name="75" xfId="1" xr:uid="{00000000-0005-0000-0000-000000000000}"/>
    <cellStyle name="75 2" xfId="2" xr:uid="{00000000-0005-0000-0000-000001000000}"/>
    <cellStyle name="ÅëÈ­ [0]_±âÅ¸" xfId="3" xr:uid="{00000000-0005-0000-0000-000002000000}"/>
    <cellStyle name="ÅëÈ­_±âÅ¸" xfId="4" xr:uid="{00000000-0005-0000-0000-000003000000}"/>
    <cellStyle name="ÄÞ¸¶ [0]_±âÅ¸" xfId="5" xr:uid="{00000000-0005-0000-0000-000004000000}"/>
    <cellStyle name="ÄÞ¸¶_±âÅ¸" xfId="6" xr:uid="{00000000-0005-0000-0000-000005000000}"/>
    <cellStyle name="Ç¥ÁØ_¿¬°£´©°è¿¹»ó" xfId="7" xr:uid="{00000000-0005-0000-0000-000006000000}"/>
    <cellStyle name="Comma" xfId="8" builtinId="3"/>
    <cellStyle name="Comma  - Style1" xfId="9" xr:uid="{00000000-0005-0000-0000-000008000000}"/>
    <cellStyle name="Comma  - Style1 2" xfId="10" xr:uid="{00000000-0005-0000-0000-000009000000}"/>
    <cellStyle name="Comma  - Style2" xfId="11" xr:uid="{00000000-0005-0000-0000-00000A000000}"/>
    <cellStyle name="Comma  - Style2 2" xfId="12" xr:uid="{00000000-0005-0000-0000-00000B000000}"/>
    <cellStyle name="Comma  - Style3" xfId="13" xr:uid="{00000000-0005-0000-0000-00000C000000}"/>
    <cellStyle name="Comma  - Style3 2" xfId="14" xr:uid="{00000000-0005-0000-0000-00000D000000}"/>
    <cellStyle name="Comma  - Style4" xfId="15" xr:uid="{00000000-0005-0000-0000-00000E000000}"/>
    <cellStyle name="Comma  - Style4 2" xfId="16" xr:uid="{00000000-0005-0000-0000-00000F000000}"/>
    <cellStyle name="Comma  - Style5" xfId="17" xr:uid="{00000000-0005-0000-0000-000010000000}"/>
    <cellStyle name="Comma  - Style5 2" xfId="18" xr:uid="{00000000-0005-0000-0000-000011000000}"/>
    <cellStyle name="Comma  - Style6" xfId="19" xr:uid="{00000000-0005-0000-0000-000012000000}"/>
    <cellStyle name="Comma  - Style6 2" xfId="20" xr:uid="{00000000-0005-0000-0000-000013000000}"/>
    <cellStyle name="Comma  - Style7" xfId="21" xr:uid="{00000000-0005-0000-0000-000014000000}"/>
    <cellStyle name="Comma  - Style7 2" xfId="22" xr:uid="{00000000-0005-0000-0000-000015000000}"/>
    <cellStyle name="Comma  - Style8" xfId="23" xr:uid="{00000000-0005-0000-0000-000016000000}"/>
    <cellStyle name="Comma  - Style8 2" xfId="24" xr:uid="{00000000-0005-0000-0000-000017000000}"/>
    <cellStyle name="Comma 10" xfId="25" xr:uid="{00000000-0005-0000-0000-000018000000}"/>
    <cellStyle name="Comma 11" xfId="26" xr:uid="{00000000-0005-0000-0000-000019000000}"/>
    <cellStyle name="Comma 12" xfId="27" xr:uid="{00000000-0005-0000-0000-00001A000000}"/>
    <cellStyle name="Comma 13" xfId="28" xr:uid="{00000000-0005-0000-0000-00001B000000}"/>
    <cellStyle name="Comma 14" xfId="29" xr:uid="{00000000-0005-0000-0000-00001C000000}"/>
    <cellStyle name="Comma 15" xfId="30" xr:uid="{00000000-0005-0000-0000-00001D000000}"/>
    <cellStyle name="Comma 16" xfId="31" xr:uid="{00000000-0005-0000-0000-00001E000000}"/>
    <cellStyle name="Comma 17" xfId="32" xr:uid="{00000000-0005-0000-0000-00001F000000}"/>
    <cellStyle name="Comma 18" xfId="33" xr:uid="{00000000-0005-0000-0000-000020000000}"/>
    <cellStyle name="Comma 19" xfId="34" xr:uid="{00000000-0005-0000-0000-000021000000}"/>
    <cellStyle name="Comma 2" xfId="35" xr:uid="{00000000-0005-0000-0000-000022000000}"/>
    <cellStyle name="Comma 20" xfId="36" xr:uid="{00000000-0005-0000-0000-000023000000}"/>
    <cellStyle name="Comma 21" xfId="37" xr:uid="{00000000-0005-0000-0000-000024000000}"/>
    <cellStyle name="Comma 22" xfId="38" xr:uid="{00000000-0005-0000-0000-000025000000}"/>
    <cellStyle name="Comma 23" xfId="39" xr:uid="{00000000-0005-0000-0000-000026000000}"/>
    <cellStyle name="Comma 24" xfId="40" xr:uid="{00000000-0005-0000-0000-000027000000}"/>
    <cellStyle name="Comma 25" xfId="41" xr:uid="{00000000-0005-0000-0000-000028000000}"/>
    <cellStyle name="Comma 26" xfId="42" xr:uid="{00000000-0005-0000-0000-000029000000}"/>
    <cellStyle name="Comma 27" xfId="43" xr:uid="{00000000-0005-0000-0000-00002A000000}"/>
    <cellStyle name="Comma 28" xfId="44" xr:uid="{00000000-0005-0000-0000-00002B000000}"/>
    <cellStyle name="Comma 3" xfId="45" xr:uid="{00000000-0005-0000-0000-00002C000000}"/>
    <cellStyle name="Comma 3 2" xfId="46" xr:uid="{00000000-0005-0000-0000-00002D000000}"/>
    <cellStyle name="Comma 4" xfId="47" xr:uid="{00000000-0005-0000-0000-00002E000000}"/>
    <cellStyle name="Comma 5" xfId="48" xr:uid="{00000000-0005-0000-0000-00002F000000}"/>
    <cellStyle name="Comma 6" xfId="49" xr:uid="{00000000-0005-0000-0000-000030000000}"/>
    <cellStyle name="Comma 7" xfId="50" xr:uid="{00000000-0005-0000-0000-000031000000}"/>
    <cellStyle name="Comma 8" xfId="51" xr:uid="{00000000-0005-0000-0000-000032000000}"/>
    <cellStyle name="Comma 9" xfId="52" xr:uid="{00000000-0005-0000-0000-000033000000}"/>
    <cellStyle name="Formula" xfId="53" xr:uid="{00000000-0005-0000-0000-000034000000}"/>
    <cellStyle name="Formula 2" xfId="54" xr:uid="{00000000-0005-0000-0000-000035000000}"/>
    <cellStyle name="Header1" xfId="55" xr:uid="{00000000-0005-0000-0000-000036000000}"/>
    <cellStyle name="Header2" xfId="56" xr:uid="{00000000-0005-0000-0000-000037000000}"/>
    <cellStyle name="Hypertextový odkaz" xfId="57" xr:uid="{00000000-0005-0000-0000-000038000000}"/>
    <cellStyle name="Hypertextový odkaz 2" xfId="58" xr:uid="{00000000-0005-0000-0000-000039000000}"/>
    <cellStyle name="no dec" xfId="59" xr:uid="{00000000-0005-0000-0000-00003A000000}"/>
    <cellStyle name="no dec 2" xfId="60" xr:uid="{00000000-0005-0000-0000-00003B000000}"/>
    <cellStyle name="Normal" xfId="0" builtinId="0"/>
    <cellStyle name="Normal - Style1" xfId="61" xr:uid="{00000000-0005-0000-0000-00003D000000}"/>
    <cellStyle name="Normal - Style1 2" xfId="62" xr:uid="{00000000-0005-0000-0000-00003E000000}"/>
    <cellStyle name="Normal 10" xfId="63" xr:uid="{00000000-0005-0000-0000-00003F000000}"/>
    <cellStyle name="Normal 11" xfId="64" xr:uid="{00000000-0005-0000-0000-000040000000}"/>
    <cellStyle name="Normal 12" xfId="65" xr:uid="{00000000-0005-0000-0000-000041000000}"/>
    <cellStyle name="Normal 13" xfId="66" xr:uid="{00000000-0005-0000-0000-000042000000}"/>
    <cellStyle name="Normal 14" xfId="67" xr:uid="{00000000-0005-0000-0000-000043000000}"/>
    <cellStyle name="Normal 15" xfId="68" xr:uid="{00000000-0005-0000-0000-000044000000}"/>
    <cellStyle name="Normal 16" xfId="69" xr:uid="{00000000-0005-0000-0000-000045000000}"/>
    <cellStyle name="Normal 17" xfId="70" xr:uid="{00000000-0005-0000-0000-000046000000}"/>
    <cellStyle name="Normal 18" xfId="71" xr:uid="{00000000-0005-0000-0000-000047000000}"/>
    <cellStyle name="Normal 19" xfId="72" xr:uid="{00000000-0005-0000-0000-000048000000}"/>
    <cellStyle name="Normal 2" xfId="73" xr:uid="{00000000-0005-0000-0000-000049000000}"/>
    <cellStyle name="Normal 2 2" xfId="74" xr:uid="{00000000-0005-0000-0000-00004A000000}"/>
    <cellStyle name="Normal 2 3" xfId="75" xr:uid="{00000000-0005-0000-0000-00004B000000}"/>
    <cellStyle name="Normal 2_20 Price Schedule VOL III Rev-2" xfId="76" xr:uid="{00000000-0005-0000-0000-00004C000000}"/>
    <cellStyle name="Normal 20" xfId="77" xr:uid="{00000000-0005-0000-0000-00004D000000}"/>
    <cellStyle name="Normal 21" xfId="78" xr:uid="{00000000-0005-0000-0000-00004E000000}"/>
    <cellStyle name="Normal 22" xfId="79" xr:uid="{00000000-0005-0000-0000-00004F000000}"/>
    <cellStyle name="Normal 23" xfId="80" xr:uid="{00000000-0005-0000-0000-000050000000}"/>
    <cellStyle name="Normal 24" xfId="81" xr:uid="{00000000-0005-0000-0000-000051000000}"/>
    <cellStyle name="Normal 25" xfId="82" xr:uid="{00000000-0005-0000-0000-000052000000}"/>
    <cellStyle name="Normal 26" xfId="83" xr:uid="{00000000-0005-0000-0000-000053000000}"/>
    <cellStyle name="Normal 27" xfId="84" xr:uid="{00000000-0005-0000-0000-000054000000}"/>
    <cellStyle name="Normal 28" xfId="85" xr:uid="{00000000-0005-0000-0000-000055000000}"/>
    <cellStyle name="Normal 29" xfId="86" xr:uid="{00000000-0005-0000-0000-000056000000}"/>
    <cellStyle name="Normal 3" xfId="87" xr:uid="{00000000-0005-0000-0000-000057000000}"/>
    <cellStyle name="Normal 3 2" xfId="88" xr:uid="{00000000-0005-0000-0000-000058000000}"/>
    <cellStyle name="Normal 3 3" xfId="89" xr:uid="{00000000-0005-0000-0000-000059000000}"/>
    <cellStyle name="Normal 3_29_First Envelope - R2_Vol-III" xfId="90" xr:uid="{00000000-0005-0000-0000-00005A000000}"/>
    <cellStyle name="Normal 30" xfId="91" xr:uid="{00000000-0005-0000-0000-00005B000000}"/>
    <cellStyle name="Normal 31" xfId="92" xr:uid="{00000000-0005-0000-0000-00005C000000}"/>
    <cellStyle name="Normal 32" xfId="93" xr:uid="{00000000-0005-0000-0000-00005D000000}"/>
    <cellStyle name="Normal 33" xfId="94" xr:uid="{00000000-0005-0000-0000-00005E000000}"/>
    <cellStyle name="Normal 34" xfId="95" xr:uid="{00000000-0005-0000-0000-00005F000000}"/>
    <cellStyle name="Normal 35" xfId="96" xr:uid="{00000000-0005-0000-0000-000060000000}"/>
    <cellStyle name="Normal 36" xfId="97" xr:uid="{00000000-0005-0000-0000-000061000000}"/>
    <cellStyle name="Normal 37" xfId="98" xr:uid="{00000000-0005-0000-0000-000062000000}"/>
    <cellStyle name="Normal 38" xfId="99" xr:uid="{00000000-0005-0000-0000-000063000000}"/>
    <cellStyle name="Normal 4" xfId="100" xr:uid="{00000000-0005-0000-0000-000064000000}"/>
    <cellStyle name="Normal 5" xfId="101" xr:uid="{00000000-0005-0000-0000-000065000000}"/>
    <cellStyle name="Normal 57 2" xfId="127" xr:uid="{00000000-0005-0000-0000-000066000000}"/>
    <cellStyle name="Normal 6" xfId="102" xr:uid="{00000000-0005-0000-0000-000067000000}"/>
    <cellStyle name="Normal 7" xfId="103" xr:uid="{00000000-0005-0000-0000-000068000000}"/>
    <cellStyle name="Normal 8" xfId="104" xr:uid="{00000000-0005-0000-0000-000069000000}"/>
    <cellStyle name="Normal 9" xfId="105" xr:uid="{00000000-0005-0000-0000-00006A000000}"/>
    <cellStyle name="Normal_Annexures TW 04" xfId="106" xr:uid="{00000000-0005-0000-0000-00006B000000}"/>
    <cellStyle name="Normal_Annexures TW 04 2" xfId="107" xr:uid="{00000000-0005-0000-0000-00006C000000}"/>
    <cellStyle name="Normal_Attach 3(JV)" xfId="108" xr:uid="{00000000-0005-0000-0000-00006D000000}"/>
    <cellStyle name="Normal_Attacments TW 04" xfId="109" xr:uid="{00000000-0005-0000-0000-00006E000000}"/>
    <cellStyle name="Normal_Attacments TW 04 2" xfId="126" xr:uid="{00000000-0005-0000-0000-00006F000000}"/>
    <cellStyle name="Normal_Entertainment Form" xfId="110" xr:uid="{00000000-0005-0000-0000-000070000000}"/>
    <cellStyle name="Normal_pgcil-tivim-pricesched" xfId="111" xr:uid="{00000000-0005-0000-0000-000071000000}"/>
    <cellStyle name="Normal_PRICE SCHEDULE-4 to 6-A4" xfId="112" xr:uid="{00000000-0005-0000-0000-000072000000}"/>
    <cellStyle name="Normal_PRICE SCHEDULE-4 to 6-A4 2" xfId="113" xr:uid="{00000000-0005-0000-0000-000073000000}"/>
    <cellStyle name="Normal_Price_Schedules for Insulator Package Rev-01" xfId="114" xr:uid="{00000000-0005-0000-0000-000074000000}"/>
    <cellStyle name="Normal_PRICE-SCHE Bihar-Rev-2-corrections" xfId="115" xr:uid="{00000000-0005-0000-0000-000075000000}"/>
    <cellStyle name="Normal_PRICE-SCHE Bihar-Rev-2-corrections_Annexures TW 04" xfId="116" xr:uid="{00000000-0005-0000-0000-000076000000}"/>
    <cellStyle name="Normal_PRICE-SCHE Bihar-Rev-2-corrections_Price_Schedules for Insulator Package Rev-01" xfId="117" xr:uid="{00000000-0005-0000-0000-000077000000}"/>
    <cellStyle name="Normal_Sch-1" xfId="118" xr:uid="{00000000-0005-0000-0000-000078000000}"/>
    <cellStyle name="Normal_Sheet1" xfId="119" xr:uid="{00000000-0005-0000-0000-000079000000}"/>
    <cellStyle name="Note 2" xfId="120" xr:uid="{00000000-0005-0000-0000-00007A000000}"/>
    <cellStyle name="Note 2 2" xfId="121" xr:uid="{00000000-0005-0000-0000-00007B000000}"/>
    <cellStyle name="Popis" xfId="122" xr:uid="{00000000-0005-0000-0000-00007C000000}"/>
    <cellStyle name="Sledovaný hypertextový odkaz" xfId="123" xr:uid="{00000000-0005-0000-0000-00007D000000}"/>
    <cellStyle name="Sledovaný hypertextový odkaz 2" xfId="124" xr:uid="{00000000-0005-0000-0000-00007E000000}"/>
    <cellStyle name="Standard_BS14" xfId="125" xr:uid="{00000000-0005-0000-0000-00007F000000}"/>
  </cellStyles>
  <dxfs count="16">
    <dxf>
      <font>
        <condense val="0"/>
        <extend val="0"/>
        <color indexed="9"/>
      </font>
      <fill>
        <patternFill patternType="none">
          <bgColor indexed="65"/>
        </patternFill>
      </fill>
    </dxf>
    <dxf>
      <fill>
        <patternFill>
          <bgColor rgb="FFCCFFCC"/>
        </patternFill>
      </fill>
    </dxf>
    <dxf>
      <font>
        <condense val="0"/>
        <extend val="0"/>
        <color indexed="10"/>
      </font>
    </dxf>
    <dxf>
      <font>
        <condense val="0"/>
        <extend val="0"/>
        <color indexed="9"/>
      </font>
      <fill>
        <patternFill patternType="none">
          <bgColor indexed="65"/>
        </patternFill>
      </fill>
    </dxf>
    <dxf>
      <fill>
        <patternFill patternType="none">
          <bgColor indexed="65"/>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ont>
        <color theme="0"/>
      </font>
      <fill>
        <patternFill patternType="none">
          <bgColor indexed="65"/>
        </patternFill>
      </fill>
      <border>
        <left/>
        <right/>
        <top/>
        <bottom/>
      </border>
    </dxf>
    <dxf>
      <font>
        <color theme="0"/>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4.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2.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1.xml"/><Relationship Id="rId28" Type="http://schemas.openxmlformats.org/officeDocument/2006/relationships/externalLink" Target="externalLinks/externalLink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5.xml"/><Relationship Id="rId30"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Names of Bidder'!A1"/><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hyperlink" Target="#'Sch-5'!A1"/></Relationships>
</file>

<file path=xl/drawings/_rels/drawing11.xml.rels><?xml version="1.0" encoding="UTF-8" standalone="yes"?>
<Relationships xmlns="http://schemas.openxmlformats.org/package/2006/relationships"><Relationship Id="rId1" Type="http://schemas.openxmlformats.org/officeDocument/2006/relationships/hyperlink" Target="#'Sch-5'!A1"/></Relationships>
</file>

<file path=xl/drawings/_rels/drawing12.xml.rels><?xml version="1.0" encoding="UTF-8" standalone="yes"?>
<Relationships xmlns="http://schemas.openxmlformats.org/package/2006/relationships"><Relationship Id="rId1" Type="http://schemas.openxmlformats.org/officeDocument/2006/relationships/hyperlink" Target="#'Sch-5'!A1"/></Relationships>
</file>

<file path=xl/drawings/_rels/drawing13.xml.rels><?xml version="1.0" encoding="UTF-8" standalone="yes"?>
<Relationships xmlns="http://schemas.openxmlformats.org/package/2006/relationships"><Relationship Id="rId1" Type="http://schemas.openxmlformats.org/officeDocument/2006/relationships/hyperlink" Target="#Cover!A1"/></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Names of Bidder'!A1"/></Relationships>
</file>

<file path=xl/drawings/_rels/drawing3.xml.rels><?xml version="1.0" encoding="UTF-8" standalone="yes"?>
<Relationships xmlns="http://schemas.openxmlformats.org/package/2006/relationships"><Relationship Id="rId1" Type="http://schemas.openxmlformats.org/officeDocument/2006/relationships/hyperlink" Target="#'Sch-1'!A1"/></Relationships>
</file>

<file path=xl/drawings/_rels/drawing4.xml.rels><?xml version="1.0" encoding="UTF-8" standalone="yes"?>
<Relationships xmlns="http://schemas.openxmlformats.org/package/2006/relationships"><Relationship Id="rId1" Type="http://schemas.openxmlformats.org/officeDocument/2006/relationships/hyperlink" Target="#'Sch-2'!A1"/></Relationships>
</file>

<file path=xl/drawings/_rels/drawing5.xml.rels><?xml version="1.0" encoding="UTF-8" standalone="yes"?>
<Relationships xmlns="http://schemas.openxmlformats.org/package/2006/relationships"><Relationship Id="rId1" Type="http://schemas.openxmlformats.org/officeDocument/2006/relationships/hyperlink" Target="#'Sch-6'!A1"/></Relationships>
</file>

<file path=xl/drawings/_rels/drawing6.xml.rels><?xml version="1.0" encoding="UTF-8" standalone="yes"?>
<Relationships xmlns="http://schemas.openxmlformats.org/package/2006/relationships"><Relationship Id="rId1" Type="http://schemas.openxmlformats.org/officeDocument/2006/relationships/hyperlink" Target="#'Sch-6'!A1"/></Relationships>
</file>

<file path=xl/drawings/_rels/drawing7.xml.rels><?xml version="1.0" encoding="UTF-8" standalone="yes"?>
<Relationships xmlns="http://schemas.openxmlformats.org/package/2006/relationships"><Relationship Id="rId1" Type="http://schemas.openxmlformats.org/officeDocument/2006/relationships/hyperlink" Target="#'Sch-7'!A1"/></Relationships>
</file>

<file path=xl/drawings/_rels/drawing8.xml.rels><?xml version="1.0" encoding="UTF-8" standalone="yes"?>
<Relationships xmlns="http://schemas.openxmlformats.org/package/2006/relationships"><Relationship Id="rId1" Type="http://schemas.openxmlformats.org/officeDocument/2006/relationships/hyperlink" Target="#'Sch-7'!A1"/></Relationships>
</file>

<file path=xl/drawings/_rels/drawing9.xml.rels><?xml version="1.0" encoding="UTF-8" standalone="yes"?>
<Relationships xmlns="http://schemas.openxmlformats.org/package/2006/relationships"><Relationship Id="rId1" Type="http://schemas.openxmlformats.org/officeDocument/2006/relationships/hyperlink" Target="#'Sch-7'!A1"/></Relationships>
</file>

<file path=xl/drawings/drawing1.xml><?xml version="1.0" encoding="utf-8"?>
<xdr:wsDr xmlns:xdr="http://schemas.openxmlformats.org/drawingml/2006/spreadsheetDrawing" xmlns:a="http://schemas.openxmlformats.org/drawingml/2006/main">
  <xdr:twoCellAnchor>
    <xdr:from>
      <xdr:col>4</xdr:col>
      <xdr:colOff>133350</xdr:colOff>
      <xdr:row>10</xdr:row>
      <xdr:rowOff>123825</xdr:rowOff>
    </xdr:from>
    <xdr:to>
      <xdr:col>4</xdr:col>
      <xdr:colOff>752475</xdr:colOff>
      <xdr:row>13</xdr:row>
      <xdr:rowOff>47625</xdr:rowOff>
    </xdr:to>
    <xdr:pic>
      <xdr:nvPicPr>
        <xdr:cNvPr id="17697" name="Picture 1">
          <a:extLst>
            <a:ext uri="{FF2B5EF4-FFF2-40B4-BE49-F238E27FC236}">
              <a16:creationId xmlns:a16="http://schemas.microsoft.com/office/drawing/2014/main" id="{00000000-0008-0000-0100-0000214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524750" y="3352800"/>
          <a:ext cx="619125"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9525</xdr:colOff>
      <xdr:row>8</xdr:row>
      <xdr:rowOff>0</xdr:rowOff>
    </xdr:from>
    <xdr:to>
      <xdr:col>5</xdr:col>
      <xdr:colOff>0</xdr:colOff>
      <xdr:row>9</xdr:row>
      <xdr:rowOff>19050</xdr:rowOff>
    </xdr:to>
    <xdr:sp macro="" textlink="">
      <xdr:nvSpPr>
        <xdr:cNvPr id="3" name="Text Box 2">
          <a:hlinkClick xmlns:r="http://schemas.openxmlformats.org/officeDocument/2006/relationships" r:id="rId2" tooltip="Skip Instructions &amp;  Proceed"/>
          <a:extLst>
            <a:ext uri="{FF2B5EF4-FFF2-40B4-BE49-F238E27FC236}">
              <a16:creationId xmlns:a16="http://schemas.microsoft.com/office/drawing/2014/main" id="{00000000-0008-0000-0100-000003000000}"/>
            </a:ext>
          </a:extLst>
        </xdr:cNvPr>
        <xdr:cNvSpPr txBox="1">
          <a:spLocks noChangeArrowheads="1"/>
        </xdr:cNvSpPr>
      </xdr:nvSpPr>
      <xdr:spPr bwMode="auto">
        <a:xfrm>
          <a:off x="4457700" y="3228975"/>
          <a:ext cx="3790950" cy="314325"/>
        </a:xfrm>
        <a:prstGeom prst="rect">
          <a:avLst/>
        </a:prstGeom>
        <a:solidFill>
          <a:srgbClr val="FFCCCC"/>
        </a:solidFill>
        <a:ln w="6350">
          <a:solidFill>
            <a:srgbClr val="000000"/>
          </a:solidFill>
          <a:miter lim="800000"/>
          <a:headEnd/>
          <a:tailEnd/>
        </a:ln>
      </xdr:spPr>
      <xdr:txBody>
        <a:bodyPr vertOverflow="clip" wrap="square" lIns="27432" tIns="32004" rIns="27432" bIns="32004" anchor="ctr" upright="1"/>
        <a:lstStyle/>
        <a:p>
          <a:pPr algn="ctr" rtl="0">
            <a:defRPr sz="1000"/>
          </a:pPr>
          <a:r>
            <a:rPr lang="en-US" sz="1200" b="1" i="0" u="none" strike="noStrike" baseline="0">
              <a:solidFill>
                <a:srgbClr val="000000"/>
              </a:solidFill>
              <a:latin typeface="Book Antiqua"/>
            </a:rPr>
            <a:t>Click to skip Instructions &amp; Proceed</a:t>
          </a:r>
        </a:p>
      </xdr:txBody>
    </xdr:sp>
    <xdr:clientData/>
  </xdr:twoCellAnchor>
  <xdr:twoCellAnchor>
    <xdr:from>
      <xdr:col>5</xdr:col>
      <xdr:colOff>114300</xdr:colOff>
      <xdr:row>0</xdr:row>
      <xdr:rowOff>47625</xdr:rowOff>
    </xdr:from>
    <xdr:to>
      <xdr:col>5</xdr:col>
      <xdr:colOff>485775</xdr:colOff>
      <xdr:row>1</xdr:row>
      <xdr:rowOff>0</xdr:rowOff>
    </xdr:to>
    <xdr:sp macro="" textlink="">
      <xdr:nvSpPr>
        <xdr:cNvPr id="17699" name="AutoShape 6">
          <a:extLst>
            <a:ext uri="{FF2B5EF4-FFF2-40B4-BE49-F238E27FC236}">
              <a16:creationId xmlns:a16="http://schemas.microsoft.com/office/drawing/2014/main" id="{00000000-0008-0000-0100-000023450000}"/>
            </a:ext>
          </a:extLst>
        </xdr:cNvPr>
        <xdr:cNvSpPr>
          <a:spLocks noChangeArrowheads="1"/>
        </xdr:cNvSpPr>
      </xdr:nvSpPr>
      <xdr:spPr bwMode="auto">
        <a:xfrm>
          <a:off x="8362950" y="47625"/>
          <a:ext cx="371475" cy="342900"/>
        </a:xfrm>
        <a:prstGeom prst="sun">
          <a:avLst>
            <a:gd name="adj" fmla="val 25000"/>
          </a:avLst>
        </a:prstGeom>
        <a:gradFill rotWithShape="1">
          <a:gsLst>
            <a:gs pos="0">
              <a:srgbClr val="FFFF99"/>
            </a:gs>
            <a:gs pos="100000">
              <a:srgbClr val="767647"/>
            </a:gs>
          </a:gsLst>
          <a:path path="rect">
            <a:fillToRect l="50000" t="50000" r="50000" b="50000"/>
          </a:path>
        </a:gradFill>
        <a:ln w="9525">
          <a:solidFill>
            <a:srgbClr val="000000"/>
          </a:solidFill>
          <a:miter lim="800000"/>
          <a:headEnd/>
          <a:tailEnd/>
        </a:ln>
      </xdr:spPr>
    </xdr:sp>
    <xdr:clientData/>
  </xdr:twoCellAnchor>
  <xdr:twoCellAnchor>
    <xdr:from>
      <xdr:col>5</xdr:col>
      <xdr:colOff>114300</xdr:colOff>
      <xdr:row>12</xdr:row>
      <xdr:rowOff>47625</xdr:rowOff>
    </xdr:from>
    <xdr:to>
      <xdr:col>5</xdr:col>
      <xdr:colOff>485775</xdr:colOff>
      <xdr:row>13</xdr:row>
      <xdr:rowOff>85725</xdr:rowOff>
    </xdr:to>
    <xdr:sp macro="" textlink="">
      <xdr:nvSpPr>
        <xdr:cNvPr id="17700" name="AutoShape 7">
          <a:extLst>
            <a:ext uri="{FF2B5EF4-FFF2-40B4-BE49-F238E27FC236}">
              <a16:creationId xmlns:a16="http://schemas.microsoft.com/office/drawing/2014/main" id="{00000000-0008-0000-0100-000024450000}"/>
            </a:ext>
          </a:extLst>
        </xdr:cNvPr>
        <xdr:cNvSpPr>
          <a:spLocks noChangeArrowheads="1"/>
        </xdr:cNvSpPr>
      </xdr:nvSpPr>
      <xdr:spPr bwMode="auto">
        <a:xfrm>
          <a:off x="8362950" y="3781425"/>
          <a:ext cx="371475" cy="342900"/>
        </a:xfrm>
        <a:prstGeom prst="sun">
          <a:avLst>
            <a:gd name="adj" fmla="val 25000"/>
          </a:avLst>
        </a:prstGeom>
        <a:gradFill rotWithShape="1">
          <a:gsLst>
            <a:gs pos="0">
              <a:srgbClr val="FFFF99"/>
            </a:gs>
            <a:gs pos="100000">
              <a:srgbClr val="767647"/>
            </a:gs>
          </a:gsLst>
          <a:path path="rect">
            <a:fillToRect l="50000" t="50000" r="50000" b="50000"/>
          </a:path>
        </a:gradFill>
        <a:ln w="9525">
          <a:solidFill>
            <a:srgbClr val="000000"/>
          </a:solidFill>
          <a:miter lim="800000"/>
          <a:headEnd/>
          <a:tailEnd/>
        </a:ln>
      </xdr:spPr>
    </xdr:sp>
    <xdr:clientData/>
  </xdr:twoCellAnchor>
  <xdr:twoCellAnchor>
    <xdr:from>
      <xdr:col>0</xdr:col>
      <xdr:colOff>104775</xdr:colOff>
      <xdr:row>12</xdr:row>
      <xdr:rowOff>47625</xdr:rowOff>
    </xdr:from>
    <xdr:to>
      <xdr:col>0</xdr:col>
      <xdr:colOff>476250</xdr:colOff>
      <xdr:row>13</xdr:row>
      <xdr:rowOff>85725</xdr:rowOff>
    </xdr:to>
    <xdr:sp macro="" textlink="">
      <xdr:nvSpPr>
        <xdr:cNvPr id="17701" name="AutoShape 8">
          <a:extLst>
            <a:ext uri="{FF2B5EF4-FFF2-40B4-BE49-F238E27FC236}">
              <a16:creationId xmlns:a16="http://schemas.microsoft.com/office/drawing/2014/main" id="{00000000-0008-0000-0100-000025450000}"/>
            </a:ext>
          </a:extLst>
        </xdr:cNvPr>
        <xdr:cNvSpPr>
          <a:spLocks noChangeArrowheads="1"/>
        </xdr:cNvSpPr>
      </xdr:nvSpPr>
      <xdr:spPr bwMode="auto">
        <a:xfrm>
          <a:off x="104775" y="3781425"/>
          <a:ext cx="371475" cy="342900"/>
        </a:xfrm>
        <a:prstGeom prst="sun">
          <a:avLst>
            <a:gd name="adj" fmla="val 25000"/>
          </a:avLst>
        </a:prstGeom>
        <a:gradFill rotWithShape="1">
          <a:gsLst>
            <a:gs pos="0">
              <a:srgbClr val="FFFF99"/>
            </a:gs>
            <a:gs pos="100000">
              <a:srgbClr val="767647"/>
            </a:gs>
          </a:gsLst>
          <a:path path="rect">
            <a:fillToRect l="50000" t="50000" r="50000" b="50000"/>
          </a:path>
        </a:gradFill>
        <a:ln w="9525">
          <a:solidFill>
            <a:srgbClr val="000000"/>
          </a:solidFill>
          <a:miter lim="800000"/>
          <a:headEnd/>
          <a:tailEnd/>
        </a:ln>
      </xdr:spPr>
    </xdr:sp>
    <xdr:clientData/>
  </xdr:twoCellAnchor>
  <xdr:twoCellAnchor>
    <xdr:from>
      <xdr:col>0</xdr:col>
      <xdr:colOff>114300</xdr:colOff>
      <xdr:row>0</xdr:row>
      <xdr:rowOff>47625</xdr:rowOff>
    </xdr:from>
    <xdr:to>
      <xdr:col>0</xdr:col>
      <xdr:colOff>485775</xdr:colOff>
      <xdr:row>1</xdr:row>
      <xdr:rowOff>0</xdr:rowOff>
    </xdr:to>
    <xdr:sp macro="" textlink="">
      <xdr:nvSpPr>
        <xdr:cNvPr id="17702" name="AutoShape 9">
          <a:extLst>
            <a:ext uri="{FF2B5EF4-FFF2-40B4-BE49-F238E27FC236}">
              <a16:creationId xmlns:a16="http://schemas.microsoft.com/office/drawing/2014/main" id="{00000000-0008-0000-0100-000026450000}"/>
            </a:ext>
          </a:extLst>
        </xdr:cNvPr>
        <xdr:cNvSpPr>
          <a:spLocks noChangeArrowheads="1"/>
        </xdr:cNvSpPr>
      </xdr:nvSpPr>
      <xdr:spPr bwMode="auto">
        <a:xfrm>
          <a:off x="114300" y="47625"/>
          <a:ext cx="371475" cy="342900"/>
        </a:xfrm>
        <a:prstGeom prst="sun">
          <a:avLst>
            <a:gd name="adj" fmla="val 25000"/>
          </a:avLst>
        </a:prstGeom>
        <a:gradFill rotWithShape="1">
          <a:gsLst>
            <a:gs pos="0">
              <a:srgbClr val="FFFF99"/>
            </a:gs>
            <a:gs pos="100000">
              <a:srgbClr val="767647"/>
            </a:gs>
          </a:gsLst>
          <a:path path="rect">
            <a:fillToRect l="50000" t="50000" r="50000" b="50000"/>
          </a:path>
        </a:gradFill>
        <a:ln w="9525">
          <a:solidFill>
            <a:srgbClr val="000000"/>
          </a:solidFill>
          <a:miter lim="800000"/>
          <a:headEnd/>
          <a:tailEnd/>
        </a:ln>
      </xdr:spPr>
    </xdr:sp>
    <xdr:clientData/>
  </xdr:twoCellAnchor>
  <xdr:twoCellAnchor>
    <xdr:from>
      <xdr:col>1</xdr:col>
      <xdr:colOff>0</xdr:colOff>
      <xdr:row>8</xdr:row>
      <xdr:rowOff>0</xdr:rowOff>
    </xdr:from>
    <xdr:to>
      <xdr:col>3</xdr:col>
      <xdr:colOff>0</xdr:colOff>
      <xdr:row>9</xdr:row>
      <xdr:rowOff>19050</xdr:rowOff>
    </xdr:to>
    <xdr:sp macro="" textlink="">
      <xdr:nvSpPr>
        <xdr:cNvPr id="8" name="Text Box 12">
          <a:hlinkClick xmlns:r="http://schemas.openxmlformats.org/officeDocument/2006/relationships" r:id="rId3" tooltip="Click For Detailed General Instructions"/>
          <a:extLst>
            <a:ext uri="{FF2B5EF4-FFF2-40B4-BE49-F238E27FC236}">
              <a16:creationId xmlns:a16="http://schemas.microsoft.com/office/drawing/2014/main" id="{00000000-0008-0000-0100-000008000000}"/>
            </a:ext>
          </a:extLst>
        </xdr:cNvPr>
        <xdr:cNvSpPr txBox="1">
          <a:spLocks noChangeArrowheads="1"/>
        </xdr:cNvSpPr>
      </xdr:nvSpPr>
      <xdr:spPr bwMode="auto">
        <a:xfrm>
          <a:off x="657225" y="3228975"/>
          <a:ext cx="3790950" cy="314325"/>
        </a:xfrm>
        <a:prstGeom prst="rect">
          <a:avLst/>
        </a:prstGeom>
        <a:solidFill>
          <a:srgbClr val="FFCCCC"/>
        </a:solidFill>
        <a:ln w="6350">
          <a:solidFill>
            <a:srgbClr val="000000"/>
          </a:solidFill>
          <a:miter lim="800000"/>
          <a:headEnd/>
          <a:tailEnd/>
        </a:ln>
      </xdr:spPr>
      <xdr:txBody>
        <a:bodyPr vertOverflow="clip" wrap="square" lIns="27432" tIns="32004" rIns="27432" bIns="32004" anchor="ctr" upright="1"/>
        <a:lstStyle/>
        <a:p>
          <a:pPr algn="ctr" rtl="0">
            <a:defRPr sz="1000"/>
          </a:pPr>
          <a:r>
            <a:rPr lang="en-US" sz="1200" b="1" i="0" u="none" strike="noStrike" baseline="0">
              <a:solidFill>
                <a:srgbClr val="000000"/>
              </a:solidFill>
              <a:latin typeface="Book Antiqua"/>
            </a:rPr>
            <a:t>Click for Detailed General Instructions</a:t>
          </a:r>
        </a:p>
      </xdr:txBody>
    </xdr:sp>
    <xdr:clientData/>
  </xdr:twoCellAnchor>
  <xdr:twoCellAnchor>
    <xdr:from>
      <xdr:col>1</xdr:col>
      <xdr:colOff>0</xdr:colOff>
      <xdr:row>0</xdr:row>
      <xdr:rowOff>9525</xdr:rowOff>
    </xdr:from>
    <xdr:to>
      <xdr:col>5</xdr:col>
      <xdr:colOff>0</xdr:colOff>
      <xdr:row>0</xdr:row>
      <xdr:rowOff>381000</xdr:rowOff>
    </xdr:to>
    <xdr:sp macro="" textlink="">
      <xdr:nvSpPr>
        <xdr:cNvPr id="9" name="Text Box 13">
          <a:extLst>
            <a:ext uri="{FF2B5EF4-FFF2-40B4-BE49-F238E27FC236}">
              <a16:creationId xmlns:a16="http://schemas.microsoft.com/office/drawing/2014/main" id="{00000000-0008-0000-0100-000009000000}"/>
            </a:ext>
          </a:extLst>
        </xdr:cNvPr>
        <xdr:cNvSpPr txBox="1">
          <a:spLocks noChangeArrowheads="1"/>
        </xdr:cNvSpPr>
      </xdr:nvSpPr>
      <xdr:spPr bwMode="auto">
        <a:xfrm>
          <a:off x="657225" y="9525"/>
          <a:ext cx="7591425" cy="371475"/>
        </a:xfrm>
        <a:prstGeom prst="rect">
          <a:avLst/>
        </a:prstGeom>
        <a:solidFill>
          <a:srgbClr val="FFCCCC"/>
        </a:solidFill>
        <a:ln w="9525">
          <a:solidFill>
            <a:srgbClr val="000000"/>
          </a:solidFill>
          <a:miter lim="800000"/>
          <a:headEnd/>
          <a:tailEnd/>
        </a:ln>
      </xdr:spPr>
      <xdr:txBody>
        <a:bodyPr vertOverflow="clip" wrap="square" lIns="27432" tIns="32004" rIns="27432" bIns="32004" anchor="ctr" upright="1"/>
        <a:lstStyle/>
        <a:p>
          <a:pPr algn="ctr" rtl="0">
            <a:defRPr sz="1000"/>
          </a:pPr>
          <a:r>
            <a:rPr lang="en-US" sz="1200" b="1" i="0" u="none" strike="noStrike" baseline="0">
              <a:solidFill>
                <a:srgbClr val="000000"/>
              </a:solidFill>
              <a:latin typeface="Book Antiqua"/>
            </a:rPr>
            <a:t>General guidelines for filling up  the Price Schedules, Sch-1 to Sch-7</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4</xdr:col>
      <xdr:colOff>0</xdr:colOff>
      <xdr:row>1</xdr:row>
      <xdr:rowOff>0</xdr:rowOff>
    </xdr:from>
    <xdr:to>
      <xdr:col>5</xdr:col>
      <xdr:colOff>0</xdr:colOff>
      <xdr:row>2</xdr:row>
      <xdr:rowOff>0</xdr:rowOff>
    </xdr:to>
    <xdr:sp macro="" textlink="">
      <xdr:nvSpPr>
        <xdr:cNvPr id="2" name="Text Box 2">
          <a:hlinkClick xmlns:r="http://schemas.openxmlformats.org/officeDocument/2006/relationships" r:id="rId1" tooltip="Click Here to go back to Sch 5"/>
          <a:extLst>
            <a:ext uri="{FF2B5EF4-FFF2-40B4-BE49-F238E27FC236}">
              <a16:creationId xmlns:a16="http://schemas.microsoft.com/office/drawing/2014/main" id="{00000000-0008-0000-0F00-000002000000}"/>
            </a:ext>
          </a:extLst>
        </xdr:cNvPr>
        <xdr:cNvSpPr txBox="1">
          <a:spLocks noChangeArrowheads="1"/>
        </xdr:cNvSpPr>
      </xdr:nvSpPr>
      <xdr:spPr bwMode="auto">
        <a:xfrm>
          <a:off x="5667375" y="209550"/>
          <a:ext cx="1190625" cy="276225"/>
        </a:xfrm>
        <a:prstGeom prst="rect">
          <a:avLst/>
        </a:prstGeom>
        <a:solidFill>
          <a:srgbClr val="99CCFF"/>
        </a:solidFill>
        <a:ln w="9525">
          <a:noFill/>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0000"/>
              </a:solidFill>
              <a:latin typeface="Book Antiqua"/>
            </a:rPr>
            <a:t>Back to Sch 5</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5</xdr:col>
      <xdr:colOff>394546</xdr:colOff>
      <xdr:row>1</xdr:row>
      <xdr:rowOff>105833</xdr:rowOff>
    </xdr:from>
    <xdr:to>
      <xdr:col>7</xdr:col>
      <xdr:colOff>218426</xdr:colOff>
      <xdr:row>2</xdr:row>
      <xdr:rowOff>99914</xdr:rowOff>
    </xdr:to>
    <xdr:sp macro="" textlink="">
      <xdr:nvSpPr>
        <xdr:cNvPr id="2" name="Text Box 4">
          <a:hlinkClick xmlns:r="http://schemas.openxmlformats.org/officeDocument/2006/relationships" r:id="rId1" tooltip="Click Here to go back to Sch 5"/>
          <a:extLst>
            <a:ext uri="{FF2B5EF4-FFF2-40B4-BE49-F238E27FC236}">
              <a16:creationId xmlns:a16="http://schemas.microsoft.com/office/drawing/2014/main" id="{00000000-0008-0000-1000-000002000000}"/>
            </a:ext>
          </a:extLst>
        </xdr:cNvPr>
        <xdr:cNvSpPr txBox="1">
          <a:spLocks noChangeArrowheads="1"/>
        </xdr:cNvSpPr>
      </xdr:nvSpPr>
      <xdr:spPr bwMode="auto">
        <a:xfrm>
          <a:off x="7252546" y="315383"/>
          <a:ext cx="1195480" cy="270306"/>
        </a:xfrm>
        <a:prstGeom prst="rect">
          <a:avLst/>
        </a:prstGeom>
        <a:solidFill>
          <a:srgbClr val="99CCFF"/>
        </a:solidFill>
        <a:ln w="9525">
          <a:noFill/>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0000"/>
              </a:solidFill>
              <a:latin typeface="Book Antiqua"/>
            </a:rPr>
            <a:t>Back to Sch 5</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6</xdr:col>
      <xdr:colOff>99060</xdr:colOff>
      <xdr:row>1</xdr:row>
      <xdr:rowOff>19050</xdr:rowOff>
    </xdr:from>
    <xdr:to>
      <xdr:col>7</xdr:col>
      <xdr:colOff>371652</xdr:colOff>
      <xdr:row>2</xdr:row>
      <xdr:rowOff>11430</xdr:rowOff>
    </xdr:to>
    <xdr:sp macro="" textlink="">
      <xdr:nvSpPr>
        <xdr:cNvPr id="2" name="Text Box 1">
          <a:hlinkClick xmlns:r="http://schemas.openxmlformats.org/officeDocument/2006/relationships" r:id="rId1" tooltip="Click Here to go back to Sch 5"/>
          <a:extLst>
            <a:ext uri="{FF2B5EF4-FFF2-40B4-BE49-F238E27FC236}">
              <a16:creationId xmlns:a16="http://schemas.microsoft.com/office/drawing/2014/main" id="{00000000-0008-0000-1100-000002000000}"/>
            </a:ext>
          </a:extLst>
        </xdr:cNvPr>
        <xdr:cNvSpPr txBox="1">
          <a:spLocks noChangeArrowheads="1"/>
        </xdr:cNvSpPr>
      </xdr:nvSpPr>
      <xdr:spPr bwMode="auto">
        <a:xfrm>
          <a:off x="7090410" y="228600"/>
          <a:ext cx="958392" cy="268605"/>
        </a:xfrm>
        <a:prstGeom prst="rect">
          <a:avLst/>
        </a:prstGeom>
        <a:solidFill>
          <a:srgbClr val="99CCFF"/>
        </a:solidFill>
        <a:ln w="9525">
          <a:noFill/>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0000"/>
              </a:solidFill>
              <a:latin typeface="Book Antiqua"/>
            </a:rPr>
            <a:t>Back to Sch 5</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6</xdr:col>
      <xdr:colOff>171450</xdr:colOff>
      <xdr:row>0</xdr:row>
      <xdr:rowOff>104775</xdr:rowOff>
    </xdr:from>
    <xdr:to>
      <xdr:col>8</xdr:col>
      <xdr:colOff>76200</xdr:colOff>
      <xdr:row>4</xdr:row>
      <xdr:rowOff>0</xdr:rowOff>
    </xdr:to>
    <xdr:grpSp>
      <xdr:nvGrpSpPr>
        <xdr:cNvPr id="13805" name="Group 10">
          <a:hlinkClick xmlns:r="http://schemas.openxmlformats.org/officeDocument/2006/relationships" r:id="rId1" tooltip="Back to Cover Page"/>
          <a:extLst>
            <a:ext uri="{FF2B5EF4-FFF2-40B4-BE49-F238E27FC236}">
              <a16:creationId xmlns:a16="http://schemas.microsoft.com/office/drawing/2014/main" id="{00000000-0008-0000-1200-0000ED350000}"/>
            </a:ext>
          </a:extLst>
        </xdr:cNvPr>
        <xdr:cNvGrpSpPr>
          <a:grpSpLocks/>
        </xdr:cNvGrpSpPr>
      </xdr:nvGrpSpPr>
      <xdr:grpSpPr bwMode="auto">
        <a:xfrm>
          <a:off x="7496175" y="104775"/>
          <a:ext cx="438150" cy="847725"/>
          <a:chOff x="744" y="11"/>
          <a:chExt cx="113" cy="74"/>
        </a:xfrm>
      </xdr:grpSpPr>
      <xdr:sp macro="" textlink="">
        <xdr:nvSpPr>
          <xdr:cNvPr id="13806" name="AutoShape 7">
            <a:extLst>
              <a:ext uri="{FF2B5EF4-FFF2-40B4-BE49-F238E27FC236}">
                <a16:creationId xmlns:a16="http://schemas.microsoft.com/office/drawing/2014/main" id="{00000000-0008-0000-1200-0000EE350000}"/>
              </a:ext>
            </a:extLst>
          </xdr:cNvPr>
          <xdr:cNvSpPr>
            <a:spLocks noChangeArrowheads="1"/>
          </xdr:cNvSpPr>
        </xdr:nvSpPr>
        <xdr:spPr bwMode="auto">
          <a:xfrm flipH="1">
            <a:off x="744" y="11"/>
            <a:ext cx="113" cy="74"/>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441 w 21600"/>
              <a:gd name="T13" fmla="*/ 5546 h 21600"/>
              <a:gd name="T14" fmla="*/ 18924 w 21600"/>
              <a:gd name="T15" fmla="*/ 16346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8">
            <a:extLst>
              <a:ext uri="{FF2B5EF4-FFF2-40B4-BE49-F238E27FC236}">
                <a16:creationId xmlns:a16="http://schemas.microsoft.com/office/drawing/2014/main" id="{00000000-0008-0000-1200-000004000000}"/>
              </a:ext>
            </a:extLst>
          </xdr:cNvPr>
          <xdr:cNvSpPr txBox="1">
            <a:spLocks noChangeArrowheads="1"/>
          </xdr:cNvSpPr>
        </xdr:nvSpPr>
        <xdr:spPr bwMode="auto">
          <a:xfrm>
            <a:off x="7324726" y="95250"/>
            <a:ext cx="0" cy="0"/>
          </a:xfrm>
          <a:prstGeom prst="rect">
            <a:avLst/>
          </a:prstGeom>
          <a:noFill/>
          <a:ln w="9525">
            <a:noFill/>
            <a:miter lim="800000"/>
            <a:headEnd/>
            <a:tailEnd/>
          </a:ln>
        </xdr:spPr>
        <xdr:txBody>
          <a:bodyPr vertOverflow="clip" wrap="square" lIns="27432" tIns="32004" rIns="0" bIns="32004" anchor="ctr" upright="1"/>
          <a:lstStyle/>
          <a:p>
            <a:pPr algn="l" rtl="0">
              <a:defRPr sz="1000"/>
            </a:pPr>
            <a:r>
              <a:rPr lang="en-US" sz="1000" b="1" i="0" u="none" strike="noStrike" baseline="0">
                <a:solidFill>
                  <a:srgbClr val="000000"/>
                </a:solidFill>
                <a:latin typeface="Book Antiqua"/>
              </a:rPr>
              <a:t>Back to Cover Page</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200025</xdr:colOff>
      <xdr:row>0</xdr:row>
      <xdr:rowOff>57150</xdr:rowOff>
    </xdr:from>
    <xdr:to>
      <xdr:col>3</xdr:col>
      <xdr:colOff>1409700</xdr:colOff>
      <xdr:row>2</xdr:row>
      <xdr:rowOff>28575</xdr:rowOff>
    </xdr:to>
    <xdr:grpSp>
      <xdr:nvGrpSpPr>
        <xdr:cNvPr id="2705" name="Group 1">
          <a:hlinkClick xmlns:r="http://schemas.openxmlformats.org/officeDocument/2006/relationships" r:id="rId1" tooltip="Click to Proceed"/>
          <a:extLst>
            <a:ext uri="{FF2B5EF4-FFF2-40B4-BE49-F238E27FC236}">
              <a16:creationId xmlns:a16="http://schemas.microsoft.com/office/drawing/2014/main" id="{00000000-0008-0000-0200-0000910A0000}"/>
            </a:ext>
          </a:extLst>
        </xdr:cNvPr>
        <xdr:cNvGrpSpPr>
          <a:grpSpLocks/>
        </xdr:cNvGrpSpPr>
      </xdr:nvGrpSpPr>
      <xdr:grpSpPr bwMode="auto">
        <a:xfrm>
          <a:off x="6953250" y="57150"/>
          <a:ext cx="1209675" cy="771525"/>
          <a:chOff x="804" y="5"/>
          <a:chExt cx="116" cy="73"/>
        </a:xfrm>
      </xdr:grpSpPr>
      <xdr:sp macro="" textlink="">
        <xdr:nvSpPr>
          <xdr:cNvPr id="2707" name="AutoShape 2">
            <a:extLst>
              <a:ext uri="{FF2B5EF4-FFF2-40B4-BE49-F238E27FC236}">
                <a16:creationId xmlns:a16="http://schemas.microsoft.com/office/drawing/2014/main" id="{00000000-0008-0000-0200-0000930A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00000000-0008-0000-0200-000004000000}"/>
              </a:ext>
            </a:extLst>
          </xdr:cNvPr>
          <xdr:cNvSpPr txBox="1">
            <a:spLocks noChangeArrowheads="1"/>
          </xdr:cNvSpPr>
        </xdr:nvSpPr>
        <xdr:spPr bwMode="auto">
          <a:xfrm>
            <a:off x="819" y="23"/>
            <a:ext cx="100" cy="39"/>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to Proceed</a:t>
            </a:r>
          </a:p>
        </xdr:txBody>
      </xdr:sp>
    </xdr:grpSp>
    <xdr:clientData/>
  </xdr:twoCellAnchor>
  <xdr:twoCellAnchor>
    <xdr:from>
      <xdr:col>2</xdr:col>
      <xdr:colOff>4457700</xdr:colOff>
      <xdr:row>65</xdr:row>
      <xdr:rowOff>0</xdr:rowOff>
    </xdr:from>
    <xdr:to>
      <xdr:col>2</xdr:col>
      <xdr:colOff>4981575</xdr:colOff>
      <xdr:row>65</xdr:row>
      <xdr:rowOff>0</xdr:rowOff>
    </xdr:to>
    <xdr:pic>
      <xdr:nvPicPr>
        <xdr:cNvPr id="2706" name="Picture 4">
          <a:extLst>
            <a:ext uri="{FF2B5EF4-FFF2-40B4-BE49-F238E27FC236}">
              <a16:creationId xmlns:a16="http://schemas.microsoft.com/office/drawing/2014/main" id="{00000000-0008-0000-0200-0000920A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676900" y="25688925"/>
          <a:ext cx="5238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7</xdr:col>
      <xdr:colOff>95250</xdr:colOff>
      <xdr:row>0</xdr:row>
      <xdr:rowOff>47625</xdr:rowOff>
    </xdr:from>
    <xdr:to>
      <xdr:col>8</xdr:col>
      <xdr:colOff>571500</xdr:colOff>
      <xdr:row>1</xdr:row>
      <xdr:rowOff>238125</xdr:rowOff>
    </xdr:to>
    <xdr:grpSp>
      <xdr:nvGrpSpPr>
        <xdr:cNvPr id="3576" name="Group 6">
          <a:hlinkClick xmlns:r="http://schemas.openxmlformats.org/officeDocument/2006/relationships" r:id="rId1" tooltip="Click for Sch-1"/>
          <a:extLst>
            <a:ext uri="{FF2B5EF4-FFF2-40B4-BE49-F238E27FC236}">
              <a16:creationId xmlns:a16="http://schemas.microsoft.com/office/drawing/2014/main" id="{00000000-0008-0000-0300-0000F80D0000}"/>
            </a:ext>
          </a:extLst>
        </xdr:cNvPr>
        <xdr:cNvGrpSpPr>
          <a:grpSpLocks/>
        </xdr:cNvGrpSpPr>
      </xdr:nvGrpSpPr>
      <xdr:grpSpPr bwMode="auto">
        <a:xfrm>
          <a:off x="7115175" y="47625"/>
          <a:ext cx="571500" cy="1504950"/>
          <a:chOff x="804" y="5"/>
          <a:chExt cx="116" cy="73"/>
        </a:xfrm>
      </xdr:grpSpPr>
      <xdr:sp macro="" textlink="">
        <xdr:nvSpPr>
          <xdr:cNvPr id="3577" name="AutoShape 2">
            <a:extLst>
              <a:ext uri="{FF2B5EF4-FFF2-40B4-BE49-F238E27FC236}">
                <a16:creationId xmlns:a16="http://schemas.microsoft.com/office/drawing/2014/main" id="{00000000-0008-0000-0300-0000F90D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00000000-0008-0000-0300-000004000000}"/>
              </a:ext>
            </a:extLst>
          </xdr:cNvPr>
          <xdr:cNvSpPr txBox="1">
            <a:spLocks noChangeArrowheads="1"/>
          </xdr:cNvSpPr>
        </xdr:nvSpPr>
        <xdr:spPr bwMode="auto">
          <a:xfrm>
            <a:off x="819" y="23"/>
            <a:ext cx="99" cy="37"/>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Sch-1</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15</xdr:col>
      <xdr:colOff>0</xdr:colOff>
      <xdr:row>1</xdr:row>
      <xdr:rowOff>0</xdr:rowOff>
    </xdr:from>
    <xdr:to>
      <xdr:col>16</xdr:col>
      <xdr:colOff>504825</xdr:colOff>
      <xdr:row>5</xdr:row>
      <xdr:rowOff>19050</xdr:rowOff>
    </xdr:to>
    <xdr:grpSp>
      <xdr:nvGrpSpPr>
        <xdr:cNvPr id="4860" name="Group 38">
          <a:hlinkClick xmlns:r="http://schemas.openxmlformats.org/officeDocument/2006/relationships" r:id="rId1" tooltip="Click for Sch-2"/>
          <a:extLst>
            <a:ext uri="{FF2B5EF4-FFF2-40B4-BE49-F238E27FC236}">
              <a16:creationId xmlns:a16="http://schemas.microsoft.com/office/drawing/2014/main" id="{00000000-0008-0000-0400-0000FC120000}"/>
            </a:ext>
          </a:extLst>
        </xdr:cNvPr>
        <xdr:cNvGrpSpPr>
          <a:grpSpLocks/>
        </xdr:cNvGrpSpPr>
      </xdr:nvGrpSpPr>
      <xdr:grpSpPr bwMode="auto">
        <a:xfrm>
          <a:off x="18224500" y="285750"/>
          <a:ext cx="0" cy="1685925"/>
          <a:chOff x="804" y="5"/>
          <a:chExt cx="116" cy="73"/>
        </a:xfrm>
      </xdr:grpSpPr>
      <xdr:sp macro="" textlink="">
        <xdr:nvSpPr>
          <xdr:cNvPr id="4861" name="AutoShape 39">
            <a:extLst>
              <a:ext uri="{FF2B5EF4-FFF2-40B4-BE49-F238E27FC236}">
                <a16:creationId xmlns:a16="http://schemas.microsoft.com/office/drawing/2014/main" id="{00000000-0008-0000-0400-0000FD12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40">
            <a:extLst>
              <a:ext uri="{FF2B5EF4-FFF2-40B4-BE49-F238E27FC236}">
                <a16:creationId xmlns:a16="http://schemas.microsoft.com/office/drawing/2014/main" id="{00000000-0008-0000-0400-000004000000}"/>
              </a:ext>
            </a:extLst>
          </xdr:cNvPr>
          <xdr:cNvSpPr txBox="1">
            <a:spLocks noChangeArrowheads="1"/>
          </xdr:cNvSpPr>
        </xdr:nvSpPr>
        <xdr:spPr bwMode="auto">
          <a:xfrm>
            <a:off x="16116300" y="276225"/>
            <a:ext cx="0" cy="0"/>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Sch-2</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209550</xdr:colOff>
      <xdr:row>0</xdr:row>
      <xdr:rowOff>47625</xdr:rowOff>
    </xdr:from>
    <xdr:to>
      <xdr:col>6</xdr:col>
      <xdr:colOff>552450</xdr:colOff>
      <xdr:row>2</xdr:row>
      <xdr:rowOff>323850</xdr:rowOff>
    </xdr:to>
    <xdr:grpSp>
      <xdr:nvGrpSpPr>
        <xdr:cNvPr id="5613" name="Group 25">
          <a:hlinkClick xmlns:r="http://schemas.openxmlformats.org/officeDocument/2006/relationships" r:id="rId1" tooltip="Click for Sch-6"/>
          <a:extLst>
            <a:ext uri="{FF2B5EF4-FFF2-40B4-BE49-F238E27FC236}">
              <a16:creationId xmlns:a16="http://schemas.microsoft.com/office/drawing/2014/main" id="{00000000-0008-0000-0800-0000ED150000}"/>
            </a:ext>
          </a:extLst>
        </xdr:cNvPr>
        <xdr:cNvGrpSpPr>
          <a:grpSpLocks/>
        </xdr:cNvGrpSpPr>
      </xdr:nvGrpSpPr>
      <xdr:grpSpPr bwMode="auto">
        <a:xfrm>
          <a:off x="8322469" y="47625"/>
          <a:ext cx="0" cy="597694"/>
          <a:chOff x="804" y="5"/>
          <a:chExt cx="116" cy="73"/>
        </a:xfrm>
      </xdr:grpSpPr>
      <xdr:sp macro="" textlink="">
        <xdr:nvSpPr>
          <xdr:cNvPr id="5614" name="AutoShape 26">
            <a:extLst>
              <a:ext uri="{FF2B5EF4-FFF2-40B4-BE49-F238E27FC236}">
                <a16:creationId xmlns:a16="http://schemas.microsoft.com/office/drawing/2014/main" id="{00000000-0008-0000-0800-0000EE15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27">
            <a:extLst>
              <a:ext uri="{FF2B5EF4-FFF2-40B4-BE49-F238E27FC236}">
                <a16:creationId xmlns:a16="http://schemas.microsoft.com/office/drawing/2014/main" id="{00000000-0008-0000-0800-000004000000}"/>
              </a:ext>
            </a:extLst>
          </xdr:cNvPr>
          <xdr:cNvSpPr txBox="1">
            <a:spLocks noChangeArrowheads="1"/>
          </xdr:cNvSpPr>
        </xdr:nvSpPr>
        <xdr:spPr bwMode="auto">
          <a:xfrm>
            <a:off x="8324850" y="-8590251980644"/>
            <a:ext cx="0" cy="37"/>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Sch-6</a:t>
            </a:r>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5</xdr:col>
      <xdr:colOff>209550</xdr:colOff>
      <xdr:row>0</xdr:row>
      <xdr:rowOff>47625</xdr:rowOff>
    </xdr:from>
    <xdr:to>
      <xdr:col>6</xdr:col>
      <xdr:colOff>552450</xdr:colOff>
      <xdr:row>2</xdr:row>
      <xdr:rowOff>323850</xdr:rowOff>
    </xdr:to>
    <xdr:grpSp>
      <xdr:nvGrpSpPr>
        <xdr:cNvPr id="6637" name="Group 25">
          <a:hlinkClick xmlns:r="http://schemas.openxmlformats.org/officeDocument/2006/relationships" r:id="rId1" tooltip="Click for Sch-6"/>
          <a:extLst>
            <a:ext uri="{FF2B5EF4-FFF2-40B4-BE49-F238E27FC236}">
              <a16:creationId xmlns:a16="http://schemas.microsoft.com/office/drawing/2014/main" id="{00000000-0008-0000-0900-0000ED190000}"/>
            </a:ext>
          </a:extLst>
        </xdr:cNvPr>
        <xdr:cNvGrpSpPr>
          <a:grpSpLocks/>
        </xdr:cNvGrpSpPr>
      </xdr:nvGrpSpPr>
      <xdr:grpSpPr bwMode="auto">
        <a:xfrm>
          <a:off x="8532019" y="47625"/>
          <a:ext cx="1104900" cy="597694"/>
          <a:chOff x="804" y="5"/>
          <a:chExt cx="116" cy="73"/>
        </a:xfrm>
      </xdr:grpSpPr>
      <xdr:sp macro="" textlink="">
        <xdr:nvSpPr>
          <xdr:cNvPr id="6638" name="AutoShape 26">
            <a:extLst>
              <a:ext uri="{FF2B5EF4-FFF2-40B4-BE49-F238E27FC236}">
                <a16:creationId xmlns:a16="http://schemas.microsoft.com/office/drawing/2014/main" id="{00000000-0008-0000-0900-0000EE19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27">
            <a:extLst>
              <a:ext uri="{FF2B5EF4-FFF2-40B4-BE49-F238E27FC236}">
                <a16:creationId xmlns:a16="http://schemas.microsoft.com/office/drawing/2014/main" id="{00000000-0008-0000-0900-000004000000}"/>
              </a:ext>
            </a:extLst>
          </xdr:cNvPr>
          <xdr:cNvSpPr txBox="1">
            <a:spLocks noChangeArrowheads="1"/>
          </xdr:cNvSpPr>
        </xdr:nvSpPr>
        <xdr:spPr bwMode="auto">
          <a:xfrm>
            <a:off x="8324850" y="1723811240"/>
            <a:ext cx="0" cy="37"/>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Sch-6</a:t>
            </a:r>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4</xdr:col>
      <xdr:colOff>276225</xdr:colOff>
      <xdr:row>0</xdr:row>
      <xdr:rowOff>19050</xdr:rowOff>
    </xdr:from>
    <xdr:to>
      <xdr:col>5</xdr:col>
      <xdr:colOff>619125</xdr:colOff>
      <xdr:row>2</xdr:row>
      <xdr:rowOff>257175</xdr:rowOff>
    </xdr:to>
    <xdr:grpSp>
      <xdr:nvGrpSpPr>
        <xdr:cNvPr id="7661" name="Group 1">
          <a:hlinkClick xmlns:r="http://schemas.openxmlformats.org/officeDocument/2006/relationships" r:id="rId1" tooltip="Click for Sch-7"/>
          <a:extLst>
            <a:ext uri="{FF2B5EF4-FFF2-40B4-BE49-F238E27FC236}">
              <a16:creationId xmlns:a16="http://schemas.microsoft.com/office/drawing/2014/main" id="{00000000-0008-0000-0A00-0000ED1D0000}"/>
            </a:ext>
          </a:extLst>
        </xdr:cNvPr>
        <xdr:cNvGrpSpPr>
          <a:grpSpLocks/>
        </xdr:cNvGrpSpPr>
      </xdr:nvGrpSpPr>
      <xdr:grpSpPr bwMode="auto">
        <a:xfrm>
          <a:off x="7396163" y="19050"/>
          <a:ext cx="1104900" cy="690563"/>
          <a:chOff x="804" y="5"/>
          <a:chExt cx="116" cy="73"/>
        </a:xfrm>
      </xdr:grpSpPr>
      <xdr:sp macro="" textlink="">
        <xdr:nvSpPr>
          <xdr:cNvPr id="7662" name="AutoShape 2">
            <a:extLst>
              <a:ext uri="{FF2B5EF4-FFF2-40B4-BE49-F238E27FC236}">
                <a16:creationId xmlns:a16="http://schemas.microsoft.com/office/drawing/2014/main" id="{00000000-0008-0000-0A00-0000EE1D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00000000-0008-0000-0A00-000004000000}"/>
              </a:ext>
            </a:extLst>
          </xdr:cNvPr>
          <xdr:cNvSpPr txBox="1">
            <a:spLocks noChangeArrowheads="1"/>
          </xdr:cNvSpPr>
        </xdr:nvSpPr>
        <xdr:spPr bwMode="auto">
          <a:xfrm>
            <a:off x="819" y="23"/>
            <a:ext cx="98" cy="39"/>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Sch-7</a:t>
            </a:r>
          </a:p>
        </xdr:txBody>
      </xdr:sp>
    </xdr:grpSp>
    <xdr:clientData/>
  </xdr:twoCellAnchor>
</xdr:wsDr>
</file>

<file path=xl/drawings/drawing8.xml><?xml version="1.0" encoding="utf-8"?>
<xdr:wsDr xmlns:xdr="http://schemas.openxmlformats.org/drawingml/2006/spreadsheetDrawing" xmlns:a="http://schemas.openxmlformats.org/drawingml/2006/main">
  <xdr:twoCellAnchor>
    <xdr:from>
      <xdr:col>4</xdr:col>
      <xdr:colOff>276225</xdr:colOff>
      <xdr:row>0</xdr:row>
      <xdr:rowOff>19050</xdr:rowOff>
    </xdr:from>
    <xdr:to>
      <xdr:col>5</xdr:col>
      <xdr:colOff>619125</xdr:colOff>
      <xdr:row>2</xdr:row>
      <xdr:rowOff>257175</xdr:rowOff>
    </xdr:to>
    <xdr:grpSp>
      <xdr:nvGrpSpPr>
        <xdr:cNvPr id="8685" name="Group 1">
          <a:hlinkClick xmlns:r="http://schemas.openxmlformats.org/officeDocument/2006/relationships" r:id="rId1" tooltip="Click for Sch-7"/>
          <a:extLst>
            <a:ext uri="{FF2B5EF4-FFF2-40B4-BE49-F238E27FC236}">
              <a16:creationId xmlns:a16="http://schemas.microsoft.com/office/drawing/2014/main" id="{00000000-0008-0000-0B00-0000ED210000}"/>
            </a:ext>
          </a:extLst>
        </xdr:cNvPr>
        <xdr:cNvGrpSpPr>
          <a:grpSpLocks/>
        </xdr:cNvGrpSpPr>
      </xdr:nvGrpSpPr>
      <xdr:grpSpPr bwMode="auto">
        <a:xfrm>
          <a:off x="7400925" y="19050"/>
          <a:ext cx="1104900" cy="695325"/>
          <a:chOff x="804" y="5"/>
          <a:chExt cx="116" cy="73"/>
        </a:xfrm>
      </xdr:grpSpPr>
      <xdr:sp macro="" textlink="">
        <xdr:nvSpPr>
          <xdr:cNvPr id="8686" name="AutoShape 2">
            <a:extLst>
              <a:ext uri="{FF2B5EF4-FFF2-40B4-BE49-F238E27FC236}">
                <a16:creationId xmlns:a16="http://schemas.microsoft.com/office/drawing/2014/main" id="{00000000-0008-0000-0B00-0000EE21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00000000-0008-0000-0B00-000004000000}"/>
              </a:ext>
            </a:extLst>
          </xdr:cNvPr>
          <xdr:cNvSpPr txBox="1">
            <a:spLocks noChangeArrowheads="1"/>
          </xdr:cNvSpPr>
        </xdr:nvSpPr>
        <xdr:spPr bwMode="auto">
          <a:xfrm>
            <a:off x="819" y="23"/>
            <a:ext cx="98" cy="39"/>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Sch-7</a:t>
            </a:r>
          </a:p>
        </xdr:txBody>
      </xdr:sp>
    </xdr:grpSp>
    <xdr:clientData/>
  </xdr:twoCellAnchor>
</xdr:wsDr>
</file>

<file path=xl/drawings/drawing9.xml><?xml version="1.0" encoding="utf-8"?>
<xdr:wsDr xmlns:xdr="http://schemas.openxmlformats.org/drawingml/2006/spreadsheetDrawing" xmlns:a="http://schemas.openxmlformats.org/drawingml/2006/main">
  <xdr:twoCellAnchor>
    <xdr:from>
      <xdr:col>4</xdr:col>
      <xdr:colOff>276225</xdr:colOff>
      <xdr:row>0</xdr:row>
      <xdr:rowOff>19050</xdr:rowOff>
    </xdr:from>
    <xdr:to>
      <xdr:col>5</xdr:col>
      <xdr:colOff>619125</xdr:colOff>
      <xdr:row>2</xdr:row>
      <xdr:rowOff>257175</xdr:rowOff>
    </xdr:to>
    <xdr:grpSp>
      <xdr:nvGrpSpPr>
        <xdr:cNvPr id="9709" name="Group 1">
          <a:hlinkClick xmlns:r="http://schemas.openxmlformats.org/officeDocument/2006/relationships" r:id="rId1" tooltip="Click for Sch-7"/>
          <a:extLst>
            <a:ext uri="{FF2B5EF4-FFF2-40B4-BE49-F238E27FC236}">
              <a16:creationId xmlns:a16="http://schemas.microsoft.com/office/drawing/2014/main" id="{00000000-0008-0000-0C00-0000ED250000}"/>
            </a:ext>
          </a:extLst>
        </xdr:cNvPr>
        <xdr:cNvGrpSpPr>
          <a:grpSpLocks/>
        </xdr:cNvGrpSpPr>
      </xdr:nvGrpSpPr>
      <xdr:grpSpPr bwMode="auto">
        <a:xfrm>
          <a:off x="7143750" y="19050"/>
          <a:ext cx="0" cy="700768"/>
          <a:chOff x="804" y="5"/>
          <a:chExt cx="116" cy="73"/>
        </a:xfrm>
      </xdr:grpSpPr>
      <xdr:sp macro="" textlink="">
        <xdr:nvSpPr>
          <xdr:cNvPr id="9710" name="AutoShape 2">
            <a:extLst>
              <a:ext uri="{FF2B5EF4-FFF2-40B4-BE49-F238E27FC236}">
                <a16:creationId xmlns:a16="http://schemas.microsoft.com/office/drawing/2014/main" id="{00000000-0008-0000-0C00-0000EE25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00000000-0008-0000-0C00-000004000000}"/>
              </a:ext>
            </a:extLst>
          </xdr:cNvPr>
          <xdr:cNvSpPr txBox="1">
            <a:spLocks noChangeArrowheads="1"/>
          </xdr:cNvSpPr>
        </xdr:nvSpPr>
        <xdr:spPr bwMode="auto">
          <a:xfrm>
            <a:off x="7124700" y="-1197943961"/>
            <a:ext cx="0" cy="39"/>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Sch-7</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60002405\AppData\Local\Microsoft\Windows\INetCache\Content.Outlook\OX9DQ36Y\01-1st_Envelope%20(Bid%20Form%20and%20Attachment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ann\Srikakulam%20Part-C\29_First%20Envelope%20-%20R2_Vol-III.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02068\AppData\Roaming\Microsoft\Excel\29_First%20Envelope%20-%20R2_Vol-III.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pendrive%20CS1\ann\dhramjagrah\trial.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60002405\AppData\Local\Microsoft\Windows\INetCache\Content.Outlook\OX9DQ36Y\10-Second%20Envelope%20(Price%20Bid).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SAPBPSEngg\Contracts-Templat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Name of Bidder"/>
      <sheetName val="Attach 3(JV)"/>
      <sheetName val="Attach-3 (QR)"/>
      <sheetName val="Attach 4"/>
      <sheetName val="Attach 4 (A)"/>
      <sheetName val="Attach 5"/>
      <sheetName val="Attach 5A"/>
      <sheetName val="Attach 6"/>
      <sheetName val="Attach 9"/>
      <sheetName val="Attach 10"/>
      <sheetName val="Attach 11"/>
      <sheetName val="Attach 12"/>
      <sheetName val="Attach 13"/>
      <sheetName val="Attach 14"/>
      <sheetName val="Attach 14 IP"/>
      <sheetName val="Attach 15"/>
      <sheetName val="Attach 16"/>
      <sheetName val="Attach 17"/>
      <sheetName val="Attach 18"/>
      <sheetName val="Attach 19"/>
      <sheetName val="Bid Form 1st Env."/>
      <sheetName val="N-W (C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Name of Bidder"/>
      <sheetName val="Attach 3(JV)"/>
      <sheetName val="Attach-3 (QR)"/>
      <sheetName val="Attach 4"/>
      <sheetName val="Attach 4 (A)"/>
      <sheetName val="Attach 5"/>
      <sheetName val="Attach 6"/>
      <sheetName val="Attach 9"/>
      <sheetName val="Attach 10"/>
      <sheetName val="Attach 11"/>
      <sheetName val="Attach 12"/>
      <sheetName val="Attach 13"/>
      <sheetName val="Attach 14"/>
      <sheetName val="Attach 14 IP"/>
      <sheetName val="Attach 15"/>
      <sheetName val="Attach 16"/>
      <sheetName val="Attach 17"/>
      <sheetName val="Attach 18"/>
      <sheetName val="Attach 19"/>
      <sheetName val="Bid Form 1st Env."/>
      <sheetName val="N-W (C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Name of Bidder"/>
      <sheetName val="Attach 3(JV)"/>
      <sheetName val="Attach-3 (QR)"/>
      <sheetName val="Attach 4"/>
      <sheetName val="Attach 4 (A)"/>
      <sheetName val="Attach 5"/>
      <sheetName val="Attach 6"/>
      <sheetName val="Attach 9"/>
      <sheetName val="Attach 10"/>
      <sheetName val="Attach 11"/>
      <sheetName val="Attach 12"/>
      <sheetName val="Attach 13"/>
      <sheetName val="Attach 14"/>
      <sheetName val="Attach 14 IP"/>
      <sheetName val="Attach 15"/>
      <sheetName val="Attach 16"/>
      <sheetName val="Attach 17"/>
      <sheetName val="Attach 18"/>
      <sheetName val="Attach 19"/>
      <sheetName val="Bid Form 1st Env."/>
      <sheetName val="N-W (C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Sch-1a"/>
      <sheetName val="Sch-1b "/>
      <sheetName val="Sch-2"/>
      <sheetName val="Sch-3"/>
      <sheetName val="Sch-4a"/>
      <sheetName val="Sch-4b"/>
      <sheetName val="Sch-5"/>
      <sheetName val="Sch-6"/>
      <sheetName val="Sch-7 (a)"/>
      <sheetName val="Sch-7 (b)"/>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INSTRUCTIONS"/>
      <sheetName val="Name of Bidder"/>
      <sheetName val="Sch-1a"/>
      <sheetName val="Sch-1b "/>
      <sheetName val="Sch-2"/>
      <sheetName val="Sch-3"/>
      <sheetName val="Sch-4a"/>
      <sheetName val="Sch-4b"/>
      <sheetName val="Sch-4c"/>
      <sheetName val="Sch-5"/>
      <sheetName val="Sch-6 "/>
      <sheetName val="Sch-6 (After Discount)"/>
      <sheetName val="Letter of Discount"/>
      <sheetName val="Sch-7a"/>
      <sheetName val="Sch-7b"/>
      <sheetName val="N-W (Cr.)"/>
      <sheetName val="Entry Tax"/>
      <sheetName val="Octroi"/>
      <sheetName val="Other Taxes &amp; Duties"/>
      <sheetName val="Bid Form 2nd Envelope"/>
    </sheetNames>
    <sheetDataSet>
      <sheetData sheetId="0" refreshError="1"/>
      <sheetData sheetId="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refreshError="1"/>
      <sheetData sheetId="14" refreshError="1"/>
      <sheetData sheetId="15" refreshError="1"/>
      <sheetData sheetId="16"/>
      <sheetData sheetId="17" refreshError="1"/>
      <sheetData sheetId="18" refreshError="1"/>
      <sheetData sheetId="19" refreshError="1"/>
      <sheetData sheetId="2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sic"/>
      <sheetName val="Cover"/>
      <sheetName val="Instructions"/>
      <sheetName val="Names of Bidder"/>
      <sheetName val="Sch-1"/>
      <sheetName val="Sch-1 dis"/>
      <sheetName val="Sch-2"/>
      <sheetName val="Sch-2 Dis"/>
      <sheetName val="Sch-3"/>
      <sheetName val="Sch-3 Dis"/>
      <sheetName val="Sch-4"/>
      <sheetName val="Sch-5"/>
      <sheetName val="Sch-5 Dis"/>
      <sheetName val="Sch-6"/>
      <sheetName val="Sch-6 After Discount"/>
      <sheetName val="Sch-7"/>
      <sheetName val="Sch-7 Dis"/>
      <sheetName val="Discount"/>
      <sheetName val="Octroi"/>
      <sheetName val="Entry Tax"/>
      <sheetName val="Other Taxes &amp; Duties"/>
      <sheetName val="Bid Form 2nd Envelope"/>
      <sheetName val="Q &amp; C (2)"/>
      <sheetName val="Q &amp; C"/>
      <sheetName val="N to W"/>
      <sheetName val="Sheet1"/>
      <sheetName val="Sheet3"/>
    </sheetNames>
    <sheetDataSet>
      <sheetData sheetId="0">
        <row r="3">
          <cell r="B3" t="str">
            <v>TE03</v>
          </cell>
        </row>
      </sheetData>
      <sheetData sheetId="1"/>
      <sheetData sheetId="2"/>
      <sheetData sheetId="3">
        <row r="6">
          <cell r="D6" t="str">
            <v>Sole Bidder</v>
          </cell>
          <cell r="AA6">
            <v>0</v>
          </cell>
        </row>
      </sheetData>
      <sheetData sheetId="4">
        <row r="1">
          <cell r="U1">
            <v>0</v>
          </cell>
        </row>
      </sheetData>
      <sheetData sheetId="5"/>
      <sheetData sheetId="6">
        <row r="28">
          <cell r="F28" t="str">
            <v>(=SUM(F16:F27))</v>
          </cell>
        </row>
      </sheetData>
      <sheetData sheetId="7"/>
      <sheetData sheetId="8">
        <row r="63">
          <cell r="F63">
            <v>0</v>
          </cell>
        </row>
      </sheetData>
      <sheetData sheetId="9"/>
      <sheetData sheetId="10"/>
      <sheetData sheetId="11"/>
      <sheetData sheetId="12"/>
      <sheetData sheetId="13">
        <row r="14">
          <cell r="D14" t="e">
            <v>#VALUE!</v>
          </cell>
        </row>
        <row r="16">
          <cell r="D16" t="str">
            <v>(=SUM(F16:F27))</v>
          </cell>
        </row>
        <row r="18">
          <cell r="D18">
            <v>0</v>
          </cell>
        </row>
      </sheetData>
      <sheetData sheetId="14">
        <row r="26">
          <cell r="D26" t="e">
            <v>#VALUE!</v>
          </cell>
        </row>
      </sheetData>
      <sheetData sheetId="15">
        <row r="19">
          <cell r="F19" t="str">
            <v>(=SUM(F17:F18))</v>
          </cell>
        </row>
      </sheetData>
      <sheetData sheetId="16"/>
      <sheetData sheetId="17">
        <row r="20">
          <cell r="O20" t="e">
            <v>#VALUE!</v>
          </cell>
        </row>
      </sheetData>
      <sheetData sheetId="18"/>
      <sheetData sheetId="19"/>
      <sheetData sheetId="20"/>
      <sheetData sheetId="21"/>
      <sheetData sheetId="22"/>
      <sheetData sheetId="23"/>
      <sheetData sheetId="24">
        <row r="4">
          <cell r="A4" t="e">
            <v>#VALUE!</v>
          </cell>
        </row>
      </sheetData>
      <sheetData sheetId="25"/>
      <sheetData sheetId="26"/>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17" Type="http://schemas.openxmlformats.org/officeDocument/2006/relationships/printerSettings" Target="../printerSettings/printerSettings17.bin"/><Relationship Id="rId2" Type="http://schemas.openxmlformats.org/officeDocument/2006/relationships/printerSettings" Target="../printerSettings/printerSettings2.bin"/><Relationship Id="rId16" Type="http://schemas.openxmlformats.org/officeDocument/2006/relationships/printerSettings" Target="../printerSettings/printerSettings16.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printerSettings" Target="../printerSettings/printerSettings15.bin"/><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printerSettings" Target="../printerSettings/printerSettings14.bin"/></Relationships>
</file>

<file path=xl/worksheets/_rels/sheet10.xml.rels><?xml version="1.0" encoding="UTF-8" standalone="yes"?>
<Relationships xmlns="http://schemas.openxmlformats.org/package/2006/relationships"><Relationship Id="rId8" Type="http://schemas.openxmlformats.org/officeDocument/2006/relationships/printerSettings" Target="../printerSettings/printerSettings161.bin"/><Relationship Id="rId13" Type="http://schemas.openxmlformats.org/officeDocument/2006/relationships/printerSettings" Target="../printerSettings/printerSettings166.bin"/><Relationship Id="rId3" Type="http://schemas.openxmlformats.org/officeDocument/2006/relationships/printerSettings" Target="../printerSettings/printerSettings156.bin"/><Relationship Id="rId7" Type="http://schemas.openxmlformats.org/officeDocument/2006/relationships/printerSettings" Target="../printerSettings/printerSettings160.bin"/><Relationship Id="rId12" Type="http://schemas.openxmlformats.org/officeDocument/2006/relationships/printerSettings" Target="../printerSettings/printerSettings165.bin"/><Relationship Id="rId17" Type="http://schemas.openxmlformats.org/officeDocument/2006/relationships/drawing" Target="../drawings/drawing6.xml"/><Relationship Id="rId2" Type="http://schemas.openxmlformats.org/officeDocument/2006/relationships/printerSettings" Target="../printerSettings/printerSettings155.bin"/><Relationship Id="rId16" Type="http://schemas.openxmlformats.org/officeDocument/2006/relationships/printerSettings" Target="../printerSettings/printerSettings169.bin"/><Relationship Id="rId1" Type="http://schemas.openxmlformats.org/officeDocument/2006/relationships/printerSettings" Target="../printerSettings/printerSettings154.bin"/><Relationship Id="rId6" Type="http://schemas.openxmlformats.org/officeDocument/2006/relationships/printerSettings" Target="../printerSettings/printerSettings159.bin"/><Relationship Id="rId11" Type="http://schemas.openxmlformats.org/officeDocument/2006/relationships/printerSettings" Target="../printerSettings/printerSettings164.bin"/><Relationship Id="rId5" Type="http://schemas.openxmlformats.org/officeDocument/2006/relationships/printerSettings" Target="../printerSettings/printerSettings158.bin"/><Relationship Id="rId15" Type="http://schemas.openxmlformats.org/officeDocument/2006/relationships/printerSettings" Target="../printerSettings/printerSettings168.bin"/><Relationship Id="rId10" Type="http://schemas.openxmlformats.org/officeDocument/2006/relationships/printerSettings" Target="../printerSettings/printerSettings163.bin"/><Relationship Id="rId4" Type="http://schemas.openxmlformats.org/officeDocument/2006/relationships/printerSettings" Target="../printerSettings/printerSettings157.bin"/><Relationship Id="rId9" Type="http://schemas.openxmlformats.org/officeDocument/2006/relationships/printerSettings" Target="../printerSettings/printerSettings162.bin"/><Relationship Id="rId14" Type="http://schemas.openxmlformats.org/officeDocument/2006/relationships/printerSettings" Target="../printerSettings/printerSettings167.bin"/></Relationships>
</file>

<file path=xl/worksheets/_rels/sheet11.xml.rels><?xml version="1.0" encoding="UTF-8" standalone="yes"?>
<Relationships xmlns="http://schemas.openxmlformats.org/package/2006/relationships"><Relationship Id="rId8" Type="http://schemas.openxmlformats.org/officeDocument/2006/relationships/printerSettings" Target="../printerSettings/printerSettings177.bin"/><Relationship Id="rId13" Type="http://schemas.openxmlformats.org/officeDocument/2006/relationships/printerSettings" Target="../printerSettings/printerSettings182.bin"/><Relationship Id="rId18" Type="http://schemas.openxmlformats.org/officeDocument/2006/relationships/drawing" Target="../drawings/drawing7.xml"/><Relationship Id="rId3" Type="http://schemas.openxmlformats.org/officeDocument/2006/relationships/printerSettings" Target="../printerSettings/printerSettings172.bin"/><Relationship Id="rId7" Type="http://schemas.openxmlformats.org/officeDocument/2006/relationships/printerSettings" Target="../printerSettings/printerSettings176.bin"/><Relationship Id="rId12" Type="http://schemas.openxmlformats.org/officeDocument/2006/relationships/printerSettings" Target="../printerSettings/printerSettings181.bin"/><Relationship Id="rId17" Type="http://schemas.openxmlformats.org/officeDocument/2006/relationships/printerSettings" Target="../printerSettings/printerSettings186.bin"/><Relationship Id="rId2" Type="http://schemas.openxmlformats.org/officeDocument/2006/relationships/printerSettings" Target="../printerSettings/printerSettings171.bin"/><Relationship Id="rId16" Type="http://schemas.openxmlformats.org/officeDocument/2006/relationships/printerSettings" Target="../printerSettings/printerSettings185.bin"/><Relationship Id="rId1" Type="http://schemas.openxmlformats.org/officeDocument/2006/relationships/printerSettings" Target="../printerSettings/printerSettings170.bin"/><Relationship Id="rId6" Type="http://schemas.openxmlformats.org/officeDocument/2006/relationships/printerSettings" Target="../printerSettings/printerSettings175.bin"/><Relationship Id="rId11" Type="http://schemas.openxmlformats.org/officeDocument/2006/relationships/printerSettings" Target="../printerSettings/printerSettings180.bin"/><Relationship Id="rId5" Type="http://schemas.openxmlformats.org/officeDocument/2006/relationships/printerSettings" Target="../printerSettings/printerSettings174.bin"/><Relationship Id="rId15" Type="http://schemas.openxmlformats.org/officeDocument/2006/relationships/printerSettings" Target="../printerSettings/printerSettings184.bin"/><Relationship Id="rId10" Type="http://schemas.openxmlformats.org/officeDocument/2006/relationships/printerSettings" Target="../printerSettings/printerSettings179.bin"/><Relationship Id="rId4" Type="http://schemas.openxmlformats.org/officeDocument/2006/relationships/printerSettings" Target="../printerSettings/printerSettings173.bin"/><Relationship Id="rId9" Type="http://schemas.openxmlformats.org/officeDocument/2006/relationships/printerSettings" Target="../printerSettings/printerSettings178.bin"/><Relationship Id="rId14" Type="http://schemas.openxmlformats.org/officeDocument/2006/relationships/printerSettings" Target="../printerSettings/printerSettings183.bin"/></Relationships>
</file>

<file path=xl/worksheets/_rels/sheet12.xml.rels><?xml version="1.0" encoding="UTF-8" standalone="yes"?>
<Relationships xmlns="http://schemas.openxmlformats.org/package/2006/relationships"><Relationship Id="rId8" Type="http://schemas.openxmlformats.org/officeDocument/2006/relationships/printerSettings" Target="../printerSettings/printerSettings194.bin"/><Relationship Id="rId13" Type="http://schemas.openxmlformats.org/officeDocument/2006/relationships/printerSettings" Target="../printerSettings/printerSettings199.bin"/><Relationship Id="rId18" Type="http://schemas.openxmlformats.org/officeDocument/2006/relationships/drawing" Target="../drawings/drawing8.xml"/><Relationship Id="rId3" Type="http://schemas.openxmlformats.org/officeDocument/2006/relationships/printerSettings" Target="../printerSettings/printerSettings189.bin"/><Relationship Id="rId7" Type="http://schemas.openxmlformats.org/officeDocument/2006/relationships/printerSettings" Target="../printerSettings/printerSettings193.bin"/><Relationship Id="rId12" Type="http://schemas.openxmlformats.org/officeDocument/2006/relationships/printerSettings" Target="../printerSettings/printerSettings198.bin"/><Relationship Id="rId17" Type="http://schemas.openxmlformats.org/officeDocument/2006/relationships/printerSettings" Target="../printerSettings/printerSettings203.bin"/><Relationship Id="rId2" Type="http://schemas.openxmlformats.org/officeDocument/2006/relationships/printerSettings" Target="../printerSettings/printerSettings188.bin"/><Relationship Id="rId16" Type="http://schemas.openxmlformats.org/officeDocument/2006/relationships/printerSettings" Target="../printerSettings/printerSettings202.bin"/><Relationship Id="rId1" Type="http://schemas.openxmlformats.org/officeDocument/2006/relationships/printerSettings" Target="../printerSettings/printerSettings187.bin"/><Relationship Id="rId6" Type="http://schemas.openxmlformats.org/officeDocument/2006/relationships/printerSettings" Target="../printerSettings/printerSettings192.bin"/><Relationship Id="rId11" Type="http://schemas.openxmlformats.org/officeDocument/2006/relationships/printerSettings" Target="../printerSettings/printerSettings197.bin"/><Relationship Id="rId5" Type="http://schemas.openxmlformats.org/officeDocument/2006/relationships/printerSettings" Target="../printerSettings/printerSettings191.bin"/><Relationship Id="rId15" Type="http://schemas.openxmlformats.org/officeDocument/2006/relationships/printerSettings" Target="../printerSettings/printerSettings201.bin"/><Relationship Id="rId10" Type="http://schemas.openxmlformats.org/officeDocument/2006/relationships/printerSettings" Target="../printerSettings/printerSettings196.bin"/><Relationship Id="rId4" Type="http://schemas.openxmlformats.org/officeDocument/2006/relationships/printerSettings" Target="../printerSettings/printerSettings190.bin"/><Relationship Id="rId9" Type="http://schemas.openxmlformats.org/officeDocument/2006/relationships/printerSettings" Target="../printerSettings/printerSettings195.bin"/><Relationship Id="rId14" Type="http://schemas.openxmlformats.org/officeDocument/2006/relationships/printerSettings" Target="../printerSettings/printerSettings200.bin"/></Relationships>
</file>

<file path=xl/worksheets/_rels/sheet13.xml.rels><?xml version="1.0" encoding="UTF-8" standalone="yes"?>
<Relationships xmlns="http://schemas.openxmlformats.org/package/2006/relationships"><Relationship Id="rId8" Type="http://schemas.openxmlformats.org/officeDocument/2006/relationships/printerSettings" Target="../printerSettings/printerSettings211.bin"/><Relationship Id="rId13" Type="http://schemas.openxmlformats.org/officeDocument/2006/relationships/printerSettings" Target="../printerSettings/printerSettings216.bin"/><Relationship Id="rId3" Type="http://schemas.openxmlformats.org/officeDocument/2006/relationships/printerSettings" Target="../printerSettings/printerSettings206.bin"/><Relationship Id="rId7" Type="http://schemas.openxmlformats.org/officeDocument/2006/relationships/printerSettings" Target="../printerSettings/printerSettings210.bin"/><Relationship Id="rId12" Type="http://schemas.openxmlformats.org/officeDocument/2006/relationships/printerSettings" Target="../printerSettings/printerSettings215.bin"/><Relationship Id="rId17" Type="http://schemas.openxmlformats.org/officeDocument/2006/relationships/drawing" Target="../drawings/drawing9.xml"/><Relationship Id="rId2" Type="http://schemas.openxmlformats.org/officeDocument/2006/relationships/printerSettings" Target="../printerSettings/printerSettings205.bin"/><Relationship Id="rId16" Type="http://schemas.openxmlformats.org/officeDocument/2006/relationships/printerSettings" Target="../printerSettings/printerSettings219.bin"/><Relationship Id="rId1" Type="http://schemas.openxmlformats.org/officeDocument/2006/relationships/printerSettings" Target="../printerSettings/printerSettings204.bin"/><Relationship Id="rId6" Type="http://schemas.openxmlformats.org/officeDocument/2006/relationships/printerSettings" Target="../printerSettings/printerSettings209.bin"/><Relationship Id="rId11" Type="http://schemas.openxmlformats.org/officeDocument/2006/relationships/printerSettings" Target="../printerSettings/printerSettings214.bin"/><Relationship Id="rId5" Type="http://schemas.openxmlformats.org/officeDocument/2006/relationships/printerSettings" Target="../printerSettings/printerSettings208.bin"/><Relationship Id="rId15" Type="http://schemas.openxmlformats.org/officeDocument/2006/relationships/printerSettings" Target="../printerSettings/printerSettings218.bin"/><Relationship Id="rId10" Type="http://schemas.openxmlformats.org/officeDocument/2006/relationships/printerSettings" Target="../printerSettings/printerSettings213.bin"/><Relationship Id="rId4" Type="http://schemas.openxmlformats.org/officeDocument/2006/relationships/printerSettings" Target="../printerSettings/printerSettings207.bin"/><Relationship Id="rId9" Type="http://schemas.openxmlformats.org/officeDocument/2006/relationships/printerSettings" Target="../printerSettings/printerSettings212.bin"/><Relationship Id="rId14" Type="http://schemas.openxmlformats.org/officeDocument/2006/relationships/printerSettings" Target="../printerSettings/printerSettings217.bin"/></Relationships>
</file>

<file path=xl/worksheets/_rels/sheet14.xml.rels><?xml version="1.0" encoding="UTF-8" standalone="yes"?>
<Relationships xmlns="http://schemas.openxmlformats.org/package/2006/relationships"><Relationship Id="rId8" Type="http://schemas.openxmlformats.org/officeDocument/2006/relationships/printerSettings" Target="../printerSettings/printerSettings227.bin"/><Relationship Id="rId13" Type="http://schemas.openxmlformats.org/officeDocument/2006/relationships/printerSettings" Target="../printerSettings/printerSettings232.bin"/><Relationship Id="rId3" Type="http://schemas.openxmlformats.org/officeDocument/2006/relationships/printerSettings" Target="../printerSettings/printerSettings222.bin"/><Relationship Id="rId7" Type="http://schemas.openxmlformats.org/officeDocument/2006/relationships/printerSettings" Target="../printerSettings/printerSettings226.bin"/><Relationship Id="rId12" Type="http://schemas.openxmlformats.org/officeDocument/2006/relationships/printerSettings" Target="../printerSettings/printerSettings231.bin"/><Relationship Id="rId17" Type="http://schemas.openxmlformats.org/officeDocument/2006/relationships/printerSettings" Target="../printerSettings/printerSettings236.bin"/><Relationship Id="rId2" Type="http://schemas.openxmlformats.org/officeDocument/2006/relationships/printerSettings" Target="../printerSettings/printerSettings221.bin"/><Relationship Id="rId16" Type="http://schemas.openxmlformats.org/officeDocument/2006/relationships/printerSettings" Target="../printerSettings/printerSettings235.bin"/><Relationship Id="rId1" Type="http://schemas.openxmlformats.org/officeDocument/2006/relationships/printerSettings" Target="../printerSettings/printerSettings220.bin"/><Relationship Id="rId6" Type="http://schemas.openxmlformats.org/officeDocument/2006/relationships/printerSettings" Target="../printerSettings/printerSettings225.bin"/><Relationship Id="rId11" Type="http://schemas.openxmlformats.org/officeDocument/2006/relationships/printerSettings" Target="../printerSettings/printerSettings230.bin"/><Relationship Id="rId5" Type="http://schemas.openxmlformats.org/officeDocument/2006/relationships/printerSettings" Target="../printerSettings/printerSettings224.bin"/><Relationship Id="rId15" Type="http://schemas.openxmlformats.org/officeDocument/2006/relationships/printerSettings" Target="../printerSettings/printerSettings234.bin"/><Relationship Id="rId10" Type="http://schemas.openxmlformats.org/officeDocument/2006/relationships/printerSettings" Target="../printerSettings/printerSettings229.bin"/><Relationship Id="rId4" Type="http://schemas.openxmlformats.org/officeDocument/2006/relationships/printerSettings" Target="../printerSettings/printerSettings223.bin"/><Relationship Id="rId9" Type="http://schemas.openxmlformats.org/officeDocument/2006/relationships/printerSettings" Target="../printerSettings/printerSettings228.bin"/><Relationship Id="rId14" Type="http://schemas.openxmlformats.org/officeDocument/2006/relationships/printerSettings" Target="../printerSettings/printerSettings233.bin"/></Relationships>
</file>

<file path=xl/worksheets/_rels/sheet15.xml.rels><?xml version="1.0" encoding="UTF-8" standalone="yes"?>
<Relationships xmlns="http://schemas.openxmlformats.org/package/2006/relationships"><Relationship Id="rId8" Type="http://schemas.openxmlformats.org/officeDocument/2006/relationships/printerSettings" Target="../printerSettings/printerSettings244.bin"/><Relationship Id="rId13" Type="http://schemas.openxmlformats.org/officeDocument/2006/relationships/printerSettings" Target="../printerSettings/printerSettings249.bin"/><Relationship Id="rId3" Type="http://schemas.openxmlformats.org/officeDocument/2006/relationships/printerSettings" Target="../printerSettings/printerSettings239.bin"/><Relationship Id="rId7" Type="http://schemas.openxmlformats.org/officeDocument/2006/relationships/printerSettings" Target="../printerSettings/printerSettings243.bin"/><Relationship Id="rId12" Type="http://schemas.openxmlformats.org/officeDocument/2006/relationships/printerSettings" Target="../printerSettings/printerSettings248.bin"/><Relationship Id="rId17" Type="http://schemas.openxmlformats.org/officeDocument/2006/relationships/printerSettings" Target="../printerSettings/printerSettings253.bin"/><Relationship Id="rId2" Type="http://schemas.openxmlformats.org/officeDocument/2006/relationships/printerSettings" Target="../printerSettings/printerSettings238.bin"/><Relationship Id="rId16" Type="http://schemas.openxmlformats.org/officeDocument/2006/relationships/printerSettings" Target="../printerSettings/printerSettings252.bin"/><Relationship Id="rId1" Type="http://schemas.openxmlformats.org/officeDocument/2006/relationships/printerSettings" Target="../printerSettings/printerSettings237.bin"/><Relationship Id="rId6" Type="http://schemas.openxmlformats.org/officeDocument/2006/relationships/printerSettings" Target="../printerSettings/printerSettings242.bin"/><Relationship Id="rId11" Type="http://schemas.openxmlformats.org/officeDocument/2006/relationships/printerSettings" Target="../printerSettings/printerSettings247.bin"/><Relationship Id="rId5" Type="http://schemas.openxmlformats.org/officeDocument/2006/relationships/printerSettings" Target="../printerSettings/printerSettings241.bin"/><Relationship Id="rId15" Type="http://schemas.openxmlformats.org/officeDocument/2006/relationships/printerSettings" Target="../printerSettings/printerSettings251.bin"/><Relationship Id="rId10" Type="http://schemas.openxmlformats.org/officeDocument/2006/relationships/printerSettings" Target="../printerSettings/printerSettings246.bin"/><Relationship Id="rId4" Type="http://schemas.openxmlformats.org/officeDocument/2006/relationships/printerSettings" Target="../printerSettings/printerSettings240.bin"/><Relationship Id="rId9" Type="http://schemas.openxmlformats.org/officeDocument/2006/relationships/printerSettings" Target="../printerSettings/printerSettings245.bin"/><Relationship Id="rId14" Type="http://schemas.openxmlformats.org/officeDocument/2006/relationships/printerSettings" Target="../printerSettings/printerSettings250.bin"/></Relationships>
</file>

<file path=xl/worksheets/_rels/sheet16.xml.rels><?xml version="1.0" encoding="UTF-8" standalone="yes"?>
<Relationships xmlns="http://schemas.openxmlformats.org/package/2006/relationships"><Relationship Id="rId8" Type="http://schemas.openxmlformats.org/officeDocument/2006/relationships/printerSettings" Target="../printerSettings/printerSettings261.bin"/><Relationship Id="rId13" Type="http://schemas.openxmlformats.org/officeDocument/2006/relationships/printerSettings" Target="../printerSettings/printerSettings266.bin"/><Relationship Id="rId18" Type="http://schemas.openxmlformats.org/officeDocument/2006/relationships/drawing" Target="../drawings/drawing10.xml"/><Relationship Id="rId3" Type="http://schemas.openxmlformats.org/officeDocument/2006/relationships/printerSettings" Target="../printerSettings/printerSettings256.bin"/><Relationship Id="rId7" Type="http://schemas.openxmlformats.org/officeDocument/2006/relationships/printerSettings" Target="../printerSettings/printerSettings260.bin"/><Relationship Id="rId12" Type="http://schemas.openxmlformats.org/officeDocument/2006/relationships/printerSettings" Target="../printerSettings/printerSettings265.bin"/><Relationship Id="rId17" Type="http://schemas.openxmlformats.org/officeDocument/2006/relationships/printerSettings" Target="../printerSettings/printerSettings270.bin"/><Relationship Id="rId2" Type="http://schemas.openxmlformats.org/officeDocument/2006/relationships/printerSettings" Target="../printerSettings/printerSettings255.bin"/><Relationship Id="rId16" Type="http://schemas.openxmlformats.org/officeDocument/2006/relationships/printerSettings" Target="../printerSettings/printerSettings269.bin"/><Relationship Id="rId1" Type="http://schemas.openxmlformats.org/officeDocument/2006/relationships/printerSettings" Target="../printerSettings/printerSettings254.bin"/><Relationship Id="rId6" Type="http://schemas.openxmlformats.org/officeDocument/2006/relationships/printerSettings" Target="../printerSettings/printerSettings259.bin"/><Relationship Id="rId11" Type="http://schemas.openxmlformats.org/officeDocument/2006/relationships/printerSettings" Target="../printerSettings/printerSettings264.bin"/><Relationship Id="rId5" Type="http://schemas.openxmlformats.org/officeDocument/2006/relationships/printerSettings" Target="../printerSettings/printerSettings258.bin"/><Relationship Id="rId15" Type="http://schemas.openxmlformats.org/officeDocument/2006/relationships/printerSettings" Target="../printerSettings/printerSettings268.bin"/><Relationship Id="rId10" Type="http://schemas.openxmlformats.org/officeDocument/2006/relationships/printerSettings" Target="../printerSettings/printerSettings263.bin"/><Relationship Id="rId4" Type="http://schemas.openxmlformats.org/officeDocument/2006/relationships/printerSettings" Target="../printerSettings/printerSettings257.bin"/><Relationship Id="rId9" Type="http://schemas.openxmlformats.org/officeDocument/2006/relationships/printerSettings" Target="../printerSettings/printerSettings262.bin"/><Relationship Id="rId14" Type="http://schemas.openxmlformats.org/officeDocument/2006/relationships/printerSettings" Target="../printerSettings/printerSettings267.bin"/></Relationships>
</file>

<file path=xl/worksheets/_rels/sheet17.xml.rels><?xml version="1.0" encoding="UTF-8" standalone="yes"?>
<Relationships xmlns="http://schemas.openxmlformats.org/package/2006/relationships"><Relationship Id="rId8" Type="http://schemas.openxmlformats.org/officeDocument/2006/relationships/printerSettings" Target="../printerSettings/printerSettings278.bin"/><Relationship Id="rId13" Type="http://schemas.openxmlformats.org/officeDocument/2006/relationships/printerSettings" Target="../printerSettings/printerSettings283.bin"/><Relationship Id="rId18" Type="http://schemas.openxmlformats.org/officeDocument/2006/relationships/drawing" Target="../drawings/drawing11.xml"/><Relationship Id="rId3" Type="http://schemas.openxmlformats.org/officeDocument/2006/relationships/printerSettings" Target="../printerSettings/printerSettings273.bin"/><Relationship Id="rId7" Type="http://schemas.openxmlformats.org/officeDocument/2006/relationships/printerSettings" Target="../printerSettings/printerSettings277.bin"/><Relationship Id="rId12" Type="http://schemas.openxmlformats.org/officeDocument/2006/relationships/printerSettings" Target="../printerSettings/printerSettings282.bin"/><Relationship Id="rId17" Type="http://schemas.openxmlformats.org/officeDocument/2006/relationships/printerSettings" Target="../printerSettings/printerSettings287.bin"/><Relationship Id="rId2" Type="http://schemas.openxmlformats.org/officeDocument/2006/relationships/printerSettings" Target="../printerSettings/printerSettings272.bin"/><Relationship Id="rId16" Type="http://schemas.openxmlformats.org/officeDocument/2006/relationships/printerSettings" Target="../printerSettings/printerSettings286.bin"/><Relationship Id="rId1" Type="http://schemas.openxmlformats.org/officeDocument/2006/relationships/printerSettings" Target="../printerSettings/printerSettings271.bin"/><Relationship Id="rId6" Type="http://schemas.openxmlformats.org/officeDocument/2006/relationships/printerSettings" Target="../printerSettings/printerSettings276.bin"/><Relationship Id="rId11" Type="http://schemas.openxmlformats.org/officeDocument/2006/relationships/printerSettings" Target="../printerSettings/printerSettings281.bin"/><Relationship Id="rId5" Type="http://schemas.openxmlformats.org/officeDocument/2006/relationships/printerSettings" Target="../printerSettings/printerSettings275.bin"/><Relationship Id="rId15" Type="http://schemas.openxmlformats.org/officeDocument/2006/relationships/printerSettings" Target="../printerSettings/printerSettings285.bin"/><Relationship Id="rId10" Type="http://schemas.openxmlformats.org/officeDocument/2006/relationships/printerSettings" Target="../printerSettings/printerSettings280.bin"/><Relationship Id="rId4" Type="http://schemas.openxmlformats.org/officeDocument/2006/relationships/printerSettings" Target="../printerSettings/printerSettings274.bin"/><Relationship Id="rId9" Type="http://schemas.openxmlformats.org/officeDocument/2006/relationships/printerSettings" Target="../printerSettings/printerSettings279.bin"/><Relationship Id="rId14" Type="http://schemas.openxmlformats.org/officeDocument/2006/relationships/printerSettings" Target="../printerSettings/printerSettings284.bin"/></Relationships>
</file>

<file path=xl/worksheets/_rels/sheet18.xml.rels><?xml version="1.0" encoding="UTF-8" standalone="yes"?>
<Relationships xmlns="http://schemas.openxmlformats.org/package/2006/relationships"><Relationship Id="rId8" Type="http://schemas.openxmlformats.org/officeDocument/2006/relationships/printerSettings" Target="../printerSettings/printerSettings295.bin"/><Relationship Id="rId13" Type="http://schemas.openxmlformats.org/officeDocument/2006/relationships/printerSettings" Target="../printerSettings/printerSettings300.bin"/><Relationship Id="rId18" Type="http://schemas.openxmlformats.org/officeDocument/2006/relationships/drawing" Target="../drawings/drawing12.xml"/><Relationship Id="rId3" Type="http://schemas.openxmlformats.org/officeDocument/2006/relationships/printerSettings" Target="../printerSettings/printerSettings290.bin"/><Relationship Id="rId7" Type="http://schemas.openxmlformats.org/officeDocument/2006/relationships/printerSettings" Target="../printerSettings/printerSettings294.bin"/><Relationship Id="rId12" Type="http://schemas.openxmlformats.org/officeDocument/2006/relationships/printerSettings" Target="../printerSettings/printerSettings299.bin"/><Relationship Id="rId17" Type="http://schemas.openxmlformats.org/officeDocument/2006/relationships/printerSettings" Target="../printerSettings/printerSettings304.bin"/><Relationship Id="rId2" Type="http://schemas.openxmlformats.org/officeDocument/2006/relationships/printerSettings" Target="../printerSettings/printerSettings289.bin"/><Relationship Id="rId16" Type="http://schemas.openxmlformats.org/officeDocument/2006/relationships/printerSettings" Target="../printerSettings/printerSettings303.bin"/><Relationship Id="rId1" Type="http://schemas.openxmlformats.org/officeDocument/2006/relationships/printerSettings" Target="../printerSettings/printerSettings288.bin"/><Relationship Id="rId6" Type="http://schemas.openxmlformats.org/officeDocument/2006/relationships/printerSettings" Target="../printerSettings/printerSettings293.bin"/><Relationship Id="rId11" Type="http://schemas.openxmlformats.org/officeDocument/2006/relationships/printerSettings" Target="../printerSettings/printerSettings298.bin"/><Relationship Id="rId5" Type="http://schemas.openxmlformats.org/officeDocument/2006/relationships/printerSettings" Target="../printerSettings/printerSettings292.bin"/><Relationship Id="rId15" Type="http://schemas.openxmlformats.org/officeDocument/2006/relationships/printerSettings" Target="../printerSettings/printerSettings302.bin"/><Relationship Id="rId10" Type="http://schemas.openxmlformats.org/officeDocument/2006/relationships/printerSettings" Target="../printerSettings/printerSettings297.bin"/><Relationship Id="rId4" Type="http://schemas.openxmlformats.org/officeDocument/2006/relationships/printerSettings" Target="../printerSettings/printerSettings291.bin"/><Relationship Id="rId9" Type="http://schemas.openxmlformats.org/officeDocument/2006/relationships/printerSettings" Target="../printerSettings/printerSettings296.bin"/><Relationship Id="rId14" Type="http://schemas.openxmlformats.org/officeDocument/2006/relationships/printerSettings" Target="../printerSettings/printerSettings301.bin"/></Relationships>
</file>

<file path=xl/worksheets/_rels/sheet19.xml.rels><?xml version="1.0" encoding="UTF-8" standalone="yes"?>
<Relationships xmlns="http://schemas.openxmlformats.org/package/2006/relationships"><Relationship Id="rId8" Type="http://schemas.openxmlformats.org/officeDocument/2006/relationships/printerSettings" Target="../printerSettings/printerSettings312.bin"/><Relationship Id="rId13" Type="http://schemas.openxmlformats.org/officeDocument/2006/relationships/printerSettings" Target="../printerSettings/printerSettings317.bin"/><Relationship Id="rId18" Type="http://schemas.openxmlformats.org/officeDocument/2006/relationships/drawing" Target="../drawings/drawing13.xml"/><Relationship Id="rId3" Type="http://schemas.openxmlformats.org/officeDocument/2006/relationships/printerSettings" Target="../printerSettings/printerSettings307.bin"/><Relationship Id="rId7" Type="http://schemas.openxmlformats.org/officeDocument/2006/relationships/printerSettings" Target="../printerSettings/printerSettings311.bin"/><Relationship Id="rId12" Type="http://schemas.openxmlformats.org/officeDocument/2006/relationships/printerSettings" Target="../printerSettings/printerSettings316.bin"/><Relationship Id="rId17" Type="http://schemas.openxmlformats.org/officeDocument/2006/relationships/printerSettings" Target="../printerSettings/printerSettings321.bin"/><Relationship Id="rId2" Type="http://schemas.openxmlformats.org/officeDocument/2006/relationships/printerSettings" Target="../printerSettings/printerSettings306.bin"/><Relationship Id="rId16" Type="http://schemas.openxmlformats.org/officeDocument/2006/relationships/printerSettings" Target="../printerSettings/printerSettings320.bin"/><Relationship Id="rId1" Type="http://schemas.openxmlformats.org/officeDocument/2006/relationships/printerSettings" Target="../printerSettings/printerSettings305.bin"/><Relationship Id="rId6" Type="http://schemas.openxmlformats.org/officeDocument/2006/relationships/printerSettings" Target="../printerSettings/printerSettings310.bin"/><Relationship Id="rId11" Type="http://schemas.openxmlformats.org/officeDocument/2006/relationships/printerSettings" Target="../printerSettings/printerSettings315.bin"/><Relationship Id="rId5" Type="http://schemas.openxmlformats.org/officeDocument/2006/relationships/printerSettings" Target="../printerSettings/printerSettings309.bin"/><Relationship Id="rId15" Type="http://schemas.openxmlformats.org/officeDocument/2006/relationships/printerSettings" Target="../printerSettings/printerSettings319.bin"/><Relationship Id="rId10" Type="http://schemas.openxmlformats.org/officeDocument/2006/relationships/printerSettings" Target="../printerSettings/printerSettings314.bin"/><Relationship Id="rId4" Type="http://schemas.openxmlformats.org/officeDocument/2006/relationships/printerSettings" Target="../printerSettings/printerSettings308.bin"/><Relationship Id="rId9" Type="http://schemas.openxmlformats.org/officeDocument/2006/relationships/printerSettings" Target="../printerSettings/printerSettings313.bin"/><Relationship Id="rId14" Type="http://schemas.openxmlformats.org/officeDocument/2006/relationships/printerSettings" Target="../printerSettings/printerSettings318.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5.bin"/><Relationship Id="rId13" Type="http://schemas.openxmlformats.org/officeDocument/2006/relationships/printerSettings" Target="../printerSettings/printerSettings30.bin"/><Relationship Id="rId18" Type="http://schemas.openxmlformats.org/officeDocument/2006/relationships/drawing" Target="../drawings/drawing1.xml"/><Relationship Id="rId3" Type="http://schemas.openxmlformats.org/officeDocument/2006/relationships/printerSettings" Target="../printerSettings/printerSettings20.bin"/><Relationship Id="rId7" Type="http://schemas.openxmlformats.org/officeDocument/2006/relationships/printerSettings" Target="../printerSettings/printerSettings24.bin"/><Relationship Id="rId12" Type="http://schemas.openxmlformats.org/officeDocument/2006/relationships/printerSettings" Target="../printerSettings/printerSettings29.bin"/><Relationship Id="rId17" Type="http://schemas.openxmlformats.org/officeDocument/2006/relationships/printerSettings" Target="../printerSettings/printerSettings34.bin"/><Relationship Id="rId2" Type="http://schemas.openxmlformats.org/officeDocument/2006/relationships/printerSettings" Target="../printerSettings/printerSettings19.bin"/><Relationship Id="rId16" Type="http://schemas.openxmlformats.org/officeDocument/2006/relationships/printerSettings" Target="../printerSettings/printerSettings33.bin"/><Relationship Id="rId1" Type="http://schemas.openxmlformats.org/officeDocument/2006/relationships/printerSettings" Target="../printerSettings/printerSettings18.bin"/><Relationship Id="rId6" Type="http://schemas.openxmlformats.org/officeDocument/2006/relationships/printerSettings" Target="../printerSettings/printerSettings23.bin"/><Relationship Id="rId11" Type="http://schemas.openxmlformats.org/officeDocument/2006/relationships/printerSettings" Target="../printerSettings/printerSettings28.bin"/><Relationship Id="rId5" Type="http://schemas.openxmlformats.org/officeDocument/2006/relationships/printerSettings" Target="../printerSettings/printerSettings22.bin"/><Relationship Id="rId15" Type="http://schemas.openxmlformats.org/officeDocument/2006/relationships/printerSettings" Target="../printerSettings/printerSettings32.bin"/><Relationship Id="rId10" Type="http://schemas.openxmlformats.org/officeDocument/2006/relationships/printerSettings" Target="../printerSettings/printerSettings27.bin"/><Relationship Id="rId4" Type="http://schemas.openxmlformats.org/officeDocument/2006/relationships/printerSettings" Target="../printerSettings/printerSettings21.bin"/><Relationship Id="rId9" Type="http://schemas.openxmlformats.org/officeDocument/2006/relationships/printerSettings" Target="../printerSettings/printerSettings26.bin"/><Relationship Id="rId14" Type="http://schemas.openxmlformats.org/officeDocument/2006/relationships/printerSettings" Target="../printerSettings/printerSettings31.bin"/></Relationships>
</file>

<file path=xl/worksheets/_rels/sheet20.xml.rels><?xml version="1.0" encoding="UTF-8" standalone="yes"?>
<Relationships xmlns="http://schemas.openxmlformats.org/package/2006/relationships"><Relationship Id="rId8" Type="http://schemas.openxmlformats.org/officeDocument/2006/relationships/printerSettings" Target="../printerSettings/printerSettings329.bin"/><Relationship Id="rId3" Type="http://schemas.openxmlformats.org/officeDocument/2006/relationships/printerSettings" Target="../printerSettings/printerSettings324.bin"/><Relationship Id="rId7" Type="http://schemas.openxmlformats.org/officeDocument/2006/relationships/printerSettings" Target="../printerSettings/printerSettings328.bin"/><Relationship Id="rId2" Type="http://schemas.openxmlformats.org/officeDocument/2006/relationships/printerSettings" Target="../printerSettings/printerSettings323.bin"/><Relationship Id="rId1" Type="http://schemas.openxmlformats.org/officeDocument/2006/relationships/printerSettings" Target="../printerSettings/printerSettings322.bin"/><Relationship Id="rId6" Type="http://schemas.openxmlformats.org/officeDocument/2006/relationships/printerSettings" Target="../printerSettings/printerSettings327.bin"/><Relationship Id="rId11" Type="http://schemas.openxmlformats.org/officeDocument/2006/relationships/printerSettings" Target="../printerSettings/printerSettings332.bin"/><Relationship Id="rId5" Type="http://schemas.openxmlformats.org/officeDocument/2006/relationships/printerSettings" Target="../printerSettings/printerSettings326.bin"/><Relationship Id="rId10" Type="http://schemas.openxmlformats.org/officeDocument/2006/relationships/printerSettings" Target="../printerSettings/printerSettings331.bin"/><Relationship Id="rId4" Type="http://schemas.openxmlformats.org/officeDocument/2006/relationships/printerSettings" Target="../printerSettings/printerSettings325.bin"/><Relationship Id="rId9" Type="http://schemas.openxmlformats.org/officeDocument/2006/relationships/printerSettings" Target="../printerSettings/printerSettings330.bin"/></Relationships>
</file>

<file path=xl/worksheets/_rels/sheet21.xml.rels><?xml version="1.0" encoding="UTF-8" standalone="yes"?>
<Relationships xmlns="http://schemas.openxmlformats.org/package/2006/relationships"><Relationship Id="rId8" Type="http://schemas.openxmlformats.org/officeDocument/2006/relationships/printerSettings" Target="../printerSettings/printerSettings340.bin"/><Relationship Id="rId3" Type="http://schemas.openxmlformats.org/officeDocument/2006/relationships/printerSettings" Target="../printerSettings/printerSettings335.bin"/><Relationship Id="rId7" Type="http://schemas.openxmlformats.org/officeDocument/2006/relationships/printerSettings" Target="../printerSettings/printerSettings339.bin"/><Relationship Id="rId2" Type="http://schemas.openxmlformats.org/officeDocument/2006/relationships/printerSettings" Target="../printerSettings/printerSettings334.bin"/><Relationship Id="rId1" Type="http://schemas.openxmlformats.org/officeDocument/2006/relationships/printerSettings" Target="../printerSettings/printerSettings333.bin"/><Relationship Id="rId6" Type="http://schemas.openxmlformats.org/officeDocument/2006/relationships/printerSettings" Target="../printerSettings/printerSettings338.bin"/><Relationship Id="rId11" Type="http://schemas.openxmlformats.org/officeDocument/2006/relationships/printerSettings" Target="../printerSettings/printerSettings343.bin"/><Relationship Id="rId5" Type="http://schemas.openxmlformats.org/officeDocument/2006/relationships/printerSettings" Target="../printerSettings/printerSettings337.bin"/><Relationship Id="rId10" Type="http://schemas.openxmlformats.org/officeDocument/2006/relationships/printerSettings" Target="../printerSettings/printerSettings342.bin"/><Relationship Id="rId4" Type="http://schemas.openxmlformats.org/officeDocument/2006/relationships/printerSettings" Target="../printerSettings/printerSettings336.bin"/><Relationship Id="rId9" Type="http://schemas.openxmlformats.org/officeDocument/2006/relationships/printerSettings" Target="../printerSettings/printerSettings341.bin"/></Relationships>
</file>

<file path=xl/worksheets/_rels/sheet22.xml.rels><?xml version="1.0" encoding="UTF-8" standalone="yes"?>
<Relationships xmlns="http://schemas.openxmlformats.org/package/2006/relationships"><Relationship Id="rId8" Type="http://schemas.openxmlformats.org/officeDocument/2006/relationships/printerSettings" Target="../printerSettings/printerSettings351.bin"/><Relationship Id="rId13" Type="http://schemas.openxmlformats.org/officeDocument/2006/relationships/printerSettings" Target="../printerSettings/printerSettings356.bin"/><Relationship Id="rId3" Type="http://schemas.openxmlformats.org/officeDocument/2006/relationships/printerSettings" Target="../printerSettings/printerSettings346.bin"/><Relationship Id="rId7" Type="http://schemas.openxmlformats.org/officeDocument/2006/relationships/printerSettings" Target="../printerSettings/printerSettings350.bin"/><Relationship Id="rId12" Type="http://schemas.openxmlformats.org/officeDocument/2006/relationships/printerSettings" Target="../printerSettings/printerSettings355.bin"/><Relationship Id="rId2" Type="http://schemas.openxmlformats.org/officeDocument/2006/relationships/printerSettings" Target="../printerSettings/printerSettings345.bin"/><Relationship Id="rId1" Type="http://schemas.openxmlformats.org/officeDocument/2006/relationships/printerSettings" Target="../printerSettings/printerSettings344.bin"/><Relationship Id="rId6" Type="http://schemas.openxmlformats.org/officeDocument/2006/relationships/printerSettings" Target="../printerSettings/printerSettings349.bin"/><Relationship Id="rId11" Type="http://schemas.openxmlformats.org/officeDocument/2006/relationships/printerSettings" Target="../printerSettings/printerSettings354.bin"/><Relationship Id="rId5" Type="http://schemas.openxmlformats.org/officeDocument/2006/relationships/printerSettings" Target="../printerSettings/printerSettings348.bin"/><Relationship Id="rId10" Type="http://schemas.openxmlformats.org/officeDocument/2006/relationships/printerSettings" Target="../printerSettings/printerSettings353.bin"/><Relationship Id="rId4" Type="http://schemas.openxmlformats.org/officeDocument/2006/relationships/printerSettings" Target="../printerSettings/printerSettings347.bin"/><Relationship Id="rId9" Type="http://schemas.openxmlformats.org/officeDocument/2006/relationships/printerSettings" Target="../printerSettings/printerSettings352.bin"/><Relationship Id="rId14" Type="http://schemas.openxmlformats.org/officeDocument/2006/relationships/printerSettings" Target="../printerSettings/printerSettings357.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42.bin"/><Relationship Id="rId13" Type="http://schemas.openxmlformats.org/officeDocument/2006/relationships/printerSettings" Target="../printerSettings/printerSettings47.bin"/><Relationship Id="rId18" Type="http://schemas.openxmlformats.org/officeDocument/2006/relationships/drawing" Target="../drawings/drawing2.xml"/><Relationship Id="rId3" Type="http://schemas.openxmlformats.org/officeDocument/2006/relationships/printerSettings" Target="../printerSettings/printerSettings37.bin"/><Relationship Id="rId7" Type="http://schemas.openxmlformats.org/officeDocument/2006/relationships/printerSettings" Target="../printerSettings/printerSettings41.bin"/><Relationship Id="rId12" Type="http://schemas.openxmlformats.org/officeDocument/2006/relationships/printerSettings" Target="../printerSettings/printerSettings46.bin"/><Relationship Id="rId17" Type="http://schemas.openxmlformats.org/officeDocument/2006/relationships/printerSettings" Target="../printerSettings/printerSettings51.bin"/><Relationship Id="rId2" Type="http://schemas.openxmlformats.org/officeDocument/2006/relationships/printerSettings" Target="../printerSettings/printerSettings36.bin"/><Relationship Id="rId16" Type="http://schemas.openxmlformats.org/officeDocument/2006/relationships/printerSettings" Target="../printerSettings/printerSettings50.bin"/><Relationship Id="rId1" Type="http://schemas.openxmlformats.org/officeDocument/2006/relationships/printerSettings" Target="../printerSettings/printerSettings35.bin"/><Relationship Id="rId6" Type="http://schemas.openxmlformats.org/officeDocument/2006/relationships/printerSettings" Target="../printerSettings/printerSettings40.bin"/><Relationship Id="rId11" Type="http://schemas.openxmlformats.org/officeDocument/2006/relationships/printerSettings" Target="../printerSettings/printerSettings45.bin"/><Relationship Id="rId5" Type="http://schemas.openxmlformats.org/officeDocument/2006/relationships/printerSettings" Target="../printerSettings/printerSettings39.bin"/><Relationship Id="rId15" Type="http://schemas.openxmlformats.org/officeDocument/2006/relationships/printerSettings" Target="../printerSettings/printerSettings49.bin"/><Relationship Id="rId10" Type="http://schemas.openxmlformats.org/officeDocument/2006/relationships/printerSettings" Target="../printerSettings/printerSettings44.bin"/><Relationship Id="rId4" Type="http://schemas.openxmlformats.org/officeDocument/2006/relationships/printerSettings" Target="../printerSettings/printerSettings38.bin"/><Relationship Id="rId9" Type="http://schemas.openxmlformats.org/officeDocument/2006/relationships/printerSettings" Target="../printerSettings/printerSettings43.bin"/><Relationship Id="rId14" Type="http://schemas.openxmlformats.org/officeDocument/2006/relationships/printerSettings" Target="../printerSettings/printerSettings48.bin"/></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59.bin"/><Relationship Id="rId13" Type="http://schemas.openxmlformats.org/officeDocument/2006/relationships/printerSettings" Target="../printerSettings/printerSettings64.bin"/><Relationship Id="rId18" Type="http://schemas.openxmlformats.org/officeDocument/2006/relationships/drawing" Target="../drawings/drawing3.xml"/><Relationship Id="rId3" Type="http://schemas.openxmlformats.org/officeDocument/2006/relationships/printerSettings" Target="../printerSettings/printerSettings54.bin"/><Relationship Id="rId7" Type="http://schemas.openxmlformats.org/officeDocument/2006/relationships/printerSettings" Target="../printerSettings/printerSettings58.bin"/><Relationship Id="rId12" Type="http://schemas.openxmlformats.org/officeDocument/2006/relationships/printerSettings" Target="../printerSettings/printerSettings63.bin"/><Relationship Id="rId17" Type="http://schemas.openxmlformats.org/officeDocument/2006/relationships/printerSettings" Target="../printerSettings/printerSettings68.bin"/><Relationship Id="rId2" Type="http://schemas.openxmlformats.org/officeDocument/2006/relationships/printerSettings" Target="../printerSettings/printerSettings53.bin"/><Relationship Id="rId16" Type="http://schemas.openxmlformats.org/officeDocument/2006/relationships/printerSettings" Target="../printerSettings/printerSettings67.bin"/><Relationship Id="rId1" Type="http://schemas.openxmlformats.org/officeDocument/2006/relationships/printerSettings" Target="../printerSettings/printerSettings52.bin"/><Relationship Id="rId6" Type="http://schemas.openxmlformats.org/officeDocument/2006/relationships/printerSettings" Target="../printerSettings/printerSettings57.bin"/><Relationship Id="rId11" Type="http://schemas.openxmlformats.org/officeDocument/2006/relationships/printerSettings" Target="../printerSettings/printerSettings62.bin"/><Relationship Id="rId5" Type="http://schemas.openxmlformats.org/officeDocument/2006/relationships/printerSettings" Target="../printerSettings/printerSettings56.bin"/><Relationship Id="rId15" Type="http://schemas.openxmlformats.org/officeDocument/2006/relationships/printerSettings" Target="../printerSettings/printerSettings66.bin"/><Relationship Id="rId10" Type="http://schemas.openxmlformats.org/officeDocument/2006/relationships/printerSettings" Target="../printerSettings/printerSettings61.bin"/><Relationship Id="rId4" Type="http://schemas.openxmlformats.org/officeDocument/2006/relationships/printerSettings" Target="../printerSettings/printerSettings55.bin"/><Relationship Id="rId9" Type="http://schemas.openxmlformats.org/officeDocument/2006/relationships/printerSettings" Target="../printerSettings/printerSettings60.bin"/><Relationship Id="rId14" Type="http://schemas.openxmlformats.org/officeDocument/2006/relationships/printerSettings" Target="../printerSettings/printerSettings65.bin"/></Relationships>
</file>

<file path=xl/worksheets/_rels/sheet5.xml.rels><?xml version="1.0" encoding="UTF-8" standalone="yes"?>
<Relationships xmlns="http://schemas.openxmlformats.org/package/2006/relationships"><Relationship Id="rId8" Type="http://schemas.openxmlformats.org/officeDocument/2006/relationships/printerSettings" Target="../printerSettings/printerSettings76.bin"/><Relationship Id="rId13" Type="http://schemas.openxmlformats.org/officeDocument/2006/relationships/printerSettings" Target="../printerSettings/printerSettings81.bin"/><Relationship Id="rId18" Type="http://schemas.openxmlformats.org/officeDocument/2006/relationships/drawing" Target="../drawings/drawing4.xml"/><Relationship Id="rId3" Type="http://schemas.openxmlformats.org/officeDocument/2006/relationships/printerSettings" Target="../printerSettings/printerSettings71.bin"/><Relationship Id="rId7" Type="http://schemas.openxmlformats.org/officeDocument/2006/relationships/printerSettings" Target="../printerSettings/printerSettings75.bin"/><Relationship Id="rId12" Type="http://schemas.openxmlformats.org/officeDocument/2006/relationships/printerSettings" Target="../printerSettings/printerSettings80.bin"/><Relationship Id="rId17" Type="http://schemas.openxmlformats.org/officeDocument/2006/relationships/printerSettings" Target="../printerSettings/printerSettings85.bin"/><Relationship Id="rId2" Type="http://schemas.openxmlformats.org/officeDocument/2006/relationships/printerSettings" Target="../printerSettings/printerSettings70.bin"/><Relationship Id="rId16" Type="http://schemas.openxmlformats.org/officeDocument/2006/relationships/printerSettings" Target="../printerSettings/printerSettings84.bin"/><Relationship Id="rId1" Type="http://schemas.openxmlformats.org/officeDocument/2006/relationships/printerSettings" Target="../printerSettings/printerSettings69.bin"/><Relationship Id="rId6" Type="http://schemas.openxmlformats.org/officeDocument/2006/relationships/printerSettings" Target="../printerSettings/printerSettings74.bin"/><Relationship Id="rId11" Type="http://schemas.openxmlformats.org/officeDocument/2006/relationships/printerSettings" Target="../printerSettings/printerSettings79.bin"/><Relationship Id="rId5" Type="http://schemas.openxmlformats.org/officeDocument/2006/relationships/printerSettings" Target="../printerSettings/printerSettings73.bin"/><Relationship Id="rId15" Type="http://schemas.openxmlformats.org/officeDocument/2006/relationships/printerSettings" Target="../printerSettings/printerSettings83.bin"/><Relationship Id="rId10" Type="http://schemas.openxmlformats.org/officeDocument/2006/relationships/printerSettings" Target="../printerSettings/printerSettings78.bin"/><Relationship Id="rId4" Type="http://schemas.openxmlformats.org/officeDocument/2006/relationships/printerSettings" Target="../printerSettings/printerSettings72.bin"/><Relationship Id="rId9" Type="http://schemas.openxmlformats.org/officeDocument/2006/relationships/printerSettings" Target="../printerSettings/printerSettings77.bin"/><Relationship Id="rId14" Type="http://schemas.openxmlformats.org/officeDocument/2006/relationships/printerSettings" Target="../printerSettings/printerSettings82.bin"/></Relationships>
</file>

<file path=xl/worksheets/_rels/sheet6.xml.rels><?xml version="1.0" encoding="UTF-8" standalone="yes"?>
<Relationships xmlns="http://schemas.openxmlformats.org/package/2006/relationships"><Relationship Id="rId8" Type="http://schemas.openxmlformats.org/officeDocument/2006/relationships/printerSettings" Target="../printerSettings/printerSettings93.bin"/><Relationship Id="rId13" Type="http://schemas.openxmlformats.org/officeDocument/2006/relationships/printerSettings" Target="../printerSettings/printerSettings98.bin"/><Relationship Id="rId3" Type="http://schemas.openxmlformats.org/officeDocument/2006/relationships/printerSettings" Target="../printerSettings/printerSettings88.bin"/><Relationship Id="rId7" Type="http://schemas.openxmlformats.org/officeDocument/2006/relationships/printerSettings" Target="../printerSettings/printerSettings92.bin"/><Relationship Id="rId12" Type="http://schemas.openxmlformats.org/officeDocument/2006/relationships/printerSettings" Target="../printerSettings/printerSettings97.bin"/><Relationship Id="rId17" Type="http://schemas.openxmlformats.org/officeDocument/2006/relationships/printerSettings" Target="../printerSettings/printerSettings102.bin"/><Relationship Id="rId2" Type="http://schemas.openxmlformats.org/officeDocument/2006/relationships/printerSettings" Target="../printerSettings/printerSettings87.bin"/><Relationship Id="rId16" Type="http://schemas.openxmlformats.org/officeDocument/2006/relationships/printerSettings" Target="../printerSettings/printerSettings101.bin"/><Relationship Id="rId1" Type="http://schemas.openxmlformats.org/officeDocument/2006/relationships/printerSettings" Target="../printerSettings/printerSettings86.bin"/><Relationship Id="rId6" Type="http://schemas.openxmlformats.org/officeDocument/2006/relationships/printerSettings" Target="../printerSettings/printerSettings91.bin"/><Relationship Id="rId11" Type="http://schemas.openxmlformats.org/officeDocument/2006/relationships/printerSettings" Target="../printerSettings/printerSettings96.bin"/><Relationship Id="rId5" Type="http://schemas.openxmlformats.org/officeDocument/2006/relationships/printerSettings" Target="../printerSettings/printerSettings90.bin"/><Relationship Id="rId15" Type="http://schemas.openxmlformats.org/officeDocument/2006/relationships/printerSettings" Target="../printerSettings/printerSettings100.bin"/><Relationship Id="rId10" Type="http://schemas.openxmlformats.org/officeDocument/2006/relationships/printerSettings" Target="../printerSettings/printerSettings95.bin"/><Relationship Id="rId4" Type="http://schemas.openxmlformats.org/officeDocument/2006/relationships/printerSettings" Target="../printerSettings/printerSettings89.bin"/><Relationship Id="rId9" Type="http://schemas.openxmlformats.org/officeDocument/2006/relationships/printerSettings" Target="../printerSettings/printerSettings94.bin"/><Relationship Id="rId14" Type="http://schemas.openxmlformats.org/officeDocument/2006/relationships/printerSettings" Target="../printerSettings/printerSettings99.bin"/></Relationships>
</file>

<file path=xl/worksheets/_rels/sheet7.xml.rels><?xml version="1.0" encoding="UTF-8" standalone="yes"?>
<Relationships xmlns="http://schemas.openxmlformats.org/package/2006/relationships"><Relationship Id="rId8" Type="http://schemas.openxmlformats.org/officeDocument/2006/relationships/printerSettings" Target="../printerSettings/printerSettings110.bin"/><Relationship Id="rId13" Type="http://schemas.openxmlformats.org/officeDocument/2006/relationships/printerSettings" Target="../printerSettings/printerSettings115.bin"/><Relationship Id="rId3" Type="http://schemas.openxmlformats.org/officeDocument/2006/relationships/printerSettings" Target="../printerSettings/printerSettings105.bin"/><Relationship Id="rId7" Type="http://schemas.openxmlformats.org/officeDocument/2006/relationships/printerSettings" Target="../printerSettings/printerSettings109.bin"/><Relationship Id="rId12" Type="http://schemas.openxmlformats.org/officeDocument/2006/relationships/printerSettings" Target="../printerSettings/printerSettings114.bin"/><Relationship Id="rId17" Type="http://schemas.openxmlformats.org/officeDocument/2006/relationships/printerSettings" Target="../printerSettings/printerSettings119.bin"/><Relationship Id="rId2" Type="http://schemas.openxmlformats.org/officeDocument/2006/relationships/printerSettings" Target="../printerSettings/printerSettings104.bin"/><Relationship Id="rId16" Type="http://schemas.openxmlformats.org/officeDocument/2006/relationships/printerSettings" Target="../printerSettings/printerSettings118.bin"/><Relationship Id="rId1" Type="http://schemas.openxmlformats.org/officeDocument/2006/relationships/printerSettings" Target="../printerSettings/printerSettings103.bin"/><Relationship Id="rId6" Type="http://schemas.openxmlformats.org/officeDocument/2006/relationships/printerSettings" Target="../printerSettings/printerSettings108.bin"/><Relationship Id="rId11" Type="http://schemas.openxmlformats.org/officeDocument/2006/relationships/printerSettings" Target="../printerSettings/printerSettings113.bin"/><Relationship Id="rId5" Type="http://schemas.openxmlformats.org/officeDocument/2006/relationships/printerSettings" Target="../printerSettings/printerSettings107.bin"/><Relationship Id="rId15" Type="http://schemas.openxmlformats.org/officeDocument/2006/relationships/printerSettings" Target="../printerSettings/printerSettings117.bin"/><Relationship Id="rId10" Type="http://schemas.openxmlformats.org/officeDocument/2006/relationships/printerSettings" Target="../printerSettings/printerSettings112.bin"/><Relationship Id="rId4" Type="http://schemas.openxmlformats.org/officeDocument/2006/relationships/printerSettings" Target="../printerSettings/printerSettings106.bin"/><Relationship Id="rId9" Type="http://schemas.openxmlformats.org/officeDocument/2006/relationships/printerSettings" Target="../printerSettings/printerSettings111.bin"/><Relationship Id="rId14" Type="http://schemas.openxmlformats.org/officeDocument/2006/relationships/printerSettings" Target="../printerSettings/printerSettings116.bin"/></Relationships>
</file>

<file path=xl/worksheets/_rels/sheet8.xml.rels><?xml version="1.0" encoding="UTF-8" standalone="yes"?>
<Relationships xmlns="http://schemas.openxmlformats.org/package/2006/relationships"><Relationship Id="rId8" Type="http://schemas.openxmlformats.org/officeDocument/2006/relationships/printerSettings" Target="../printerSettings/printerSettings127.bin"/><Relationship Id="rId13" Type="http://schemas.openxmlformats.org/officeDocument/2006/relationships/printerSettings" Target="../printerSettings/printerSettings132.bin"/><Relationship Id="rId3" Type="http://schemas.openxmlformats.org/officeDocument/2006/relationships/printerSettings" Target="../printerSettings/printerSettings122.bin"/><Relationship Id="rId7" Type="http://schemas.openxmlformats.org/officeDocument/2006/relationships/printerSettings" Target="../printerSettings/printerSettings126.bin"/><Relationship Id="rId12" Type="http://schemas.openxmlformats.org/officeDocument/2006/relationships/printerSettings" Target="../printerSettings/printerSettings131.bin"/><Relationship Id="rId17" Type="http://schemas.openxmlformats.org/officeDocument/2006/relationships/printerSettings" Target="../printerSettings/printerSettings136.bin"/><Relationship Id="rId2" Type="http://schemas.openxmlformats.org/officeDocument/2006/relationships/printerSettings" Target="../printerSettings/printerSettings121.bin"/><Relationship Id="rId16" Type="http://schemas.openxmlformats.org/officeDocument/2006/relationships/printerSettings" Target="../printerSettings/printerSettings135.bin"/><Relationship Id="rId1" Type="http://schemas.openxmlformats.org/officeDocument/2006/relationships/printerSettings" Target="../printerSettings/printerSettings120.bin"/><Relationship Id="rId6" Type="http://schemas.openxmlformats.org/officeDocument/2006/relationships/printerSettings" Target="../printerSettings/printerSettings125.bin"/><Relationship Id="rId11" Type="http://schemas.openxmlformats.org/officeDocument/2006/relationships/printerSettings" Target="../printerSettings/printerSettings130.bin"/><Relationship Id="rId5" Type="http://schemas.openxmlformats.org/officeDocument/2006/relationships/printerSettings" Target="../printerSettings/printerSettings124.bin"/><Relationship Id="rId15" Type="http://schemas.openxmlformats.org/officeDocument/2006/relationships/printerSettings" Target="../printerSettings/printerSettings134.bin"/><Relationship Id="rId10" Type="http://schemas.openxmlformats.org/officeDocument/2006/relationships/printerSettings" Target="../printerSettings/printerSettings129.bin"/><Relationship Id="rId4" Type="http://schemas.openxmlformats.org/officeDocument/2006/relationships/printerSettings" Target="../printerSettings/printerSettings123.bin"/><Relationship Id="rId9" Type="http://schemas.openxmlformats.org/officeDocument/2006/relationships/printerSettings" Target="../printerSettings/printerSettings128.bin"/><Relationship Id="rId14" Type="http://schemas.openxmlformats.org/officeDocument/2006/relationships/printerSettings" Target="../printerSettings/printerSettings133.bin"/></Relationships>
</file>

<file path=xl/worksheets/_rels/sheet9.xml.rels><?xml version="1.0" encoding="UTF-8" standalone="yes"?>
<Relationships xmlns="http://schemas.openxmlformats.org/package/2006/relationships"><Relationship Id="rId8" Type="http://schemas.openxmlformats.org/officeDocument/2006/relationships/printerSettings" Target="../printerSettings/printerSettings144.bin"/><Relationship Id="rId13" Type="http://schemas.openxmlformats.org/officeDocument/2006/relationships/printerSettings" Target="../printerSettings/printerSettings149.bin"/><Relationship Id="rId18" Type="http://schemas.openxmlformats.org/officeDocument/2006/relationships/drawing" Target="../drawings/drawing5.xml"/><Relationship Id="rId3" Type="http://schemas.openxmlformats.org/officeDocument/2006/relationships/printerSettings" Target="../printerSettings/printerSettings139.bin"/><Relationship Id="rId7" Type="http://schemas.openxmlformats.org/officeDocument/2006/relationships/printerSettings" Target="../printerSettings/printerSettings143.bin"/><Relationship Id="rId12" Type="http://schemas.openxmlformats.org/officeDocument/2006/relationships/printerSettings" Target="../printerSettings/printerSettings148.bin"/><Relationship Id="rId17" Type="http://schemas.openxmlformats.org/officeDocument/2006/relationships/printerSettings" Target="../printerSettings/printerSettings153.bin"/><Relationship Id="rId2" Type="http://schemas.openxmlformats.org/officeDocument/2006/relationships/printerSettings" Target="../printerSettings/printerSettings138.bin"/><Relationship Id="rId16" Type="http://schemas.openxmlformats.org/officeDocument/2006/relationships/printerSettings" Target="../printerSettings/printerSettings152.bin"/><Relationship Id="rId1" Type="http://schemas.openxmlformats.org/officeDocument/2006/relationships/printerSettings" Target="../printerSettings/printerSettings137.bin"/><Relationship Id="rId6" Type="http://schemas.openxmlformats.org/officeDocument/2006/relationships/printerSettings" Target="../printerSettings/printerSettings142.bin"/><Relationship Id="rId11" Type="http://schemas.openxmlformats.org/officeDocument/2006/relationships/printerSettings" Target="../printerSettings/printerSettings147.bin"/><Relationship Id="rId5" Type="http://schemas.openxmlformats.org/officeDocument/2006/relationships/printerSettings" Target="../printerSettings/printerSettings141.bin"/><Relationship Id="rId15" Type="http://schemas.openxmlformats.org/officeDocument/2006/relationships/printerSettings" Target="../printerSettings/printerSettings151.bin"/><Relationship Id="rId10" Type="http://schemas.openxmlformats.org/officeDocument/2006/relationships/printerSettings" Target="../printerSettings/printerSettings146.bin"/><Relationship Id="rId4" Type="http://schemas.openxmlformats.org/officeDocument/2006/relationships/printerSettings" Target="../printerSettings/printerSettings140.bin"/><Relationship Id="rId9" Type="http://schemas.openxmlformats.org/officeDocument/2006/relationships/printerSettings" Target="../printerSettings/printerSettings145.bin"/><Relationship Id="rId14" Type="http://schemas.openxmlformats.org/officeDocument/2006/relationships/printerSettings" Target="../printerSettings/printerSettings150.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3"/>
  <dimension ref="A1:I5"/>
  <sheetViews>
    <sheetView workbookViewId="0">
      <selection activeCell="B6" sqref="B6"/>
    </sheetView>
  </sheetViews>
  <sheetFormatPr defaultColWidth="9.140625" defaultRowHeight="16.5"/>
  <cols>
    <col min="1" max="1" width="20.5703125" style="33" customWidth="1"/>
    <col min="2" max="2" width="95.28515625" style="33" customWidth="1"/>
    <col min="3" max="8" width="9.140625" style="33"/>
    <col min="9" max="9" width="9.140625" style="33" hidden="1" customWidth="1"/>
    <col min="10" max="16384" width="9.140625" style="33"/>
  </cols>
  <sheetData>
    <row r="1" spans="1:9" ht="118.5" customHeight="1">
      <c r="A1" s="30" t="s">
        <v>41</v>
      </c>
      <c r="B1" s="31" t="s">
        <v>507</v>
      </c>
      <c r="C1" s="32"/>
      <c r="D1" s="32"/>
      <c r="E1" s="32"/>
      <c r="F1" s="32"/>
      <c r="G1" s="32"/>
      <c r="H1" s="32"/>
    </row>
    <row r="2" spans="1:9">
      <c r="B2" s="34"/>
      <c r="I2" s="33" t="s">
        <v>264</v>
      </c>
    </row>
    <row r="3" spans="1:9">
      <c r="A3" s="33" t="s">
        <v>42</v>
      </c>
      <c r="B3" s="375" t="s">
        <v>506</v>
      </c>
      <c r="I3" s="33" t="s">
        <v>265</v>
      </c>
    </row>
    <row r="5" spans="1:9">
      <c r="A5" s="33" t="s">
        <v>43</v>
      </c>
      <c r="B5" s="409" t="s">
        <v>508</v>
      </c>
      <c r="C5" s="32"/>
      <c r="D5" s="32"/>
      <c r="E5" s="32"/>
      <c r="F5" s="32"/>
      <c r="G5" s="32"/>
      <c r="H5" s="32"/>
    </row>
  </sheetData>
  <sheetProtection selectLockedCells="1" selectUnlockedCells="1"/>
  <customSheetViews>
    <customSheetView guid="{CCA37BAE-906F-43D5-9FD9-B13563E4B9D7}" hiddenColumns="1" state="hidden">
      <selection activeCell="E10" sqref="E10"/>
      <pageMargins left="0.75" right="0.75" top="1" bottom="1" header="0.5" footer="0.5"/>
      <pageSetup orientation="portrait" r:id="rId1"/>
      <headerFooter alignWithMargins="0"/>
    </customSheetView>
    <customSheetView guid="{9E88A623-8EDB-47F0-815B-9C48385C3E73}" hiddenColumns="1" state="hidden">
      <selection activeCell="B14" sqref="B14"/>
      <pageMargins left="0.75" right="0.75" top="1" bottom="1" header="0.5" footer="0.5"/>
      <pageSetup orientation="portrait" r:id="rId2"/>
      <headerFooter alignWithMargins="0"/>
    </customSheetView>
    <customSheetView guid="{BDFA0401-0547-4E51-8BD2-84F711B066CA}" hiddenColumns="1" state="hidden">
      <selection activeCell="B9" sqref="B9"/>
      <pageMargins left="0.75" right="0.75" top="1" bottom="1" header="0.5" footer="0.5"/>
      <pageSetup orientation="portrait" r:id="rId3"/>
      <headerFooter alignWithMargins="0"/>
    </customSheetView>
    <customSheetView guid="{112647D2-7580-431B-99B5-DD512E2AD50E}" hiddenColumns="1" state="hidden">
      <selection activeCell="B5" sqref="B5"/>
      <pageMargins left="0.75" right="0.75" top="1" bottom="1" header="0.5" footer="0.5"/>
      <pageSetup orientation="portrait" r:id="rId4"/>
      <headerFooter alignWithMargins="0"/>
    </customSheetView>
    <customSheetView guid="{63D51328-7CBC-4A1E-B96D-BAE91416501B}" hiddenColumns="1" state="hidden">
      <selection activeCell="B20" sqref="B20"/>
      <pageMargins left="0.75" right="0.75" top="1" bottom="1" header="0.5" footer="0.5"/>
      <pageSetup orientation="portrait" r:id="rId5"/>
      <headerFooter alignWithMargins="0"/>
    </customSheetView>
    <customSheetView guid="{99CA2F10-F926-46DC-8609-4EAE5B9F3585}" hiddenColumns="1" state="hidden">
      <selection activeCell="E14" sqref="E14"/>
      <pageMargins left="0.75" right="0.75" top="1" bottom="1" header="0.5" footer="0.5"/>
      <pageSetup orientation="portrait" r:id="rId6"/>
      <headerFooter alignWithMargins="0"/>
    </customSheetView>
    <customSheetView guid="{3C00DDA0-7DDE-4169-A739-550DAF5DCF8D}" hiddenColumns="1" state="hidden">
      <selection activeCell="B11" sqref="B11"/>
      <pageMargins left="0.75" right="0.75" top="1" bottom="1" header="0.5" footer="0.5"/>
      <pageSetup orientation="portrait" r:id="rId7"/>
      <headerFooter alignWithMargins="0"/>
    </customSheetView>
    <customSheetView guid="{357C9841-BEC3-434B-AC63-C04FB4321BA3}" hiddenColumns="1" state="hidden">
      <selection activeCell="B17" sqref="B17"/>
      <pageMargins left="0.75" right="0.75" top="1" bottom="1" header="0.5" footer="0.5"/>
      <pageSetup orientation="portrait" r:id="rId8"/>
      <headerFooter alignWithMargins="0"/>
    </customSheetView>
    <customSheetView guid="{B96E710B-6DD7-4DE1-95AB-C9EE060CD030}" hiddenColumns="1" state="hidden">
      <selection activeCell="B9" sqref="B9:B10"/>
      <pageMargins left="0.75" right="0.75" top="1" bottom="1" header="0.5" footer="0.5"/>
      <pageSetup orientation="portrait" r:id="rId9"/>
      <headerFooter alignWithMargins="0"/>
    </customSheetView>
    <customSheetView guid="{F8A50AE1-259E-429D-A506-38EB64D134EF}" hiddenColumns="1" state="hidden">
      <selection activeCell="B6" sqref="B6"/>
      <pageMargins left="0.75" right="0.75" top="1" bottom="1" header="0.5" footer="0.5"/>
      <pageSetup orientation="portrait" r:id="rId10"/>
      <headerFooter alignWithMargins="0"/>
    </customSheetView>
    <customSheetView guid="{DEF6DCE2-4A74-4BE5-B5D5-8143DC3F770A}" hiddenColumns="1" state="hidden">
      <selection activeCell="B6" sqref="B6"/>
      <pageMargins left="0.75" right="0.75" top="1" bottom="1" header="0.5" footer="0.5"/>
      <pageSetup orientation="portrait" r:id="rId11"/>
      <headerFooter alignWithMargins="0"/>
    </customSheetView>
    <customSheetView guid="{F658ED72-5E54-4C5B-BB2C-7A2962080984}" hiddenColumns="1" state="hidden">
      <selection activeCell="B6" sqref="B6"/>
      <pageMargins left="0.75" right="0.75" top="1" bottom="1" header="0.5" footer="0.5"/>
      <pageSetup orientation="portrait" r:id="rId12"/>
      <headerFooter alignWithMargins="0"/>
    </customSheetView>
    <customSheetView guid="{BE68641D-0C1E-4F8D-890A-A660C199187C}" hiddenColumns="1" state="hidden">
      <selection activeCell="B5" sqref="B5"/>
      <pageMargins left="0.75" right="0.75" top="1" bottom="1" header="0.5" footer="0.5"/>
      <pageSetup orientation="portrait" r:id="rId13"/>
      <headerFooter alignWithMargins="0"/>
    </customSheetView>
    <customSheetView guid="{AD0333DF-5B33-49B5-B063-72505D20EFE4}" hiddenColumns="1" state="hidden">
      <selection activeCell="B5" sqref="B5"/>
      <pageMargins left="0.75" right="0.75" top="1" bottom="1" header="0.5" footer="0.5"/>
      <pageSetup orientation="portrait" r:id="rId14"/>
      <headerFooter alignWithMargins="0"/>
    </customSheetView>
    <customSheetView guid="{C44C314C-9BEB-403F-A933-6B948E5C1171}" hiddenColumns="1" state="hidden">
      <selection activeCell="B5" sqref="B5"/>
      <pageMargins left="0.75" right="0.75" top="1" bottom="1" header="0.5" footer="0.5"/>
      <pageSetup orientation="portrait" r:id="rId15"/>
      <headerFooter alignWithMargins="0"/>
    </customSheetView>
    <customSheetView guid="{84F40905-A9D3-43A5-987A-8A757D486A94}" hiddenColumns="1" state="hidden">
      <selection activeCell="B14" sqref="B14"/>
      <pageMargins left="0.75" right="0.75" top="1" bottom="1" header="0.5" footer="0.5"/>
      <pageSetup orientation="portrait" r:id="rId16"/>
      <headerFooter alignWithMargins="0"/>
    </customSheetView>
  </customSheetViews>
  <pageMargins left="0.75" right="0.75" top="1" bottom="1" header="0.5" footer="0.5"/>
  <pageSetup orientation="portrait" r:id="rId17"/>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tabColor indexed="33"/>
  </sheetPr>
  <dimension ref="A1:X71"/>
  <sheetViews>
    <sheetView view="pageBreakPreview" zoomScale="80" zoomScaleNormal="100" zoomScaleSheetLayoutView="80" workbookViewId="0">
      <selection activeCell="D18" sqref="D18:E18"/>
    </sheetView>
  </sheetViews>
  <sheetFormatPr defaultColWidth="11.42578125" defaultRowHeight="16.5"/>
  <cols>
    <col min="1" max="1" width="11.85546875" style="27" customWidth="1"/>
    <col min="2" max="2" width="46.7109375" style="27" customWidth="1"/>
    <col min="3" max="3" width="20" style="27" customWidth="1"/>
    <col min="4" max="4" width="23.42578125" style="27" customWidth="1"/>
    <col min="5" max="5" width="22.85546875" style="27" customWidth="1"/>
    <col min="6" max="6" width="11.42578125" style="80" customWidth="1"/>
    <col min="7" max="7" width="34.140625" style="80" customWidth="1"/>
    <col min="8" max="8" width="11.42578125" style="80" customWidth="1"/>
    <col min="9" max="9" width="14" style="358" customWidth="1"/>
    <col min="10" max="10" width="14.42578125" style="358" customWidth="1"/>
    <col min="11" max="11" width="17.140625" style="358" customWidth="1"/>
    <col min="12" max="13" width="11.42578125" style="358" customWidth="1"/>
    <col min="14" max="14" width="21.28515625" style="358" customWidth="1"/>
    <col min="15" max="15" width="18.28515625" style="80" customWidth="1"/>
    <col min="16" max="17" width="11.42578125" style="80" customWidth="1"/>
    <col min="18" max="18" width="11.42578125" style="106" customWidth="1"/>
    <col min="19" max="24" width="11.42578125" style="80" customWidth="1"/>
    <col min="25" max="16384" width="11.42578125" style="106"/>
  </cols>
  <sheetData>
    <row r="1" spans="1:15" ht="18" customHeight="1">
      <c r="A1" s="76" t="str">
        <f>Cover!B3</f>
        <v>Spec. No: CC/NT/W-RT/DOM/A00/23/09261</v>
      </c>
      <c r="B1" s="77"/>
      <c r="C1" s="78"/>
      <c r="D1" s="78"/>
      <c r="E1" s="79" t="s">
        <v>128</v>
      </c>
    </row>
    <row r="2" spans="1:15" ht="8.1" customHeight="1">
      <c r="A2" s="81"/>
      <c r="B2" s="82"/>
      <c r="C2" s="83"/>
      <c r="D2" s="83"/>
      <c r="E2" s="84"/>
      <c r="F2" s="85"/>
    </row>
    <row r="3" spans="1:15" ht="83.25" customHeight="1">
      <c r="A3" s="805" t="str">
        <f>Cover!$B$2</f>
        <v>Reactor Package RT-22 for (i) 1X63MVAR , 400kV, 3-Ph Bus Line Reactor at Maithon-A  end under  ‘Eastern region Expansion Scheme-XXXI (ERSS-XXXI)’ and (ii) 2x50 MVAR , 400kV, 3-Phase Switchable Line Reactor at Mainpuri S/s and 2x50 MVAR , 400kV, 3-Phase Fixed Line Reactor at Ballabhgarh S/s under ‘Reactive Power Compensation on 400kV Transmission lines in NR’</v>
      </c>
      <c r="B3" s="805"/>
      <c r="C3" s="805"/>
      <c r="D3" s="805"/>
      <c r="E3" s="805"/>
    </row>
    <row r="4" spans="1:15" ht="21.95" customHeight="1">
      <c r="A4" s="806" t="s">
        <v>129</v>
      </c>
      <c r="B4" s="806"/>
      <c r="C4" s="806"/>
      <c r="D4" s="806"/>
      <c r="E4" s="806"/>
    </row>
    <row r="5" spans="1:15" ht="12" customHeight="1">
      <c r="A5" s="86"/>
      <c r="B5" s="87"/>
      <c r="C5" s="87"/>
      <c r="D5" s="87"/>
      <c r="E5" s="87"/>
    </row>
    <row r="6" spans="1:15" ht="20.25" customHeight="1">
      <c r="A6" s="763" t="s">
        <v>349</v>
      </c>
      <c r="B6" s="763"/>
      <c r="C6" s="4"/>
      <c r="D6" s="87"/>
      <c r="E6" s="87"/>
    </row>
    <row r="7" spans="1:15" ht="18" customHeight="1">
      <c r="A7" s="767">
        <f>'Sch-1'!A7</f>
        <v>0</v>
      </c>
      <c r="B7" s="767"/>
      <c r="C7" s="767"/>
      <c r="D7" s="88" t="s">
        <v>1</v>
      </c>
    </row>
    <row r="8" spans="1:15" ht="18" customHeight="1">
      <c r="A8" s="764" t="str">
        <f>"Bidder’s Name and Address  (" &amp; MID('Names of Bidder'!B9,9, 20) &amp; ") :"</f>
        <v>Bidder’s Name and Address  (Sole Bidder) :</v>
      </c>
      <c r="B8" s="764"/>
      <c r="C8" s="764"/>
      <c r="D8" s="89" t="str">
        <f>'Sch-1'!K8</f>
        <v>Contract Services</v>
      </c>
    </row>
    <row r="9" spans="1:15" ht="18" customHeight="1">
      <c r="A9" s="422" t="s">
        <v>12</v>
      </c>
      <c r="B9" s="422" t="str">
        <f>IF('Names of Bidder'!D9=0, "", 'Names of Bidder'!D9)</f>
        <v/>
      </c>
      <c r="C9" s="106"/>
      <c r="D9" s="89" t="str">
        <f>'Sch-1'!K9</f>
        <v>Power Grid Corporation of India Ltd.,</v>
      </c>
    </row>
    <row r="10" spans="1:15" ht="18" customHeight="1">
      <c r="A10" s="422" t="s">
        <v>11</v>
      </c>
      <c r="B10" s="238" t="str">
        <f>IF('Names of Bidder'!D10=0, "", 'Names of Bidder'!D10)</f>
        <v/>
      </c>
      <c r="C10" s="106"/>
      <c r="D10" s="89" t="str">
        <f>'Sch-1'!K10</f>
        <v>"Saudamini", Plot No.-2</v>
      </c>
    </row>
    <row r="11" spans="1:15" ht="18" customHeight="1">
      <c r="A11" s="378"/>
      <c r="B11" s="238" t="str">
        <f>IF('Names of Bidder'!D11=0, "", 'Names of Bidder'!D11)</f>
        <v/>
      </c>
      <c r="C11" s="106"/>
      <c r="D11" s="89" t="str">
        <f>'Sch-1'!K11</f>
        <v xml:space="preserve">Sector-29, </v>
      </c>
    </row>
    <row r="12" spans="1:15" ht="18" customHeight="1">
      <c r="A12" s="378"/>
      <c r="B12" s="238" t="str">
        <f>IF('Names of Bidder'!D12=0, "", 'Names of Bidder'!D12)</f>
        <v/>
      </c>
      <c r="C12" s="106"/>
      <c r="D12" s="89" t="str">
        <f>'Sch-1'!K12</f>
        <v>Gurgaon (Haryana) - 122001</v>
      </c>
    </row>
    <row r="13" spans="1:15" ht="8.1" customHeight="1" thickBot="1"/>
    <row r="14" spans="1:15" ht="21.95" customHeight="1">
      <c r="A14" s="588" t="s">
        <v>130</v>
      </c>
      <c r="B14" s="807" t="s">
        <v>131</v>
      </c>
      <c r="C14" s="807"/>
      <c r="D14" s="808" t="s">
        <v>132</v>
      </c>
      <c r="E14" s="809"/>
      <c r="I14" s="816"/>
      <c r="J14" s="816"/>
      <c r="K14" s="816"/>
      <c r="M14" s="813"/>
      <c r="N14" s="813"/>
      <c r="O14" s="813"/>
    </row>
    <row r="15" spans="1:15" ht="24.75" customHeight="1">
      <c r="A15" s="589" t="s">
        <v>135</v>
      </c>
      <c r="B15" s="810" t="s">
        <v>326</v>
      </c>
      <c r="C15" s="810"/>
      <c r="D15" s="820">
        <f>'Sch-1'!S53</f>
        <v>0</v>
      </c>
      <c r="E15" s="821"/>
      <c r="I15" s="359"/>
      <c r="K15" s="359"/>
      <c r="M15" s="359"/>
      <c r="O15" s="91"/>
    </row>
    <row r="16" spans="1:15" ht="81" customHeight="1">
      <c r="A16" s="590"/>
      <c r="B16" s="802" t="s">
        <v>327</v>
      </c>
      <c r="C16" s="802"/>
      <c r="D16" s="822"/>
      <c r="E16" s="823"/>
      <c r="G16" s="92"/>
    </row>
    <row r="17" spans="1:15" ht="24.75" customHeight="1">
      <c r="A17" s="589" t="s">
        <v>137</v>
      </c>
      <c r="B17" s="810" t="s">
        <v>328</v>
      </c>
      <c r="C17" s="810"/>
      <c r="D17" s="811">
        <f>'Sch-3'!U33</f>
        <v>0</v>
      </c>
      <c r="E17" s="812"/>
      <c r="I17" s="359"/>
      <c r="K17" s="360"/>
      <c r="M17" s="359"/>
      <c r="O17" s="94"/>
    </row>
    <row r="18" spans="1:15" ht="81.75" customHeight="1">
      <c r="A18" s="590"/>
      <c r="B18" s="802" t="s">
        <v>329</v>
      </c>
      <c r="C18" s="802"/>
      <c r="D18" s="818"/>
      <c r="E18" s="819"/>
      <c r="G18" s="95"/>
      <c r="I18" s="361"/>
      <c r="M18" s="361"/>
    </row>
    <row r="19" spans="1:15" ht="33" customHeight="1" thickBot="1">
      <c r="A19" s="591"/>
      <c r="B19" s="592" t="s">
        <v>332</v>
      </c>
      <c r="C19" s="593"/>
      <c r="D19" s="800">
        <f>D15+D17</f>
        <v>0</v>
      </c>
      <c r="E19" s="801"/>
    </row>
    <row r="20" spans="1:15" ht="30" customHeight="1">
      <c r="A20" s="96"/>
      <c r="B20" s="96"/>
      <c r="C20" s="97"/>
      <c r="D20" s="96"/>
      <c r="E20" s="96"/>
    </row>
    <row r="21" spans="1:15" ht="30" customHeight="1">
      <c r="A21" s="98" t="s">
        <v>143</v>
      </c>
      <c r="B21" s="596" t="str">
        <f>'Sch-5'!B21</f>
        <v xml:space="preserve">  </v>
      </c>
      <c r="C21" s="97" t="s">
        <v>144</v>
      </c>
      <c r="D21" s="817" t="str">
        <f>'Sch-5'!D21</f>
        <v/>
      </c>
      <c r="E21" s="817"/>
      <c r="F21" s="99"/>
    </row>
    <row r="22" spans="1:15" ht="30" customHeight="1">
      <c r="A22" s="98" t="s">
        <v>145</v>
      </c>
      <c r="B22" s="597" t="str">
        <f>'Sch-5'!B22</f>
        <v/>
      </c>
      <c r="C22" s="97" t="s">
        <v>146</v>
      </c>
      <c r="D22" s="817" t="str">
        <f>'Sch-5'!D22</f>
        <v/>
      </c>
      <c r="E22" s="817"/>
      <c r="F22" s="99"/>
    </row>
    <row r="23" spans="1:15" ht="30" customHeight="1">
      <c r="A23" s="100"/>
      <c r="B23" s="101"/>
      <c r="C23" s="97"/>
      <c r="D23" s="80"/>
      <c r="E23" s="80"/>
      <c r="F23" s="99"/>
    </row>
    <row r="24" spans="1:15" ht="33" customHeight="1">
      <c r="A24" s="100"/>
      <c r="B24" s="101"/>
      <c r="C24" s="85"/>
      <c r="D24" s="102"/>
      <c r="E24" s="103"/>
      <c r="F24" s="99"/>
    </row>
    <row r="25" spans="1:15" ht="21.95" customHeight="1">
      <c r="A25" s="104"/>
      <c r="B25" s="104"/>
      <c r="C25" s="104"/>
      <c r="D25" s="104"/>
      <c r="E25" s="105"/>
    </row>
    <row r="26" spans="1:15" ht="21.95" customHeight="1">
      <c r="A26" s="104"/>
      <c r="B26" s="104"/>
      <c r="C26" s="104"/>
      <c r="D26" s="104"/>
      <c r="E26" s="105"/>
    </row>
    <row r="27" spans="1:15" ht="21.95" customHeight="1">
      <c r="A27" s="104"/>
      <c r="B27" s="104"/>
      <c r="C27" s="104"/>
      <c r="D27" s="104"/>
      <c r="E27" s="105"/>
    </row>
    <row r="28" spans="1:15" ht="21.95" customHeight="1">
      <c r="A28" s="104"/>
      <c r="B28" s="104"/>
      <c r="C28" s="104"/>
      <c r="D28" s="104"/>
      <c r="E28" s="105"/>
    </row>
    <row r="29" spans="1:15" ht="21.95" customHeight="1">
      <c r="A29" s="104"/>
      <c r="B29" s="104"/>
      <c r="C29" s="104"/>
      <c r="D29" s="104"/>
      <c r="E29" s="105"/>
    </row>
    <row r="30" spans="1:15" ht="21.95" customHeight="1">
      <c r="A30" s="104"/>
      <c r="B30" s="104"/>
      <c r="C30" s="104"/>
      <c r="D30" s="104"/>
      <c r="E30" s="105"/>
    </row>
    <row r="31" spans="1:15" ht="24.95" customHeight="1">
      <c r="A31" s="103"/>
      <c r="B31" s="103"/>
      <c r="C31" s="103"/>
      <c r="D31" s="103"/>
      <c r="E31" s="103"/>
    </row>
    <row r="32" spans="1:15" ht="24.95" customHeight="1">
      <c r="A32" s="103"/>
      <c r="B32" s="103"/>
      <c r="C32" s="103"/>
      <c r="D32" s="103"/>
      <c r="E32" s="103"/>
    </row>
    <row r="33" spans="1:5" ht="24.95" customHeight="1">
      <c r="A33" s="103"/>
      <c r="B33" s="103"/>
      <c r="C33" s="103"/>
      <c r="D33" s="103"/>
      <c r="E33" s="103"/>
    </row>
    <row r="34" spans="1:5" ht="24.95" customHeight="1">
      <c r="A34" s="103"/>
      <c r="B34" s="103"/>
      <c r="C34" s="103"/>
      <c r="D34" s="103"/>
      <c r="E34" s="103"/>
    </row>
    <row r="35" spans="1:5" ht="24.95" customHeight="1">
      <c r="A35" s="103"/>
      <c r="B35" s="103"/>
      <c r="C35" s="103"/>
      <c r="D35" s="103"/>
      <c r="E35" s="103"/>
    </row>
    <row r="36" spans="1:5" ht="24.95" customHeight="1">
      <c r="A36" s="103"/>
      <c r="B36" s="103"/>
      <c r="C36" s="103"/>
      <c r="D36" s="103"/>
      <c r="E36" s="103"/>
    </row>
    <row r="37" spans="1:5" ht="24.95" customHeight="1">
      <c r="A37" s="103"/>
      <c r="B37" s="103"/>
      <c r="C37" s="103"/>
      <c r="D37" s="103"/>
      <c r="E37" s="103"/>
    </row>
    <row r="38" spans="1:5" ht="24.95" customHeight="1">
      <c r="A38" s="103"/>
      <c r="B38" s="103"/>
      <c r="C38" s="103"/>
      <c r="D38" s="103"/>
      <c r="E38" s="103"/>
    </row>
    <row r="39" spans="1:5" ht="24.95" customHeight="1">
      <c r="A39" s="103"/>
      <c r="B39" s="103"/>
      <c r="C39" s="103"/>
      <c r="D39" s="103"/>
      <c r="E39" s="103"/>
    </row>
    <row r="40" spans="1:5" ht="24.95" customHeight="1">
      <c r="A40" s="103"/>
      <c r="B40" s="103"/>
      <c r="C40" s="103"/>
      <c r="D40" s="103"/>
      <c r="E40" s="103"/>
    </row>
    <row r="41" spans="1:5" ht="24.95" customHeight="1">
      <c r="A41" s="103"/>
      <c r="B41" s="103"/>
      <c r="C41" s="103"/>
      <c r="D41" s="103"/>
      <c r="E41" s="103"/>
    </row>
    <row r="42" spans="1:5" ht="24.95" customHeight="1">
      <c r="A42" s="103"/>
      <c r="B42" s="103"/>
      <c r="C42" s="103"/>
      <c r="D42" s="103"/>
      <c r="E42" s="103"/>
    </row>
    <row r="43" spans="1:5" ht="24.95" customHeight="1">
      <c r="A43" s="103"/>
      <c r="B43" s="103"/>
      <c r="C43" s="103"/>
      <c r="D43" s="103"/>
      <c r="E43" s="103"/>
    </row>
    <row r="44" spans="1:5" ht="24.95" customHeight="1">
      <c r="A44" s="103"/>
      <c r="B44" s="103"/>
      <c r="C44" s="103"/>
      <c r="D44" s="103"/>
      <c r="E44" s="103"/>
    </row>
    <row r="45" spans="1:5" ht="24.95" customHeight="1">
      <c r="A45" s="103"/>
      <c r="B45" s="103"/>
      <c r="C45" s="103"/>
      <c r="D45" s="103"/>
      <c r="E45" s="103"/>
    </row>
    <row r="46" spans="1:5" ht="24.95" customHeight="1">
      <c r="A46" s="103"/>
      <c r="B46" s="103"/>
      <c r="C46" s="103"/>
      <c r="D46" s="103"/>
      <c r="E46" s="103"/>
    </row>
    <row r="47" spans="1:5" ht="24.95" customHeight="1">
      <c r="A47" s="103"/>
      <c r="B47" s="103"/>
      <c r="C47" s="103"/>
      <c r="D47" s="103"/>
      <c r="E47" s="103"/>
    </row>
    <row r="48" spans="1:5" ht="24.95" customHeight="1">
      <c r="A48" s="103"/>
      <c r="B48" s="103"/>
      <c r="C48" s="103"/>
      <c r="D48" s="103"/>
      <c r="E48" s="103"/>
    </row>
    <row r="49" spans="1:5" ht="24.95" customHeight="1">
      <c r="A49" s="103"/>
      <c r="B49" s="103"/>
      <c r="C49" s="103"/>
      <c r="D49" s="103"/>
      <c r="E49" s="103"/>
    </row>
    <row r="50" spans="1:5" ht="24.95" customHeight="1">
      <c r="A50" s="103"/>
      <c r="B50" s="103"/>
      <c r="C50" s="103"/>
      <c r="D50" s="103"/>
      <c r="E50" s="103"/>
    </row>
    <row r="51" spans="1:5" ht="24.95" customHeight="1">
      <c r="A51" s="103"/>
      <c r="B51" s="103"/>
      <c r="C51" s="103"/>
      <c r="D51" s="103"/>
      <c r="E51" s="103"/>
    </row>
    <row r="52" spans="1:5" ht="24.95" customHeight="1">
      <c r="A52" s="103"/>
      <c r="B52" s="103"/>
      <c r="C52" s="103"/>
      <c r="D52" s="103"/>
      <c r="E52" s="103"/>
    </row>
    <row r="53" spans="1:5" ht="24.95" customHeight="1">
      <c r="A53" s="103"/>
      <c r="B53" s="103"/>
      <c r="C53" s="103"/>
      <c r="D53" s="103"/>
      <c r="E53" s="103"/>
    </row>
    <row r="54" spans="1:5">
      <c r="A54" s="103"/>
      <c r="B54" s="103"/>
      <c r="C54" s="103"/>
      <c r="D54" s="103"/>
      <c r="E54" s="103"/>
    </row>
    <row r="55" spans="1:5">
      <c r="A55" s="103"/>
      <c r="B55" s="103"/>
      <c r="C55" s="103"/>
      <c r="D55" s="103"/>
      <c r="E55" s="103"/>
    </row>
    <row r="56" spans="1:5">
      <c r="A56" s="103"/>
      <c r="B56" s="103"/>
      <c r="C56" s="103"/>
      <c r="D56" s="103"/>
      <c r="E56" s="103"/>
    </row>
    <row r="57" spans="1:5">
      <c r="A57" s="103"/>
      <c r="B57" s="103"/>
      <c r="C57" s="103"/>
      <c r="D57" s="103"/>
      <c r="E57" s="103"/>
    </row>
    <row r="58" spans="1:5">
      <c r="A58" s="103"/>
      <c r="B58" s="103"/>
      <c r="C58" s="103"/>
      <c r="D58" s="103"/>
      <c r="E58" s="103"/>
    </row>
    <row r="59" spans="1:5">
      <c r="A59" s="103"/>
      <c r="B59" s="103"/>
      <c r="C59" s="103"/>
      <c r="D59" s="103"/>
      <c r="E59" s="103"/>
    </row>
    <row r="60" spans="1:5">
      <c r="A60" s="103"/>
      <c r="B60" s="103"/>
      <c r="C60" s="103"/>
      <c r="D60" s="103"/>
      <c r="E60" s="103"/>
    </row>
    <row r="61" spans="1:5">
      <c r="A61" s="103"/>
      <c r="B61" s="103"/>
      <c r="C61" s="103"/>
      <c r="D61" s="103"/>
      <c r="E61" s="103"/>
    </row>
    <row r="62" spans="1:5">
      <c r="A62" s="103"/>
      <c r="B62" s="103"/>
      <c r="C62" s="103"/>
      <c r="D62" s="103"/>
      <c r="E62" s="103"/>
    </row>
    <row r="63" spans="1:5">
      <c r="A63" s="103"/>
      <c r="B63" s="103"/>
      <c r="C63" s="103"/>
      <c r="D63" s="103"/>
      <c r="E63" s="103"/>
    </row>
    <row r="64" spans="1:5">
      <c r="A64" s="103"/>
      <c r="B64" s="103"/>
      <c r="C64" s="103"/>
      <c r="D64" s="103"/>
      <c r="E64" s="103"/>
    </row>
    <row r="65" spans="1:5">
      <c r="A65" s="103"/>
      <c r="B65" s="103"/>
      <c r="C65" s="103"/>
      <c r="D65" s="103"/>
      <c r="E65" s="103"/>
    </row>
    <row r="66" spans="1:5">
      <c r="A66" s="103"/>
      <c r="B66" s="103"/>
      <c r="C66" s="103"/>
      <c r="D66" s="103"/>
      <c r="E66" s="103"/>
    </row>
    <row r="67" spans="1:5">
      <c r="A67" s="103"/>
      <c r="B67" s="103"/>
      <c r="C67" s="103"/>
      <c r="D67" s="103"/>
      <c r="E67" s="103"/>
    </row>
    <row r="68" spans="1:5">
      <c r="A68" s="103"/>
      <c r="B68" s="103"/>
      <c r="C68" s="103"/>
      <c r="D68" s="103"/>
      <c r="E68" s="103"/>
    </row>
    <row r="69" spans="1:5">
      <c r="A69" s="103"/>
      <c r="B69" s="103"/>
      <c r="C69" s="103"/>
      <c r="D69" s="103"/>
      <c r="E69" s="103"/>
    </row>
    <row r="70" spans="1:5">
      <c r="A70" s="103"/>
      <c r="B70" s="103"/>
      <c r="C70" s="103"/>
      <c r="D70" s="103"/>
      <c r="E70" s="103"/>
    </row>
    <row r="71" spans="1:5">
      <c r="A71" s="103"/>
      <c r="B71" s="103"/>
      <c r="C71" s="103"/>
      <c r="D71" s="103"/>
      <c r="E71" s="103"/>
    </row>
  </sheetData>
  <sheetProtection formatColumns="0" formatRows="0" selectLockedCells="1"/>
  <dataConsolidate/>
  <customSheetViews>
    <customSheetView guid="{CCA37BAE-906F-43D5-9FD9-B13563E4B9D7}" scale="80" showPageBreaks="1" printArea="1" state="hidden" view="pageBreakPreview">
      <selection activeCell="D18" sqref="D18:E18"/>
      <pageMargins left="0.31" right="0.25" top="0.52" bottom="0.67" header="0.23" footer="0.24"/>
      <printOptions horizontalCentered="1"/>
      <pageSetup paperSize="9" scale="77" fitToHeight="0" orientation="portrait" r:id="rId1"/>
      <headerFooter alignWithMargins="0">
        <oddFooter>&amp;R&amp;"Book Antiqua,Bold"&amp;10Schedule-5/ Page &amp;P of &amp;N</oddFooter>
      </headerFooter>
    </customSheetView>
    <customSheetView guid="{9E88A623-8EDB-47F0-815B-9C48385C3E73}" scale="80" showPageBreaks="1" printArea="1" state="hidden" view="pageBreakPreview">
      <selection activeCell="D18" sqref="D18:E18"/>
      <pageMargins left="0.31" right="0.25" top="0.52" bottom="0.67" header="0.23" footer="0.24"/>
      <printOptions horizontalCentered="1"/>
      <pageSetup paperSize="9" scale="77" fitToHeight="0" orientation="portrait" r:id="rId2"/>
      <headerFooter alignWithMargins="0">
        <oddFooter>&amp;R&amp;"Book Antiqua,Bold"&amp;10Schedule-5/ Page &amp;P of &amp;N</oddFooter>
      </headerFooter>
    </customSheetView>
    <customSheetView guid="{BDFA0401-0547-4E51-8BD2-84F711B066CA}" scale="80" showPageBreaks="1" printArea="1" state="hidden" view="pageBreakPreview">
      <selection activeCell="D18" sqref="D18:E18"/>
      <pageMargins left="0.31" right="0.25" top="0.52" bottom="0.67" header="0.23" footer="0.24"/>
      <printOptions horizontalCentered="1"/>
      <pageSetup paperSize="9" scale="77" fitToHeight="0" orientation="portrait" r:id="rId3"/>
      <headerFooter alignWithMargins="0">
        <oddFooter>&amp;R&amp;"Book Antiqua,Bold"&amp;10Schedule-5/ Page &amp;P of &amp;N</oddFooter>
      </headerFooter>
    </customSheetView>
    <customSheetView guid="{112647D2-7580-431B-99B5-DD512E2AD50E}" showPageBreaks="1" printArea="1" view="pageBreakPreview">
      <selection activeCell="D18" sqref="D18:E18"/>
      <pageMargins left="0.31" right="0.25" top="0.52" bottom="0.67" header="0.23" footer="0.24"/>
      <printOptions horizontalCentered="1"/>
      <pageSetup paperSize="9" scale="77" fitToHeight="0" orientation="portrait" r:id="rId4"/>
      <headerFooter alignWithMargins="0">
        <oddFooter>&amp;R&amp;"Book Antiqua,Bold"&amp;10Schedule-5/ Page &amp;P of &amp;N</oddFooter>
      </headerFooter>
    </customSheetView>
    <customSheetView guid="{63D51328-7CBC-4A1E-B96D-BAE91416501B}" showPageBreaks="1" printArea="1" view="pageBreakPreview">
      <selection activeCell="D18" sqref="D18:E18"/>
      <pageMargins left="0.31" right="0.25" top="0.52" bottom="0.67" header="0.23" footer="0.24"/>
      <printOptions horizontalCentered="1"/>
      <pageSetup paperSize="9" scale="77" fitToHeight="0" orientation="portrait" r:id="rId5"/>
      <headerFooter alignWithMargins="0">
        <oddFooter>&amp;R&amp;"Book Antiqua,Bold"&amp;10Schedule-5/ Page &amp;P of &amp;N</oddFooter>
      </headerFooter>
    </customSheetView>
    <customSheetView guid="{99CA2F10-F926-46DC-8609-4EAE5B9F3585}" showPageBreaks="1" printArea="1" view="pageBreakPreview" topLeftCell="A10">
      <selection activeCell="D16" sqref="D16:E16"/>
      <pageMargins left="0.31" right="0.25" top="0.52" bottom="0.67" header="0.23" footer="0.24"/>
      <printOptions horizontalCentered="1"/>
      <pageSetup paperSize="9" scale="77" fitToHeight="0" orientation="portrait" r:id="rId6"/>
      <headerFooter alignWithMargins="0">
        <oddFooter>&amp;R&amp;"Book Antiqua,Bold"&amp;10Schedule-5/ Page &amp;P of &amp;N</oddFooter>
      </headerFooter>
    </customSheetView>
    <customSheetView guid="{3C00DDA0-7DDE-4169-A739-550DAF5DCF8D}" showPageBreaks="1" printArea="1" view="pageBreakPreview">
      <selection activeCell="D15" sqref="D15:E15"/>
      <pageMargins left="0.31" right="0.25" top="0.52" bottom="0.67" header="0.23" footer="0.24"/>
      <printOptions horizontalCentered="1"/>
      <pageSetup paperSize="9" scale="78" fitToHeight="0" orientation="portrait" r:id="rId7"/>
      <headerFooter alignWithMargins="0">
        <oddFooter>&amp;R&amp;"Book Antiqua,Bold"&amp;10Schedule-5/ Page &amp;P of &amp;N</oddFooter>
      </headerFooter>
    </customSheetView>
    <customSheetView guid="{B96E710B-6DD7-4DE1-95AB-C9EE060CD030}" showPageBreaks="1" printArea="1" hiddenColumns="1" view="pageBreakPreview">
      <selection activeCell="D17" sqref="D17:E17"/>
      <pageMargins left="0.31" right="0.25" top="0.52" bottom="0.67" header="0.23" footer="0.24"/>
      <printOptions horizontalCentered="1"/>
      <pageSetup paperSize="9" scale="77" fitToHeight="0" orientation="portrait" r:id="rId8"/>
      <headerFooter alignWithMargins="0">
        <oddFooter>&amp;R&amp;"Book Antiqua,Bold"&amp;10Schedule-5/ Page &amp;P of &amp;N</oddFooter>
      </headerFooter>
    </customSheetView>
    <customSheetView guid="{F8A50AE1-259E-429D-A506-38EB64D134EF}" showPageBreaks="1" printArea="1" view="pageBreakPreview">
      <selection activeCell="D18" sqref="D18:E18"/>
      <pageMargins left="0.31" right="0.25" top="0.52" bottom="0.67" header="0.23" footer="0.24"/>
      <printOptions horizontalCentered="1"/>
      <pageSetup paperSize="9" scale="77" fitToHeight="0" orientation="portrait" r:id="rId9"/>
      <headerFooter alignWithMargins="0">
        <oddFooter>&amp;R&amp;"Book Antiqua,Bold"&amp;10Schedule-5/ Page &amp;P of &amp;N</oddFooter>
      </headerFooter>
    </customSheetView>
    <customSheetView guid="{DEF6DCE2-4A74-4BE5-B5D5-8143DC3F770A}" showPageBreaks="1" printArea="1" view="pageBreakPreview">
      <selection activeCell="D18" sqref="D18:E18"/>
      <pageMargins left="0.31" right="0.25" top="0.52" bottom="0.67" header="0.23" footer="0.24"/>
      <printOptions horizontalCentered="1"/>
      <pageSetup paperSize="9" scale="77" fitToHeight="0" orientation="portrait" r:id="rId10"/>
      <headerFooter alignWithMargins="0">
        <oddFooter>&amp;R&amp;"Book Antiqua,Bold"&amp;10Schedule-5/ Page &amp;P of &amp;N</oddFooter>
      </headerFooter>
    </customSheetView>
    <customSheetView guid="{F658ED72-5E54-4C5B-BB2C-7A2962080984}" showPageBreaks="1" printArea="1" view="pageBreakPreview">
      <selection activeCell="D18" sqref="D18:E18"/>
      <pageMargins left="0.31" right="0.25" top="0.52" bottom="0.67" header="0.23" footer="0.24"/>
      <printOptions horizontalCentered="1"/>
      <pageSetup paperSize="9" scale="77" fitToHeight="0" orientation="portrait" r:id="rId11"/>
      <headerFooter alignWithMargins="0">
        <oddFooter>&amp;R&amp;"Book Antiqua,Bold"&amp;10Schedule-5/ Page &amp;P of &amp;N</oddFooter>
      </headerFooter>
    </customSheetView>
    <customSheetView guid="{BE68641D-0C1E-4F8D-890A-A660C199187C}" showPageBreaks="1" printArea="1" view="pageBreakPreview" topLeftCell="A10">
      <selection activeCell="D18" sqref="D18:E18"/>
      <pageMargins left="0.31" right="0.25" top="0.52" bottom="0.67" header="0.23" footer="0.24"/>
      <printOptions horizontalCentered="1"/>
      <pageSetup paperSize="9" scale="77" fitToHeight="0" orientation="portrait" r:id="rId12"/>
      <headerFooter alignWithMargins="0">
        <oddFooter>&amp;R&amp;"Book Antiqua,Bold"&amp;10Schedule-5/ Page &amp;P of &amp;N</oddFooter>
      </headerFooter>
    </customSheetView>
    <customSheetView guid="{AD0333DF-5B33-49B5-B063-72505D20EFE4}" showPageBreaks="1" printArea="1" view="pageBreakPreview" topLeftCell="A7">
      <selection activeCell="D18" sqref="D18:E18"/>
      <pageMargins left="0.31" right="0.25" top="0.52" bottom="0.67" header="0.23" footer="0.24"/>
      <printOptions horizontalCentered="1"/>
      <pageSetup paperSize="9" scale="77" fitToHeight="0" orientation="portrait" r:id="rId13"/>
      <headerFooter alignWithMargins="0">
        <oddFooter>&amp;R&amp;"Book Antiqua,Bold"&amp;10Schedule-5/ Page &amp;P of &amp;N</oddFooter>
      </headerFooter>
    </customSheetView>
    <customSheetView guid="{C44C314C-9BEB-403F-A933-6B948E5C1171}" showPageBreaks="1" printArea="1" view="pageBreakPreview">
      <selection activeCell="D18" sqref="D18:E18"/>
      <pageMargins left="0.31" right="0.25" top="0.52" bottom="0.67" header="0.23" footer="0.24"/>
      <printOptions horizontalCentered="1"/>
      <pageSetup paperSize="9" scale="77" fitToHeight="0" orientation="portrait" r:id="rId14"/>
      <headerFooter alignWithMargins="0">
        <oddFooter>&amp;R&amp;"Book Antiqua,Bold"&amp;10Schedule-5/ Page &amp;P of &amp;N</oddFooter>
      </headerFooter>
    </customSheetView>
    <customSheetView guid="{84F40905-A9D3-43A5-987A-8A757D486A94}" scale="80" showPageBreaks="1" printArea="1" state="hidden" view="pageBreakPreview">
      <selection activeCell="D18" sqref="D18:E18"/>
      <pageMargins left="0.31" right="0.25" top="0.52" bottom="0.67" header="0.23" footer="0.24"/>
      <printOptions horizontalCentered="1"/>
      <pageSetup paperSize="9" scale="77" fitToHeight="0" orientation="portrait" r:id="rId15"/>
      <headerFooter alignWithMargins="0">
        <oddFooter>&amp;R&amp;"Book Antiqua,Bold"&amp;10Schedule-5/ Page &amp;P of &amp;N</oddFooter>
      </headerFooter>
    </customSheetView>
  </customSheetViews>
  <mergeCells count="20">
    <mergeCell ref="I14:K14"/>
    <mergeCell ref="M14:O14"/>
    <mergeCell ref="B15:C15"/>
    <mergeCell ref="D15:E15"/>
    <mergeCell ref="D19:E19"/>
    <mergeCell ref="B16:C16"/>
    <mergeCell ref="D16:E16"/>
    <mergeCell ref="B17:C17"/>
    <mergeCell ref="D17:E17"/>
    <mergeCell ref="B18:C18"/>
    <mergeCell ref="A3:E3"/>
    <mergeCell ref="A4:E4"/>
    <mergeCell ref="B14:C14"/>
    <mergeCell ref="D14:E14"/>
    <mergeCell ref="D18:E18"/>
    <mergeCell ref="D22:E22"/>
    <mergeCell ref="D21:E21"/>
    <mergeCell ref="A6:B6"/>
    <mergeCell ref="A7:C7"/>
    <mergeCell ref="A8:C8"/>
  </mergeCells>
  <printOptions horizontalCentered="1"/>
  <pageMargins left="0.31" right="0.25" top="0.52" bottom="0.67" header="0.23" footer="0.24"/>
  <pageSetup paperSize="9" scale="77" fitToHeight="0" orientation="portrait" r:id="rId16"/>
  <headerFooter alignWithMargins="0">
    <oddFooter>&amp;R&amp;"Book Antiqua,Bold"&amp;10Schedule-5/ Page &amp;P of &amp;N</oddFooter>
  </headerFooter>
  <ignoredErrors>
    <ignoredError sqref="D15" evalError="1"/>
  </ignoredErrors>
  <drawing r:id="rId17"/>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9">
    <tabColor indexed="13"/>
  </sheetPr>
  <dimension ref="A1:F35"/>
  <sheetViews>
    <sheetView view="pageBreakPreview" zoomScale="80" zoomScaleNormal="100" zoomScaleSheetLayoutView="80" workbookViewId="0">
      <selection activeCell="A3" sqref="A3:D3"/>
    </sheetView>
  </sheetViews>
  <sheetFormatPr defaultColWidth="11.42578125" defaultRowHeight="16.5"/>
  <cols>
    <col min="1" max="1" width="12.140625" style="27" customWidth="1"/>
    <col min="2" max="2" width="31.42578125" style="27" customWidth="1"/>
    <col min="3" max="3" width="24" style="27" customWidth="1"/>
    <col min="4" max="4" width="39.28515625" style="27" customWidth="1"/>
    <col min="5" max="16384" width="11.42578125" style="106"/>
  </cols>
  <sheetData>
    <row r="1" spans="1:6" ht="18" customHeight="1">
      <c r="A1" s="107" t="str">
        <f>Cover!B3</f>
        <v>Spec. No: CC/NT/W-RT/DOM/A00/23/09261</v>
      </c>
      <c r="B1" s="108"/>
      <c r="C1" s="109"/>
      <c r="D1" s="110" t="s">
        <v>147</v>
      </c>
    </row>
    <row r="2" spans="1:6" ht="18" customHeight="1">
      <c r="A2" s="111"/>
      <c r="B2" s="112"/>
      <c r="C2" s="113"/>
      <c r="D2" s="113"/>
    </row>
    <row r="3" spans="1:6" ht="90.75" customHeight="1">
      <c r="A3" s="805" t="str">
        <f>Cover!$B$2</f>
        <v>Reactor Package RT-22 for (i) 1X63MVAR , 400kV, 3-Ph Bus Line Reactor at Maithon-A  end under  ‘Eastern region Expansion Scheme-XXXI (ERSS-XXXI)’ and (ii) 2x50 MVAR , 400kV, 3-Phase Switchable Line Reactor at Mainpuri S/s and 2x50 MVAR , 400kV, 3-Phase Fixed Line Reactor at Ballabhgarh S/s under ‘Reactive Power Compensation on 400kV Transmission lines in NR’</v>
      </c>
      <c r="B3" s="805"/>
      <c r="C3" s="805"/>
      <c r="D3" s="805"/>
      <c r="E3" s="114"/>
      <c r="F3" s="114"/>
    </row>
    <row r="4" spans="1:6" ht="21.95" customHeight="1">
      <c r="A4" s="806" t="s">
        <v>148</v>
      </c>
      <c r="B4" s="806"/>
      <c r="C4" s="806"/>
      <c r="D4" s="806"/>
    </row>
    <row r="5" spans="1:6" ht="18" customHeight="1">
      <c r="A5" s="115"/>
    </row>
    <row r="6" spans="1:6" ht="18" customHeight="1">
      <c r="A6" s="763" t="s">
        <v>349</v>
      </c>
      <c r="B6" s="763"/>
      <c r="C6" s="4"/>
    </row>
    <row r="7" spans="1:6" ht="18" customHeight="1">
      <c r="A7" s="767">
        <f>'Sch-1'!A7</f>
        <v>0</v>
      </c>
      <c r="B7" s="767"/>
      <c r="C7" s="767"/>
      <c r="D7" s="88" t="s">
        <v>1</v>
      </c>
    </row>
    <row r="8" spans="1:6" ht="21.75" customHeight="1">
      <c r="A8" s="764" t="str">
        <f>"Bidder’s Name and Address  (" &amp; MID('Names of Bidder'!B9,9, 20) &amp; ") :"</f>
        <v>Bidder’s Name and Address  (Sole Bidder) :</v>
      </c>
      <c r="B8" s="764"/>
      <c r="C8" s="764"/>
      <c r="D8" s="89" t="str">
        <f>'Sch-1'!K8</f>
        <v>Contract Services</v>
      </c>
    </row>
    <row r="9" spans="1:6" ht="18" customHeight="1">
      <c r="A9" s="422" t="s">
        <v>12</v>
      </c>
      <c r="B9" s="422" t="str">
        <f>IF('Names of Bidder'!D9=0, "", 'Names of Bidder'!D9)</f>
        <v/>
      </c>
      <c r="C9" s="106"/>
      <c r="D9" s="89" t="str">
        <f>'Sch-1'!K9</f>
        <v>Power Grid Corporation of India Ltd.,</v>
      </c>
    </row>
    <row r="10" spans="1:6" ht="18" customHeight="1">
      <c r="A10" s="422" t="s">
        <v>11</v>
      </c>
      <c r="B10" s="238" t="str">
        <f>IF('Names of Bidder'!D10=0, "", 'Names of Bidder'!D10)</f>
        <v/>
      </c>
      <c r="C10" s="106"/>
      <c r="D10" s="89" t="str">
        <f>'Sch-1'!K10</f>
        <v>"Saudamini", Plot No.-2</v>
      </c>
    </row>
    <row r="11" spans="1:6" ht="18" customHeight="1">
      <c r="A11" s="378"/>
      <c r="B11" s="238" t="str">
        <f>IF('Names of Bidder'!D11=0, "", 'Names of Bidder'!D11)</f>
        <v/>
      </c>
      <c r="C11" s="106"/>
      <c r="D11" s="89" t="str">
        <f>'Sch-1'!K11</f>
        <v xml:space="preserve">Sector-29, </v>
      </c>
    </row>
    <row r="12" spans="1:6" ht="18" customHeight="1">
      <c r="A12" s="378"/>
      <c r="B12" s="238" t="str">
        <f>IF('Names of Bidder'!D12=0, "", 'Names of Bidder'!D12)</f>
        <v/>
      </c>
      <c r="C12" s="106"/>
      <c r="D12" s="89" t="str">
        <f>'Sch-1'!K12</f>
        <v>Gurgaon (Haryana) - 122001</v>
      </c>
    </row>
    <row r="13" spans="1:6" ht="18" customHeight="1" thickBot="1">
      <c r="A13" s="576"/>
      <c r="B13" s="576"/>
      <c r="C13" s="576"/>
      <c r="D13" s="88"/>
    </row>
    <row r="14" spans="1:6" ht="21.95" customHeight="1">
      <c r="A14" s="577" t="s">
        <v>130</v>
      </c>
      <c r="B14" s="831" t="s">
        <v>15</v>
      </c>
      <c r="C14" s="832"/>
      <c r="D14" s="578" t="s">
        <v>132</v>
      </c>
    </row>
    <row r="15" spans="1:6" ht="21.95" customHeight="1">
      <c r="A15" s="579" t="s">
        <v>135</v>
      </c>
      <c r="B15" s="828" t="s">
        <v>149</v>
      </c>
      <c r="C15" s="828"/>
      <c r="D15" s="580">
        <f>'Sch-1'!N53</f>
        <v>0</v>
      </c>
    </row>
    <row r="16" spans="1:6" ht="35.1" customHeight="1">
      <c r="A16" s="581"/>
      <c r="B16" s="829" t="s">
        <v>150</v>
      </c>
      <c r="C16" s="830"/>
      <c r="D16" s="582"/>
    </row>
    <row r="17" spans="1:6" ht="21.95" customHeight="1">
      <c r="A17" s="579" t="s">
        <v>137</v>
      </c>
      <c r="B17" s="828" t="s">
        <v>151</v>
      </c>
      <c r="C17" s="828"/>
      <c r="D17" s="580">
        <f>'Sch-2'!J53</f>
        <v>0</v>
      </c>
    </row>
    <row r="18" spans="1:6" ht="35.1" customHeight="1">
      <c r="A18" s="581"/>
      <c r="B18" s="829" t="s">
        <v>313</v>
      </c>
      <c r="C18" s="830"/>
      <c r="D18" s="582"/>
    </row>
    <row r="19" spans="1:6" ht="21.95" customHeight="1">
      <c r="A19" s="579" t="s">
        <v>139</v>
      </c>
      <c r="B19" s="828" t="s">
        <v>153</v>
      </c>
      <c r="C19" s="828"/>
      <c r="D19" s="580">
        <f>'Sch-3'!P33</f>
        <v>0</v>
      </c>
    </row>
    <row r="20" spans="1:6" ht="30" customHeight="1">
      <c r="A20" s="581"/>
      <c r="B20" s="829" t="s">
        <v>154</v>
      </c>
      <c r="C20" s="830"/>
      <c r="D20" s="582"/>
    </row>
    <row r="21" spans="1:6" ht="21.95" customHeight="1">
      <c r="A21" s="579" t="s">
        <v>140</v>
      </c>
      <c r="B21" s="828" t="s">
        <v>155</v>
      </c>
      <c r="C21" s="828"/>
      <c r="D21" s="583" t="s">
        <v>339</v>
      </c>
    </row>
    <row r="22" spans="1:6" ht="30" customHeight="1">
      <c r="A22" s="581"/>
      <c r="B22" s="829" t="s">
        <v>156</v>
      </c>
      <c r="C22" s="830"/>
      <c r="D22" s="582"/>
    </row>
    <row r="23" spans="1:6" ht="30" customHeight="1">
      <c r="A23" s="579">
        <v>5</v>
      </c>
      <c r="B23" s="828" t="s">
        <v>157</v>
      </c>
      <c r="C23" s="828"/>
      <c r="D23" s="580">
        <f>'Sch-5'!D19:E19</f>
        <v>0</v>
      </c>
    </row>
    <row r="24" spans="1:6" ht="23.25" customHeight="1">
      <c r="A24" s="581"/>
      <c r="B24" s="829" t="s">
        <v>158</v>
      </c>
      <c r="C24" s="830"/>
      <c r="D24" s="584"/>
    </row>
    <row r="25" spans="1:6" ht="21.95" customHeight="1">
      <c r="A25" s="579" t="s">
        <v>142</v>
      </c>
      <c r="B25" s="828" t="s">
        <v>159</v>
      </c>
      <c r="C25" s="828"/>
      <c r="D25" s="583" t="s">
        <v>339</v>
      </c>
    </row>
    <row r="26" spans="1:6" ht="35.1" customHeight="1">
      <c r="A26" s="581"/>
      <c r="B26" s="829" t="s">
        <v>160</v>
      </c>
      <c r="C26" s="830"/>
      <c r="D26" s="582"/>
    </row>
    <row r="27" spans="1:6" ht="18.75" customHeight="1">
      <c r="A27" s="824"/>
      <c r="B27" s="826" t="s">
        <v>347</v>
      </c>
      <c r="C27" s="826"/>
      <c r="D27" s="585"/>
    </row>
    <row r="28" spans="1:6" ht="18.75" customHeight="1" thickBot="1">
      <c r="A28" s="825"/>
      <c r="B28" s="827"/>
      <c r="C28" s="827"/>
      <c r="D28" s="586">
        <f>D15+D17+D19+D23</f>
        <v>0</v>
      </c>
    </row>
    <row r="29" spans="1:6" ht="18.75" customHeight="1">
      <c r="A29" s="125"/>
      <c r="B29" s="126"/>
      <c r="C29" s="126"/>
      <c r="D29" s="127"/>
    </row>
    <row r="30" spans="1:6" ht="27.95" customHeight="1">
      <c r="A30" s="125"/>
      <c r="B30" s="128"/>
      <c r="C30" s="128"/>
      <c r="D30" s="127"/>
    </row>
    <row r="31" spans="1:6" ht="27.95" customHeight="1">
      <c r="A31" s="129" t="s">
        <v>162</v>
      </c>
      <c r="B31" s="596" t="str">
        <f>'Sch-5 after discount'!B21</f>
        <v xml:space="preserve">  </v>
      </c>
      <c r="C31" s="128" t="s">
        <v>144</v>
      </c>
      <c r="D31" s="649" t="str">
        <f>'Sch-5 after discount'!D21</f>
        <v/>
      </c>
      <c r="F31" s="130"/>
    </row>
    <row r="32" spans="1:6" ht="27.95" customHeight="1">
      <c r="A32" s="129" t="s">
        <v>163</v>
      </c>
      <c r="B32" s="597" t="str">
        <f>'Sch-5 after discount'!B22</f>
        <v/>
      </c>
      <c r="C32" s="128" t="s">
        <v>146</v>
      </c>
      <c r="D32" s="649" t="str">
        <f>'Sch-5 after discount'!D22</f>
        <v/>
      </c>
      <c r="F32" s="111"/>
    </row>
    <row r="33" spans="1:6" ht="27.95" customHeight="1">
      <c r="A33" s="131"/>
      <c r="B33" s="112"/>
      <c r="C33" s="128"/>
      <c r="F33" s="111"/>
    </row>
    <row r="34" spans="1:6" ht="30" customHeight="1">
      <c r="A34" s="131"/>
      <c r="B34" s="112"/>
      <c r="C34" s="128"/>
      <c r="D34" s="131"/>
      <c r="F34" s="130"/>
    </row>
    <row r="35" spans="1:6" ht="30" customHeight="1">
      <c r="A35" s="132"/>
      <c r="B35" s="132"/>
      <c r="C35" s="133"/>
      <c r="E35" s="134"/>
    </row>
  </sheetData>
  <sheetProtection algorithmName="SHA-512" hashValue="CUdG0vY+XmCLTquUkrwI/oZW8ZUo7DObvUi8OCOaaLs25kx9wxk78QyzWvEqM9Ym92oEdrwLbBlt7dnnrN960g==" saltValue="OF0xnY7V8IrqAFgneatpig==" spinCount="100000" sheet="1" formatColumns="0" formatRows="0" selectLockedCells="1"/>
  <customSheetViews>
    <customSheetView guid="{CCA37BAE-906F-43D5-9FD9-B13563E4B9D7}" scale="80" showPageBreaks="1" printArea="1" view="pageBreakPreview">
      <selection activeCell="A3" sqref="A3:D3"/>
      <pageMargins left="0.5" right="0.38" top="0.56999999999999995" bottom="0.48" header="0.38" footer="0.24"/>
      <printOptions horizontalCentered="1"/>
      <pageSetup paperSize="9" scale="88" fitToHeight="0" orientation="portrait" r:id="rId1"/>
      <headerFooter alignWithMargins="0">
        <oddFooter>&amp;R&amp;"Book Antiqua,Bold"&amp;10Schedule-6/ Page &amp;P of &amp;N</oddFooter>
      </headerFooter>
    </customSheetView>
    <customSheetView guid="{9E88A623-8EDB-47F0-815B-9C48385C3E73}" scale="80" showPageBreaks="1" printArea="1" view="pageBreakPreview">
      <selection activeCell="A3" sqref="A3:D3"/>
      <pageMargins left="0.5" right="0.38" top="0.56999999999999995" bottom="0.48" header="0.38" footer="0.24"/>
      <printOptions horizontalCentered="1"/>
      <pageSetup paperSize="9" scale="88" fitToHeight="0" orientation="portrait" r:id="rId2"/>
      <headerFooter alignWithMargins="0">
        <oddFooter>&amp;R&amp;"Book Antiqua,Bold"&amp;10Schedule-6/ Page &amp;P of &amp;N</oddFooter>
      </headerFooter>
    </customSheetView>
    <customSheetView guid="{BDFA0401-0547-4E51-8BD2-84F711B066CA}" scale="80" showPageBreaks="1" printArea="1" view="pageBreakPreview" topLeftCell="A16">
      <selection activeCell="A3" sqref="A3:D3"/>
      <pageMargins left="0.5" right="0.38" top="0.56999999999999995" bottom="0.48" header="0.38" footer="0.24"/>
      <printOptions horizontalCentered="1"/>
      <pageSetup paperSize="9" scale="88" fitToHeight="0" orientation="portrait" r:id="rId3"/>
      <headerFooter alignWithMargins="0">
        <oddFooter>&amp;R&amp;"Book Antiqua,Bold"&amp;10Schedule-6/ Page &amp;P of &amp;N</oddFooter>
      </headerFooter>
    </customSheetView>
    <customSheetView guid="{112647D2-7580-431B-99B5-DD512E2AD50E}" showPageBreaks="1" printArea="1" view="pageBreakPreview">
      <selection activeCell="A3" sqref="A3:D3"/>
      <pageMargins left="0.5" right="0.38" top="0.56999999999999995" bottom="0.48" header="0.38" footer="0.24"/>
      <printOptions horizontalCentered="1"/>
      <pageSetup paperSize="9" scale="88" fitToHeight="0" orientation="portrait" r:id="rId4"/>
      <headerFooter alignWithMargins="0">
        <oddFooter>&amp;R&amp;"Book Antiqua,Bold"&amp;10Schedule-6/ Page &amp;P of &amp;N</oddFooter>
      </headerFooter>
    </customSheetView>
    <customSheetView guid="{63D51328-7CBC-4A1E-B96D-BAE91416501B}" showPageBreaks="1" printArea="1" view="pageBreakPreview" topLeftCell="A7">
      <selection activeCell="A3" sqref="A3:D3"/>
      <pageMargins left="0.5" right="0.38" top="0.56999999999999995" bottom="0.48" header="0.38" footer="0.24"/>
      <printOptions horizontalCentered="1"/>
      <pageSetup paperSize="9" scale="88" fitToHeight="0" orientation="portrait" r:id="rId5"/>
      <headerFooter alignWithMargins="0">
        <oddFooter>&amp;R&amp;"Book Antiqua,Bold"&amp;10Schedule-6/ Page &amp;P of &amp;N</oddFooter>
      </headerFooter>
    </customSheetView>
    <customSheetView guid="{99CA2F10-F926-46DC-8609-4EAE5B9F3585}" showPageBreaks="1" printArea="1" view="pageBreakPreview" topLeftCell="A10">
      <selection activeCell="D31" sqref="D31:D32"/>
      <pageMargins left="0.5" right="0.38" top="0.56999999999999995" bottom="0.48" header="0.38" footer="0.24"/>
      <printOptions horizontalCentered="1"/>
      <pageSetup paperSize="9" scale="88" fitToHeight="0" orientation="portrait" r:id="rId6"/>
      <headerFooter alignWithMargins="0">
        <oddFooter>&amp;R&amp;"Book Antiqua,Bold"&amp;10Schedule-6/ Page &amp;P of &amp;N</oddFooter>
      </headerFooter>
    </customSheetView>
    <customSheetView guid="{3C00DDA0-7DDE-4169-A739-550DAF5DCF8D}" showPageBreaks="1" printArea="1" view="pageBreakPreview">
      <selection activeCell="F23" sqref="F23"/>
      <pageMargins left="0.5" right="0.38" top="0.56999999999999995" bottom="0.48" header="0.38" footer="0.24"/>
      <printOptions horizontalCentered="1"/>
      <pageSetup paperSize="9" scale="88" fitToHeight="0" orientation="portrait" r:id="rId7"/>
      <headerFooter alignWithMargins="0">
        <oddFooter>&amp;R&amp;"Book Antiqua,Bold"&amp;10Schedule-6/ Page &amp;P of &amp;N</oddFooter>
      </headerFooter>
    </customSheetView>
    <customSheetView guid="{357C9841-BEC3-434B-AC63-C04FB4321BA3}" showPageBreaks="1" printArea="1" view="pageBreakPreview" topLeftCell="A22">
      <selection activeCell="B30" sqref="B30"/>
      <pageMargins left="0.5" right="0.38" top="0.56999999999999995" bottom="0.48" header="0.38" footer="0.24"/>
      <printOptions horizontalCentered="1"/>
      <pageSetup paperSize="9" scale="88" fitToHeight="0" orientation="portrait" r:id="rId8"/>
      <headerFooter alignWithMargins="0">
        <oddFooter>&amp;R&amp;"Book Antiqua,Bold"&amp;10Schedule-6/ Page &amp;P of &amp;N</oddFooter>
      </headerFooter>
    </customSheetView>
    <customSheetView guid="{B96E710B-6DD7-4DE1-95AB-C9EE060CD030}" showPageBreaks="1" printArea="1" view="pageBreakPreview">
      <selection activeCell="D16" sqref="D16"/>
      <pageMargins left="0.5" right="0.38" top="0.56999999999999995" bottom="0.48" header="0.38" footer="0.24"/>
      <printOptions horizontalCentered="1"/>
      <pageSetup paperSize="9" scale="88" fitToHeight="0" orientation="portrait" r:id="rId9"/>
      <headerFooter alignWithMargins="0">
        <oddFooter>&amp;R&amp;"Book Antiqua,Bold"&amp;10Schedule-6/ Page &amp;P of &amp;N</oddFooter>
      </headerFooter>
    </customSheetView>
    <customSheetView guid="{F8A50AE1-259E-429D-A506-38EB64D134EF}" showPageBreaks="1" printArea="1" view="pageBreakPreview" topLeftCell="A13">
      <selection activeCell="A3" sqref="A3:D3"/>
      <pageMargins left="0.5" right="0.38" top="0.56999999999999995" bottom="0.48" header="0.38" footer="0.24"/>
      <printOptions horizontalCentered="1"/>
      <pageSetup paperSize="9" scale="88" fitToHeight="0" orientation="portrait" r:id="rId10"/>
      <headerFooter alignWithMargins="0">
        <oddFooter>&amp;R&amp;"Book Antiqua,Bold"&amp;10Schedule-6/ Page &amp;P of &amp;N</oddFooter>
      </headerFooter>
    </customSheetView>
    <customSheetView guid="{DEF6DCE2-4A74-4BE5-B5D5-8143DC3F770A}" showPageBreaks="1" printArea="1" view="pageBreakPreview" topLeftCell="A13">
      <selection activeCell="A3" sqref="A3:D3"/>
      <pageMargins left="0.5" right="0.38" top="0.56999999999999995" bottom="0.48" header="0.38" footer="0.24"/>
      <printOptions horizontalCentered="1"/>
      <pageSetup paperSize="9" scale="88" fitToHeight="0" orientation="portrait" r:id="rId11"/>
      <headerFooter alignWithMargins="0">
        <oddFooter>&amp;R&amp;"Book Antiqua,Bold"&amp;10Schedule-6/ Page &amp;P of &amp;N</oddFooter>
      </headerFooter>
    </customSheetView>
    <customSheetView guid="{F658ED72-5E54-4C5B-BB2C-7A2962080984}" showPageBreaks="1" printArea="1" view="pageBreakPreview" topLeftCell="A16">
      <selection activeCell="A3" sqref="A3:D3"/>
      <pageMargins left="0.5" right="0.38" top="0.56999999999999995" bottom="0.48" header="0.38" footer="0.24"/>
      <printOptions horizontalCentered="1"/>
      <pageSetup paperSize="9" scale="88" fitToHeight="0" orientation="portrait" r:id="rId12"/>
      <headerFooter alignWithMargins="0">
        <oddFooter>&amp;R&amp;"Book Antiqua,Bold"&amp;10Schedule-6/ Page &amp;P of &amp;N</oddFooter>
      </headerFooter>
    </customSheetView>
    <customSheetView guid="{BE68641D-0C1E-4F8D-890A-A660C199187C}" showPageBreaks="1" printArea="1" view="pageBreakPreview" topLeftCell="A16">
      <selection activeCell="A3" sqref="A3:D3"/>
      <pageMargins left="0.5" right="0.38" top="0.56999999999999995" bottom="0.48" header="0.38" footer="0.24"/>
      <printOptions horizontalCentered="1"/>
      <pageSetup paperSize="9" scale="88" fitToHeight="0" orientation="portrait" r:id="rId13"/>
      <headerFooter alignWithMargins="0">
        <oddFooter>&amp;R&amp;"Book Antiqua,Bold"&amp;10Schedule-6/ Page &amp;P of &amp;N</oddFooter>
      </headerFooter>
    </customSheetView>
    <customSheetView guid="{AD0333DF-5B33-49B5-B063-72505D20EFE4}" showPageBreaks="1" printArea="1" view="pageBreakPreview" topLeftCell="A10">
      <selection activeCell="A3" sqref="A3:D3"/>
      <pageMargins left="0.5" right="0.38" top="0.56999999999999995" bottom="0.48" header="0.38" footer="0.24"/>
      <printOptions horizontalCentered="1"/>
      <pageSetup paperSize="9" scale="88" fitToHeight="0" orientation="portrait" r:id="rId14"/>
      <headerFooter alignWithMargins="0">
        <oddFooter>&amp;R&amp;"Book Antiqua,Bold"&amp;10Schedule-6/ Page &amp;P of &amp;N</oddFooter>
      </headerFooter>
    </customSheetView>
    <customSheetView guid="{C44C314C-9BEB-403F-A933-6B948E5C1171}" showPageBreaks="1" printArea="1" view="pageBreakPreview">
      <selection activeCell="A3" sqref="A3:D3"/>
      <pageMargins left="0.5" right="0.38" top="0.56999999999999995" bottom="0.48" header="0.38" footer="0.24"/>
      <printOptions horizontalCentered="1"/>
      <pageSetup paperSize="9" scale="88" fitToHeight="0" orientation="portrait" r:id="rId15"/>
      <headerFooter alignWithMargins="0">
        <oddFooter>&amp;R&amp;"Book Antiqua,Bold"&amp;10Schedule-6/ Page &amp;P of &amp;N</oddFooter>
      </headerFooter>
    </customSheetView>
    <customSheetView guid="{84F40905-A9D3-43A5-987A-8A757D486A94}" scale="80" showPageBreaks="1" printArea="1" view="pageBreakPreview">
      <selection activeCell="A3" sqref="A3:D3"/>
      <pageMargins left="0.5" right="0.38" top="0.56999999999999995" bottom="0.48" header="0.38" footer="0.24"/>
      <printOptions horizontalCentered="1"/>
      <pageSetup paperSize="9" scale="88" fitToHeight="0" orientation="portrait" r:id="rId16"/>
      <headerFooter alignWithMargins="0">
        <oddFooter>&amp;R&amp;"Book Antiqua,Bold"&amp;10Schedule-6/ Page &amp;P of &amp;N</oddFooter>
      </headerFooter>
    </customSheetView>
  </customSheetViews>
  <mergeCells count="20">
    <mergeCell ref="A3:D3"/>
    <mergeCell ref="A4:D4"/>
    <mergeCell ref="A7:C7"/>
    <mergeCell ref="A6:B6"/>
    <mergeCell ref="A8:C8"/>
    <mergeCell ref="B14:C14"/>
    <mergeCell ref="B15:C15"/>
    <mergeCell ref="B25:C25"/>
    <mergeCell ref="B23:C23"/>
    <mergeCell ref="B24:C24"/>
    <mergeCell ref="B16:C16"/>
    <mergeCell ref="B17:C17"/>
    <mergeCell ref="B18:C18"/>
    <mergeCell ref="B22:C22"/>
    <mergeCell ref="A27:A28"/>
    <mergeCell ref="B27:C28"/>
    <mergeCell ref="B19:C19"/>
    <mergeCell ref="B20:C20"/>
    <mergeCell ref="B21:C21"/>
    <mergeCell ref="B26:C26"/>
  </mergeCells>
  <printOptions horizontalCentered="1"/>
  <pageMargins left="0.5" right="0.38" top="0.56999999999999995" bottom="0.48" header="0.38" footer="0.24"/>
  <pageSetup paperSize="9" scale="88" fitToHeight="0" orientation="portrait" r:id="rId17"/>
  <headerFooter alignWithMargins="0">
    <oddFooter>&amp;R&amp;"Book Antiqua,Bold"&amp;10Schedule-6/ Page &amp;P of &amp;N</oddFooter>
  </headerFooter>
  <drawing r:id="rId18"/>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22">
    <tabColor rgb="FFFF0000"/>
  </sheetPr>
  <dimension ref="A1:F34"/>
  <sheetViews>
    <sheetView view="pageBreakPreview" topLeftCell="A10" zoomScaleNormal="100" zoomScaleSheetLayoutView="100" workbookViewId="0">
      <selection activeCell="D16" sqref="D16"/>
    </sheetView>
  </sheetViews>
  <sheetFormatPr defaultColWidth="11.42578125" defaultRowHeight="16.5"/>
  <cols>
    <col min="1" max="1" width="12.140625" style="27" customWidth="1"/>
    <col min="2" max="2" width="31.42578125" style="27" customWidth="1"/>
    <col min="3" max="3" width="24" style="27" customWidth="1"/>
    <col min="4" max="4" width="39.28515625" style="27" customWidth="1"/>
    <col min="5" max="16384" width="11.42578125" style="106"/>
  </cols>
  <sheetData>
    <row r="1" spans="1:6" ht="18" customHeight="1">
      <c r="A1" s="107" t="str">
        <f>Cover!B3</f>
        <v>Spec. No: CC/NT/W-RT/DOM/A00/23/09261</v>
      </c>
      <c r="B1" s="108"/>
      <c r="C1" s="109"/>
      <c r="D1" s="110" t="s">
        <v>164</v>
      </c>
    </row>
    <row r="2" spans="1:6" ht="18" customHeight="1">
      <c r="A2" s="111"/>
      <c r="B2" s="112"/>
      <c r="C2" s="113"/>
      <c r="D2" s="113"/>
    </row>
    <row r="3" spans="1:6" ht="73.5" customHeight="1">
      <c r="A3" s="834" t="str">
        <f>Cover!$B$2</f>
        <v>Reactor Package RT-22 for (i) 1X63MVAR , 400kV, 3-Ph Bus Line Reactor at Maithon-A  end under  ‘Eastern region Expansion Scheme-XXXI (ERSS-XXXI)’ and (ii) 2x50 MVAR , 400kV, 3-Phase Switchable Line Reactor at Mainpuri S/s and 2x50 MVAR , 400kV, 3-Phase Fixed Line Reactor at Ballabhgarh S/s under ‘Reactive Power Compensation on 400kV Transmission lines in NR’</v>
      </c>
      <c r="B3" s="834"/>
      <c r="C3" s="834"/>
      <c r="D3" s="834"/>
      <c r="E3" s="114"/>
      <c r="F3" s="114"/>
    </row>
    <row r="4" spans="1:6" ht="21.95" customHeight="1">
      <c r="A4" s="806" t="s">
        <v>148</v>
      </c>
      <c r="B4" s="806"/>
      <c r="C4" s="806"/>
      <c r="D4" s="806"/>
    </row>
    <row r="5" spans="1:6" ht="18" customHeight="1">
      <c r="A5" s="115"/>
    </row>
    <row r="6" spans="1:6" ht="18" customHeight="1">
      <c r="A6" s="24" t="e">
        <f>'Sch-1'!#REF!</f>
        <v>#REF!</v>
      </c>
      <c r="D6" s="88" t="s">
        <v>1</v>
      </c>
    </row>
    <row r="7" spans="1:6" ht="36" customHeight="1">
      <c r="A7" s="835" t="str">
        <f>'Sch-1'!A8</f>
        <v>Bidder’s Name and Address  (Sole Bidder) :</v>
      </c>
      <c r="B7" s="835"/>
      <c r="C7" s="835"/>
      <c r="D7" s="89" t="str">
        <f>'Sch-1'!K8</f>
        <v>Contract Services</v>
      </c>
    </row>
    <row r="8" spans="1:6" ht="18" customHeight="1">
      <c r="A8" s="28" t="s">
        <v>31</v>
      </c>
      <c r="B8" s="833" t="str">
        <f>IF('Sch-1'!C9=0, "", 'Sch-1'!C9)</f>
        <v/>
      </c>
      <c r="C8" s="833"/>
      <c r="D8" s="89" t="str">
        <f>'Sch-1'!K9</f>
        <v>Power Grid Corporation of India Ltd.,</v>
      </c>
    </row>
    <row r="9" spans="1:6" ht="18" customHeight="1">
      <c r="A9" s="28" t="s">
        <v>32</v>
      </c>
      <c r="B9" s="833" t="str">
        <f>IF('Sch-1'!C10=0, "", 'Sch-1'!C10)</f>
        <v/>
      </c>
      <c r="C9" s="833"/>
      <c r="D9" s="89" t="str">
        <f>'Sch-1'!K10</f>
        <v>"Saudamini", Plot No.-2</v>
      </c>
    </row>
    <row r="10" spans="1:6" ht="18" customHeight="1">
      <c r="A10" s="29"/>
      <c r="B10" s="833" t="str">
        <f>IF('Sch-1'!C11=0, "", 'Sch-1'!C11)</f>
        <v/>
      </c>
      <c r="C10" s="833"/>
      <c r="D10" s="89" t="str">
        <f>'Sch-1'!K11</f>
        <v xml:space="preserve">Sector-29, </v>
      </c>
    </row>
    <row r="11" spans="1:6" ht="18" customHeight="1">
      <c r="A11" s="29"/>
      <c r="B11" s="833" t="str">
        <f>IF('Sch-1'!C12=0, "", 'Sch-1'!C12)</f>
        <v/>
      </c>
      <c r="C11" s="833"/>
      <c r="D11" s="89" t="str">
        <f>'Sch-1'!K12</f>
        <v>Gurgaon (Haryana) - 122001</v>
      </c>
    </row>
    <row r="12" spans="1:6" ht="18" customHeight="1">
      <c r="A12" s="116"/>
      <c r="B12" s="116"/>
      <c r="C12" s="116"/>
      <c r="D12" s="88"/>
    </row>
    <row r="13" spans="1:6" ht="21.95" customHeight="1">
      <c r="A13" s="117" t="s">
        <v>130</v>
      </c>
      <c r="B13" s="838" t="s">
        <v>15</v>
      </c>
      <c r="C13" s="839"/>
      <c r="D13" s="118" t="s">
        <v>132</v>
      </c>
    </row>
    <row r="14" spans="1:6" ht="21.95" customHeight="1">
      <c r="A14" s="90" t="s">
        <v>135</v>
      </c>
      <c r="B14" s="828" t="s">
        <v>149</v>
      </c>
      <c r="C14" s="828"/>
      <c r="D14" s="119"/>
    </row>
    <row r="15" spans="1:6" ht="35.1" customHeight="1">
      <c r="A15" s="120"/>
      <c r="B15" s="829" t="s">
        <v>150</v>
      </c>
      <c r="C15" s="830"/>
      <c r="D15" s="121"/>
    </row>
    <row r="16" spans="1:6" ht="21.95" customHeight="1">
      <c r="A16" s="90" t="s">
        <v>137</v>
      </c>
      <c r="B16" s="828" t="s">
        <v>151</v>
      </c>
      <c r="C16" s="828"/>
      <c r="D16" s="119"/>
    </row>
    <row r="17" spans="1:6" ht="35.1" customHeight="1">
      <c r="A17" s="120"/>
      <c r="B17" s="829" t="s">
        <v>152</v>
      </c>
      <c r="C17" s="830"/>
      <c r="D17" s="121"/>
    </row>
    <row r="18" spans="1:6" ht="21.95" customHeight="1">
      <c r="A18" s="90" t="s">
        <v>139</v>
      </c>
      <c r="B18" s="828" t="s">
        <v>153</v>
      </c>
      <c r="C18" s="828"/>
      <c r="D18" s="119"/>
    </row>
    <row r="19" spans="1:6" ht="30" customHeight="1">
      <c r="A19" s="120"/>
      <c r="B19" s="829" t="s">
        <v>154</v>
      </c>
      <c r="C19" s="830"/>
      <c r="D19" s="121"/>
    </row>
    <row r="20" spans="1:6" ht="21.95" customHeight="1">
      <c r="A20" s="90" t="s">
        <v>140</v>
      </c>
      <c r="B20" s="828" t="s">
        <v>155</v>
      </c>
      <c r="C20" s="828"/>
      <c r="D20" s="122"/>
    </row>
    <row r="21" spans="1:6" ht="30" customHeight="1">
      <c r="A21" s="120"/>
      <c r="B21" s="829" t="s">
        <v>156</v>
      </c>
      <c r="C21" s="830"/>
      <c r="D21" s="121"/>
    </row>
    <row r="22" spans="1:6" ht="30" customHeight="1">
      <c r="A22" s="90">
        <v>5</v>
      </c>
      <c r="B22" s="828" t="s">
        <v>157</v>
      </c>
      <c r="C22" s="828"/>
      <c r="D22" s="119"/>
    </row>
    <row r="23" spans="1:6" ht="33" customHeight="1">
      <c r="A23" s="120"/>
      <c r="B23" s="829" t="s">
        <v>158</v>
      </c>
      <c r="C23" s="830"/>
      <c r="D23" s="135"/>
    </row>
    <row r="24" spans="1:6" ht="21.95" customHeight="1">
      <c r="A24" s="90" t="s">
        <v>142</v>
      </c>
      <c r="B24" s="828" t="s">
        <v>159</v>
      </c>
      <c r="C24" s="828"/>
      <c r="D24" s="122"/>
    </row>
    <row r="25" spans="1:6" ht="35.1" customHeight="1">
      <c r="A25" s="120"/>
      <c r="B25" s="829" t="s">
        <v>160</v>
      </c>
      <c r="C25" s="830"/>
      <c r="D25" s="121"/>
    </row>
    <row r="26" spans="1:6" ht="24" customHeight="1">
      <c r="A26" s="836"/>
      <c r="B26" s="837" t="s">
        <v>161</v>
      </c>
      <c r="C26" s="837"/>
      <c r="D26" s="123"/>
    </row>
    <row r="27" spans="1:6" ht="25.5" customHeight="1">
      <c r="A27" s="836"/>
      <c r="B27" s="837"/>
      <c r="C27" s="837"/>
      <c r="D27" s="124"/>
    </row>
    <row r="28" spans="1:6" ht="18.75" customHeight="1">
      <c r="A28" s="125"/>
      <c r="B28" s="126"/>
      <c r="C28" s="126"/>
      <c r="D28" s="127"/>
    </row>
    <row r="29" spans="1:6" ht="27.95" customHeight="1">
      <c r="A29" s="125"/>
      <c r="B29" s="126"/>
      <c r="C29" s="128"/>
      <c r="D29" s="127"/>
    </row>
    <row r="30" spans="1:6" ht="27.95" customHeight="1">
      <c r="A30" s="129" t="s">
        <v>162</v>
      </c>
      <c r="B30" s="93"/>
      <c r="C30" s="128" t="s">
        <v>144</v>
      </c>
      <c r="D30" s="93"/>
      <c r="F30" s="130"/>
    </row>
    <row r="31" spans="1:6" ht="27.95" customHeight="1">
      <c r="A31" s="129" t="s">
        <v>163</v>
      </c>
      <c r="B31" s="93"/>
      <c r="C31" s="128" t="s">
        <v>146</v>
      </c>
      <c r="D31" s="93"/>
      <c r="F31" s="111"/>
    </row>
    <row r="32" spans="1:6" ht="27.95" customHeight="1">
      <c r="A32" s="131"/>
      <c r="B32" s="112"/>
      <c r="C32" s="128"/>
      <c r="F32" s="111"/>
    </row>
    <row r="33" spans="1:6" ht="30" customHeight="1">
      <c r="A33" s="131"/>
      <c r="B33" s="112"/>
      <c r="C33" s="128"/>
      <c r="D33" s="131"/>
      <c r="F33" s="130"/>
    </row>
    <row r="34" spans="1:6" ht="30" customHeight="1">
      <c r="A34" s="132"/>
      <c r="B34" s="132"/>
      <c r="C34" s="133"/>
      <c r="E34" s="134"/>
    </row>
  </sheetData>
  <sheetProtection selectLockedCells="1"/>
  <customSheetViews>
    <customSheetView guid="{CCA37BAE-906F-43D5-9FD9-B13563E4B9D7}"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1"/>
      <headerFooter alignWithMargins="0">
        <oddFooter>&amp;R&amp;"Book Antiqua,Bold"&amp;10Schedule-6/ Page &amp;P of &amp;N</oddFooter>
      </headerFooter>
    </customSheetView>
    <customSheetView guid="{9E88A623-8EDB-47F0-815B-9C48385C3E73}"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2"/>
      <headerFooter alignWithMargins="0">
        <oddFooter>&amp;R&amp;"Book Antiqua,Bold"&amp;10Schedule-6/ Page &amp;P of &amp;N</oddFooter>
      </headerFooter>
    </customSheetView>
    <customSheetView guid="{BDFA0401-0547-4E51-8BD2-84F711B066CA}"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3"/>
      <headerFooter alignWithMargins="0">
        <oddFooter>&amp;R&amp;"Book Antiqua,Bold"&amp;10Schedule-6/ Page &amp;P of &amp;N</oddFooter>
      </headerFooter>
    </customSheetView>
    <customSheetView guid="{112647D2-7580-431B-99B5-DD512E2AD50E}"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4"/>
      <headerFooter alignWithMargins="0">
        <oddFooter>&amp;R&amp;"Book Antiqua,Bold"&amp;10Schedule-6/ Page &amp;P of &amp;N</oddFooter>
      </headerFooter>
    </customSheetView>
    <customSheetView guid="{63D51328-7CBC-4A1E-B96D-BAE91416501B}"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5"/>
      <headerFooter alignWithMargins="0">
        <oddFooter>&amp;R&amp;"Book Antiqua,Bold"&amp;10Schedule-6/ Page &amp;P of &amp;N</oddFooter>
      </headerFooter>
    </customSheetView>
    <customSheetView guid="{99CA2F10-F926-46DC-8609-4EAE5B9F3585}"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6"/>
      <headerFooter alignWithMargins="0">
        <oddFooter>&amp;R&amp;"Book Antiqua,Bold"&amp;10Schedule-6/ Page &amp;P of &amp;N</oddFooter>
      </headerFooter>
    </customSheetView>
    <customSheetView guid="{3C00DDA0-7DDE-4169-A739-550DAF5DCF8D}"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7"/>
      <headerFooter alignWithMargins="0">
        <oddFooter>&amp;R&amp;"Book Antiqua,Bold"&amp;10Schedule-6/ Page &amp;P of &amp;N</oddFooter>
      </headerFooter>
    </customSheetView>
    <customSheetView guid="{357C9841-BEC3-434B-AC63-C04FB4321BA3}" showPageBreaks="1" printArea="1" state="hidden" view="pageBreakPreview" topLeftCell="A10">
      <selection activeCell="D14" sqref="D14"/>
      <pageMargins left="0.5" right="0.38" top="0.56999999999999995" bottom="0.48" header="0.38" footer="0.24"/>
      <printOptions horizontalCentered="1"/>
      <pageSetup paperSize="9" scale="88" fitToHeight="0" orientation="portrait" r:id="rId8"/>
      <headerFooter alignWithMargins="0">
        <oddFooter>&amp;R&amp;"Book Antiqua,Bold"&amp;10Schedule-6/ Page &amp;P of &amp;N</oddFooter>
      </headerFooter>
    </customSheetView>
    <customSheetView guid="{B96E710B-6DD7-4DE1-95AB-C9EE060CD030}"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9"/>
      <headerFooter alignWithMargins="0">
        <oddFooter>&amp;R&amp;"Book Antiqua,Bold"&amp;10Schedule-6/ Page &amp;P of &amp;N</oddFooter>
      </headerFooter>
    </customSheetView>
    <customSheetView guid="{F8A50AE1-259E-429D-A506-38EB64D134EF}"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10"/>
      <headerFooter alignWithMargins="0">
        <oddFooter>&amp;R&amp;"Book Antiqua,Bold"&amp;10Schedule-6/ Page &amp;P of &amp;N</oddFooter>
      </headerFooter>
    </customSheetView>
    <customSheetView guid="{DEF6DCE2-4A74-4BE5-B5D5-8143DC3F770A}"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11"/>
      <headerFooter alignWithMargins="0">
        <oddFooter>&amp;R&amp;"Book Antiqua,Bold"&amp;10Schedule-6/ Page &amp;P of &amp;N</oddFooter>
      </headerFooter>
    </customSheetView>
    <customSheetView guid="{F658ED72-5E54-4C5B-BB2C-7A2962080984}"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12"/>
      <headerFooter alignWithMargins="0">
        <oddFooter>&amp;R&amp;"Book Antiqua,Bold"&amp;10Schedule-6/ Page &amp;P of &amp;N</oddFooter>
      </headerFooter>
    </customSheetView>
    <customSheetView guid="{BE68641D-0C1E-4F8D-890A-A660C199187C}"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13"/>
      <headerFooter alignWithMargins="0">
        <oddFooter>&amp;R&amp;"Book Antiqua,Bold"&amp;10Schedule-6/ Page &amp;P of &amp;N</oddFooter>
      </headerFooter>
    </customSheetView>
    <customSheetView guid="{AD0333DF-5B33-49B5-B063-72505D20EFE4}"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14"/>
      <headerFooter alignWithMargins="0">
        <oddFooter>&amp;R&amp;"Book Antiqua,Bold"&amp;10Schedule-6/ Page &amp;P of &amp;N</oddFooter>
      </headerFooter>
    </customSheetView>
    <customSheetView guid="{C44C314C-9BEB-403F-A933-6B948E5C1171}"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15"/>
      <headerFooter alignWithMargins="0">
        <oddFooter>&amp;R&amp;"Book Antiqua,Bold"&amp;10Schedule-6/ Page &amp;P of &amp;N</oddFooter>
      </headerFooter>
    </customSheetView>
    <customSheetView guid="{84F40905-A9D3-43A5-987A-8A757D486A94}"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16"/>
      <headerFooter alignWithMargins="0">
        <oddFooter>&amp;R&amp;"Book Antiqua,Bold"&amp;10Schedule-6/ Page &amp;P of &amp;N</oddFooter>
      </headerFooter>
    </customSheetView>
  </customSheetViews>
  <mergeCells count="22">
    <mergeCell ref="B13:C13"/>
    <mergeCell ref="B14:C14"/>
    <mergeCell ref="B24:C24"/>
    <mergeCell ref="B25:C25"/>
    <mergeCell ref="B15:C15"/>
    <mergeCell ref="B16:C16"/>
    <mergeCell ref="B17:C17"/>
    <mergeCell ref="A26:A27"/>
    <mergeCell ref="B26:C27"/>
    <mergeCell ref="B18:C18"/>
    <mergeCell ref="B19:C19"/>
    <mergeCell ref="B20:C20"/>
    <mergeCell ref="B21:C21"/>
    <mergeCell ref="B22:C22"/>
    <mergeCell ref="B23:C23"/>
    <mergeCell ref="B11:C11"/>
    <mergeCell ref="A3:D3"/>
    <mergeCell ref="A4:D4"/>
    <mergeCell ref="A7:C7"/>
    <mergeCell ref="B8:C8"/>
    <mergeCell ref="B9:C9"/>
    <mergeCell ref="B10:C10"/>
  </mergeCells>
  <printOptions horizontalCentered="1"/>
  <pageMargins left="0.5" right="0.38" top="0.56999999999999995" bottom="0.48" header="0.38" footer="0.24"/>
  <pageSetup paperSize="9" scale="88" fitToHeight="0" orientation="portrait" r:id="rId17"/>
  <headerFooter alignWithMargins="0">
    <oddFooter>&amp;R&amp;"Book Antiqua,Bold"&amp;10Schedule-6/ Page &amp;P of &amp;N</oddFooter>
  </headerFooter>
  <drawing r:id="rId18"/>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5">
    <tabColor indexed="13"/>
  </sheetPr>
  <dimension ref="A1:F35"/>
  <sheetViews>
    <sheetView view="pageBreakPreview" zoomScale="70" zoomScaleNormal="100" zoomScaleSheetLayoutView="70" workbookViewId="0">
      <selection activeCell="E1" sqref="E1:F65536"/>
    </sheetView>
  </sheetViews>
  <sheetFormatPr defaultColWidth="11.42578125" defaultRowHeight="16.5"/>
  <cols>
    <col min="1" max="1" width="12.140625" style="27" customWidth="1"/>
    <col min="2" max="2" width="31.42578125" style="27" customWidth="1"/>
    <col min="3" max="3" width="24" style="27" customWidth="1"/>
    <col min="4" max="4" width="39.28515625" style="27" customWidth="1"/>
    <col min="5" max="5" width="18.42578125" style="106" hidden="1" customWidth="1"/>
    <col min="6" max="6" width="18.7109375" style="106" hidden="1" customWidth="1"/>
    <col min="7" max="16384" width="11.42578125" style="106"/>
  </cols>
  <sheetData>
    <row r="1" spans="1:6" ht="18" customHeight="1">
      <c r="A1" s="107" t="str">
        <f>Cover!B3</f>
        <v>Spec. No: CC/NT/W-RT/DOM/A00/23/09261</v>
      </c>
      <c r="B1" s="108"/>
      <c r="C1" s="109"/>
      <c r="D1" s="110" t="s">
        <v>147</v>
      </c>
    </row>
    <row r="2" spans="1:6" ht="18" customHeight="1">
      <c r="A2" s="111"/>
      <c r="B2" s="112"/>
      <c r="C2" s="113"/>
      <c r="D2" s="113"/>
    </row>
    <row r="3" spans="1:6" ht="97.5" customHeight="1">
      <c r="A3" s="805" t="str">
        <f>Cover!$B$2</f>
        <v>Reactor Package RT-22 for (i) 1X63MVAR , 400kV, 3-Ph Bus Line Reactor at Maithon-A  end under  ‘Eastern region Expansion Scheme-XXXI (ERSS-XXXI)’ and (ii) 2x50 MVAR , 400kV, 3-Phase Switchable Line Reactor at Mainpuri S/s and 2x50 MVAR , 400kV, 3-Phase Fixed Line Reactor at Ballabhgarh S/s under ‘Reactive Power Compensation on 400kV Transmission lines in NR’</v>
      </c>
      <c r="B3" s="805"/>
      <c r="C3" s="805"/>
      <c r="D3" s="805"/>
      <c r="E3" s="114"/>
      <c r="F3" s="114"/>
    </row>
    <row r="4" spans="1:6" ht="21.95" customHeight="1">
      <c r="A4" s="806" t="s">
        <v>148</v>
      </c>
      <c r="B4" s="806"/>
      <c r="C4" s="806"/>
      <c r="D4" s="806"/>
    </row>
    <row r="5" spans="1:6" ht="18" customHeight="1">
      <c r="A5" s="115"/>
    </row>
    <row r="6" spans="1:6" ht="18" customHeight="1">
      <c r="A6" s="763" t="s">
        <v>349</v>
      </c>
      <c r="B6" s="763"/>
      <c r="C6" s="4"/>
    </row>
    <row r="7" spans="1:6" ht="18" customHeight="1">
      <c r="A7" s="767">
        <f>'Sch-1'!A7</f>
        <v>0</v>
      </c>
      <c r="B7" s="767"/>
      <c r="C7" s="767"/>
      <c r="D7" s="88" t="s">
        <v>1</v>
      </c>
    </row>
    <row r="8" spans="1:6" ht="22.5" customHeight="1">
      <c r="A8" s="764" t="str">
        <f>"Bidder’s Name and Address  (" &amp; MID('Names of Bidder'!B9,9, 20) &amp; ") :"</f>
        <v>Bidder’s Name and Address  (Sole Bidder) :</v>
      </c>
      <c r="B8" s="764"/>
      <c r="C8" s="764"/>
      <c r="D8" s="89" t="str">
        <f>'Sch-1'!K8</f>
        <v>Contract Services</v>
      </c>
    </row>
    <row r="9" spans="1:6" ht="18" customHeight="1">
      <c r="A9" s="422" t="s">
        <v>12</v>
      </c>
      <c r="B9" s="422" t="str">
        <f>IF('Names of Bidder'!D9=0, "", 'Names of Bidder'!D9)</f>
        <v/>
      </c>
      <c r="C9" s="106"/>
      <c r="D9" s="89" t="str">
        <f>'Sch-1'!K9</f>
        <v>Power Grid Corporation of India Ltd.,</v>
      </c>
    </row>
    <row r="10" spans="1:6" ht="18" customHeight="1">
      <c r="A10" s="422" t="s">
        <v>11</v>
      </c>
      <c r="B10" s="238" t="str">
        <f>IF('Names of Bidder'!D10=0, "", 'Names of Bidder'!D10)</f>
        <v/>
      </c>
      <c r="C10" s="106"/>
      <c r="D10" s="89" t="str">
        <f>'Sch-1'!K10</f>
        <v>"Saudamini", Plot No.-2</v>
      </c>
    </row>
    <row r="11" spans="1:6" ht="18" customHeight="1">
      <c r="A11" s="378"/>
      <c r="B11" s="238" t="str">
        <f>IF('Names of Bidder'!D11=0, "", 'Names of Bidder'!D11)</f>
        <v/>
      </c>
      <c r="C11" s="106"/>
      <c r="D11" s="89" t="str">
        <f>'Sch-1'!K11</f>
        <v xml:space="preserve">Sector-29, </v>
      </c>
    </row>
    <row r="12" spans="1:6" ht="18" customHeight="1">
      <c r="A12" s="378"/>
      <c r="B12" s="238" t="str">
        <f>IF('Names of Bidder'!D12=0, "", 'Names of Bidder'!D12)</f>
        <v/>
      </c>
      <c r="C12" s="106"/>
      <c r="D12" s="89" t="str">
        <f>'Sch-1'!K12</f>
        <v>Gurgaon (Haryana) - 122001</v>
      </c>
    </row>
    <row r="13" spans="1:6" ht="18" customHeight="1" thickBot="1">
      <c r="A13" s="576"/>
      <c r="B13" s="576"/>
      <c r="C13" s="576"/>
      <c r="D13" s="88"/>
    </row>
    <row r="14" spans="1:6" ht="21.95" customHeight="1">
      <c r="A14" s="577" t="s">
        <v>130</v>
      </c>
      <c r="B14" s="831" t="s">
        <v>15</v>
      </c>
      <c r="C14" s="832"/>
      <c r="D14" s="578" t="s">
        <v>132</v>
      </c>
      <c r="E14" s="550" t="s">
        <v>360</v>
      </c>
      <c r="F14" s="551" t="s">
        <v>359</v>
      </c>
    </row>
    <row r="15" spans="1:6" ht="21.95" customHeight="1">
      <c r="A15" s="579" t="s">
        <v>135</v>
      </c>
      <c r="B15" s="828" t="s">
        <v>149</v>
      </c>
      <c r="C15" s="828"/>
      <c r="D15" s="580">
        <f>E15*F15</f>
        <v>0</v>
      </c>
      <c r="E15" s="552">
        <f>'Sch-6'!D15</f>
        <v>0</v>
      </c>
      <c r="F15" s="573">
        <f>IF(Discount!H36&lt;0,0,Discount!H36)</f>
        <v>0</v>
      </c>
    </row>
    <row r="16" spans="1:6" ht="35.1" customHeight="1">
      <c r="A16" s="581"/>
      <c r="B16" s="829" t="s">
        <v>150</v>
      </c>
      <c r="C16" s="830"/>
      <c r="D16" s="582"/>
      <c r="E16" s="554"/>
      <c r="F16" s="573"/>
    </row>
    <row r="17" spans="1:6" ht="21.95" customHeight="1">
      <c r="A17" s="579" t="s">
        <v>137</v>
      </c>
      <c r="B17" s="828" t="s">
        <v>151</v>
      </c>
      <c r="C17" s="828"/>
      <c r="D17" s="580">
        <f>E17*F17</f>
        <v>0</v>
      </c>
      <c r="E17" s="552">
        <f>'Sch-6'!D17</f>
        <v>0</v>
      </c>
      <c r="F17" s="573">
        <f>IF(Discount!I36&lt;0,0,Discount!I36)</f>
        <v>0</v>
      </c>
    </row>
    <row r="18" spans="1:6" ht="35.1" customHeight="1">
      <c r="A18" s="581"/>
      <c r="B18" s="829" t="s">
        <v>313</v>
      </c>
      <c r="C18" s="830"/>
      <c r="D18" s="582"/>
      <c r="E18" s="554"/>
      <c r="F18" s="573"/>
    </row>
    <row r="19" spans="1:6" ht="21.95" customHeight="1">
      <c r="A19" s="579" t="s">
        <v>139</v>
      </c>
      <c r="B19" s="828" t="s">
        <v>153</v>
      </c>
      <c r="C19" s="828"/>
      <c r="D19" s="580">
        <f>E19*F19</f>
        <v>0</v>
      </c>
      <c r="E19" s="552">
        <f>'Sch-6'!D19</f>
        <v>0</v>
      </c>
      <c r="F19" s="573">
        <f>IF(Discount!J36&lt;0,0,Discount!J36)</f>
        <v>0</v>
      </c>
    </row>
    <row r="20" spans="1:6" ht="30" customHeight="1">
      <c r="A20" s="581"/>
      <c r="B20" s="829" t="s">
        <v>154</v>
      </c>
      <c r="C20" s="830"/>
      <c r="D20" s="582"/>
      <c r="E20" s="554"/>
      <c r="F20" s="553"/>
    </row>
    <row r="21" spans="1:6" ht="21.95" customHeight="1">
      <c r="A21" s="579" t="s">
        <v>140</v>
      </c>
      <c r="B21" s="828" t="s">
        <v>155</v>
      </c>
      <c r="C21" s="828"/>
      <c r="D21" s="583" t="s">
        <v>339</v>
      </c>
      <c r="E21" s="554"/>
      <c r="F21" s="553"/>
    </row>
    <row r="22" spans="1:6" ht="30" customHeight="1">
      <c r="A22" s="581"/>
      <c r="B22" s="829" t="s">
        <v>156</v>
      </c>
      <c r="C22" s="830"/>
      <c r="D22" s="582"/>
      <c r="E22" s="554"/>
      <c r="F22" s="553"/>
    </row>
    <row r="23" spans="1:6" ht="30" customHeight="1">
      <c r="A23" s="579">
        <v>5</v>
      </c>
      <c r="B23" s="828" t="s">
        <v>157</v>
      </c>
      <c r="C23" s="828"/>
      <c r="D23" s="580">
        <f>IF('Sch-5 after discount'!D19&lt;0,0,'Sch-5 after discount'!D19)</f>
        <v>0</v>
      </c>
      <c r="E23" s="554"/>
      <c r="F23" s="553"/>
    </row>
    <row r="24" spans="1:6" ht="25.5" customHeight="1">
      <c r="A24" s="581"/>
      <c r="B24" s="829" t="s">
        <v>158</v>
      </c>
      <c r="C24" s="830"/>
      <c r="D24" s="584"/>
      <c r="E24" s="554"/>
      <c r="F24" s="553"/>
    </row>
    <row r="25" spans="1:6" ht="21.95" customHeight="1">
      <c r="A25" s="579" t="s">
        <v>142</v>
      </c>
      <c r="B25" s="828" t="s">
        <v>159</v>
      </c>
      <c r="C25" s="828"/>
      <c r="D25" s="583" t="s">
        <v>339</v>
      </c>
      <c r="E25" s="554"/>
      <c r="F25" s="553"/>
    </row>
    <row r="26" spans="1:6" ht="35.1" customHeight="1">
      <c r="A26" s="581"/>
      <c r="B26" s="829" t="s">
        <v>160</v>
      </c>
      <c r="C26" s="830"/>
      <c r="D26" s="582"/>
      <c r="E26" s="554"/>
      <c r="F26" s="553"/>
    </row>
    <row r="27" spans="1:6" ht="18.75" customHeight="1">
      <c r="A27" s="824"/>
      <c r="B27" s="826" t="s">
        <v>347</v>
      </c>
      <c r="C27" s="826"/>
      <c r="D27" s="587"/>
      <c r="E27" s="554"/>
      <c r="F27" s="553"/>
    </row>
    <row r="28" spans="1:6" ht="18.75" customHeight="1" thickBot="1">
      <c r="A28" s="825"/>
      <c r="B28" s="827"/>
      <c r="C28" s="827"/>
      <c r="D28" s="586">
        <f>SUM(D15:D26)</f>
        <v>0</v>
      </c>
      <c r="E28" s="555"/>
      <c r="F28" s="556"/>
    </row>
    <row r="29" spans="1:6" ht="18.75" customHeight="1">
      <c r="A29" s="125"/>
      <c r="B29" s="126"/>
      <c r="C29" s="126"/>
      <c r="D29" s="127"/>
    </row>
    <row r="30" spans="1:6" ht="27.95" customHeight="1">
      <c r="A30" s="125"/>
      <c r="B30" s="128"/>
      <c r="C30" s="128"/>
      <c r="D30" s="127"/>
    </row>
    <row r="31" spans="1:6" ht="27.95" customHeight="1">
      <c r="A31" s="129" t="s">
        <v>162</v>
      </c>
      <c r="B31" s="596" t="str">
        <f>'Sch-6'!B31</f>
        <v xml:space="preserve">  </v>
      </c>
      <c r="C31" s="128" t="s">
        <v>144</v>
      </c>
      <c r="D31" s="650" t="str">
        <f>'Sch-6'!D31</f>
        <v/>
      </c>
      <c r="F31" s="130"/>
    </row>
    <row r="32" spans="1:6" ht="27.95" customHeight="1">
      <c r="A32" s="129" t="s">
        <v>163</v>
      </c>
      <c r="B32" s="597" t="str">
        <f>'Sch-6'!B32</f>
        <v/>
      </c>
      <c r="C32" s="128" t="s">
        <v>146</v>
      </c>
      <c r="D32" s="650" t="str">
        <f>'Sch-6'!D32</f>
        <v/>
      </c>
      <c r="F32" s="111"/>
    </row>
    <row r="33" spans="1:6" ht="27.95" customHeight="1">
      <c r="A33" s="131"/>
      <c r="B33" s="112"/>
      <c r="C33" s="128"/>
      <c r="F33" s="111"/>
    </row>
    <row r="34" spans="1:6" ht="30" customHeight="1">
      <c r="A34" s="131"/>
      <c r="B34" s="112"/>
      <c r="C34" s="128"/>
      <c r="D34" s="131"/>
      <c r="F34" s="130"/>
    </row>
    <row r="35" spans="1:6" ht="30" customHeight="1">
      <c r="A35" s="132"/>
      <c r="B35" s="132"/>
      <c r="C35" s="133"/>
      <c r="E35" s="134"/>
    </row>
  </sheetData>
  <sheetProtection algorithmName="SHA-512" hashValue="xpmC+PgIF5xB/lG2C+L1bsqYu4P562s0P0nlS6qeIOY79xPSLdg5isfTONioqhcRwamWgo1a+rX0Noq4hh6SQg==" saltValue="jIRZPZS8nG2XAl2WqmkwMw==" spinCount="100000" sheet="1" formatColumns="0" formatRows="0" selectLockedCells="1"/>
  <customSheetViews>
    <customSheetView guid="{CCA37BAE-906F-43D5-9FD9-B13563E4B9D7}" scale="70" showPageBreaks="1" printArea="1" hiddenColumns="1" view="pageBreakPreview">
      <selection activeCell="E1" sqref="E1:F65536"/>
      <pageMargins left="0.5" right="0.38" top="0.56999999999999995" bottom="0.48" header="0.38" footer="0.24"/>
      <printOptions horizontalCentered="1"/>
      <pageSetup paperSize="9" scale="88" fitToHeight="0" orientation="portrait" r:id="rId1"/>
      <headerFooter alignWithMargins="0">
        <oddFooter>&amp;R&amp;"Book Antiqua,Bold"&amp;10Schedule-6/ Page &amp;P of &amp;N</oddFooter>
      </headerFooter>
    </customSheetView>
    <customSheetView guid="{9E88A623-8EDB-47F0-815B-9C48385C3E73}" scale="70" showPageBreaks="1" printArea="1" hiddenColumns="1" view="pageBreakPreview">
      <selection activeCell="E1" sqref="E1:F65536"/>
      <pageMargins left="0.5" right="0.38" top="0.56999999999999995" bottom="0.48" header="0.38" footer="0.24"/>
      <printOptions horizontalCentered="1"/>
      <pageSetup paperSize="9" scale="88" fitToHeight="0" orientation="portrait" r:id="rId2"/>
      <headerFooter alignWithMargins="0">
        <oddFooter>&amp;R&amp;"Book Antiqua,Bold"&amp;10Schedule-6/ Page &amp;P of &amp;N</oddFooter>
      </headerFooter>
    </customSheetView>
    <customSheetView guid="{BDFA0401-0547-4E51-8BD2-84F711B066CA}" scale="70" showPageBreaks="1" printArea="1" hiddenColumns="1" view="pageBreakPreview" topLeftCell="A10">
      <selection activeCell="E1" sqref="E1:F65536"/>
      <pageMargins left="0.5" right="0.38" top="0.56999999999999995" bottom="0.48" header="0.38" footer="0.24"/>
      <printOptions horizontalCentered="1"/>
      <pageSetup paperSize="9" scale="88" fitToHeight="0" orientation="portrait" r:id="rId3"/>
      <headerFooter alignWithMargins="0">
        <oddFooter>&amp;R&amp;"Book Antiqua,Bold"&amp;10Schedule-6/ Page &amp;P of &amp;N</oddFooter>
      </headerFooter>
    </customSheetView>
    <customSheetView guid="{112647D2-7580-431B-99B5-DD512E2AD50E}" showPageBreaks="1" printArea="1" hiddenColumns="1" view="pageBreakPreview">
      <selection activeCell="E1" sqref="E1:F65536"/>
      <pageMargins left="0.5" right="0.38" top="0.56999999999999995" bottom="0.48" header="0.38" footer="0.24"/>
      <printOptions horizontalCentered="1"/>
      <pageSetup paperSize="9" scale="88" fitToHeight="0" orientation="portrait" r:id="rId4"/>
      <headerFooter alignWithMargins="0">
        <oddFooter>&amp;R&amp;"Book Antiqua,Bold"&amp;10Schedule-6/ Page &amp;P of &amp;N</oddFooter>
      </headerFooter>
    </customSheetView>
    <customSheetView guid="{63D51328-7CBC-4A1E-B96D-BAE91416501B}" showPageBreaks="1" printArea="1" hiddenColumns="1" view="pageBreakPreview" topLeftCell="A4">
      <selection activeCell="E1" sqref="E1:F65536"/>
      <pageMargins left="0.5" right="0.38" top="0.56999999999999995" bottom="0.48" header="0.38" footer="0.24"/>
      <printOptions horizontalCentered="1"/>
      <pageSetup paperSize="9" scale="88" fitToHeight="0" orientation="portrait" r:id="rId5"/>
      <headerFooter alignWithMargins="0">
        <oddFooter>&amp;R&amp;"Book Antiqua,Bold"&amp;10Schedule-6/ Page &amp;P of &amp;N</oddFooter>
      </headerFooter>
    </customSheetView>
    <customSheetView guid="{99CA2F10-F926-46DC-8609-4EAE5B9F3585}" showPageBreaks="1" printArea="1" hiddenColumns="1" view="pageBreakPreview" topLeftCell="A10">
      <selection activeCell="D31" sqref="D31"/>
      <pageMargins left="0.5" right="0.38" top="0.56999999999999995" bottom="0.48" header="0.38" footer="0.24"/>
      <printOptions horizontalCentered="1"/>
      <pageSetup paperSize="9" scale="88" fitToHeight="0" orientation="portrait" r:id="rId6"/>
      <headerFooter alignWithMargins="0">
        <oddFooter>&amp;R&amp;"Book Antiqua,Bold"&amp;10Schedule-6/ Page &amp;P of &amp;N</oddFooter>
      </headerFooter>
    </customSheetView>
    <customSheetView guid="{3C00DDA0-7DDE-4169-A739-550DAF5DCF8D}" showPageBreaks="1" printArea="1" view="pageBreakPreview">
      <selection activeCell="D9" sqref="D9"/>
      <pageMargins left="0.5" right="0.38" top="0.56999999999999995" bottom="0.48" header="0.38" footer="0.24"/>
      <printOptions horizontalCentered="1"/>
      <pageSetup paperSize="9" scale="88" fitToHeight="0" orientation="portrait" r:id="rId7"/>
      <headerFooter alignWithMargins="0">
        <oddFooter>&amp;R&amp;"Book Antiqua,Bold"&amp;10Schedule-6/ Page &amp;P of &amp;N</oddFooter>
      </headerFooter>
    </customSheetView>
    <customSheetView guid="{B96E710B-6DD7-4DE1-95AB-C9EE060CD030}" showPageBreaks="1" printArea="1" view="pageBreakPreview">
      <selection activeCell="D16" sqref="D16"/>
      <pageMargins left="0.5" right="0.38" top="0.56999999999999995" bottom="0.48" header="0.38" footer="0.24"/>
      <printOptions horizontalCentered="1"/>
      <pageSetup paperSize="9" scale="88" fitToHeight="0" orientation="portrait" r:id="rId8"/>
      <headerFooter alignWithMargins="0">
        <oddFooter>&amp;R&amp;"Book Antiqua,Bold"&amp;10Schedule-6/ Page &amp;P of &amp;N</oddFooter>
      </headerFooter>
    </customSheetView>
    <customSheetView guid="{F8A50AE1-259E-429D-A506-38EB64D134EF}" showPageBreaks="1" printArea="1" hiddenColumns="1" view="pageBreakPreview" topLeftCell="A4">
      <selection activeCell="E1" sqref="E1:F65536"/>
      <pageMargins left="0.5" right="0.38" top="0.56999999999999995" bottom="0.48" header="0.38" footer="0.24"/>
      <printOptions horizontalCentered="1"/>
      <pageSetup paperSize="9" scale="88" fitToHeight="0" orientation="portrait" r:id="rId9"/>
      <headerFooter alignWithMargins="0">
        <oddFooter>&amp;R&amp;"Book Antiqua,Bold"&amp;10Schedule-6/ Page &amp;P of &amp;N</oddFooter>
      </headerFooter>
    </customSheetView>
    <customSheetView guid="{DEF6DCE2-4A74-4BE5-B5D5-8143DC3F770A}" showPageBreaks="1" printArea="1" hiddenColumns="1" view="pageBreakPreview" topLeftCell="A8">
      <selection activeCell="E1" sqref="E1:F65536"/>
      <pageMargins left="0.5" right="0.38" top="0.56999999999999995" bottom="0.48" header="0.38" footer="0.24"/>
      <printOptions horizontalCentered="1"/>
      <pageSetup paperSize="9" scale="88" fitToHeight="0" orientation="portrait" r:id="rId10"/>
      <headerFooter alignWithMargins="0">
        <oddFooter>&amp;R&amp;"Book Antiqua,Bold"&amp;10Schedule-6/ Page &amp;P of &amp;N</oddFooter>
      </headerFooter>
    </customSheetView>
    <customSheetView guid="{F658ED72-5E54-4C5B-BB2C-7A2962080984}" showPageBreaks="1" printArea="1" hiddenColumns="1" view="pageBreakPreview" topLeftCell="A23">
      <selection activeCell="E1" sqref="E1:F65536"/>
      <pageMargins left="0.5" right="0.38" top="0.56999999999999995" bottom="0.48" header="0.38" footer="0.24"/>
      <printOptions horizontalCentered="1"/>
      <pageSetup paperSize="9" scale="88" fitToHeight="0" orientation="portrait" r:id="rId11"/>
      <headerFooter alignWithMargins="0">
        <oddFooter>&amp;R&amp;"Book Antiqua,Bold"&amp;10Schedule-6/ Page &amp;P of &amp;N</oddFooter>
      </headerFooter>
    </customSheetView>
    <customSheetView guid="{BE68641D-0C1E-4F8D-890A-A660C199187C}" showPageBreaks="1" printArea="1" hiddenColumns="1" view="pageBreakPreview" topLeftCell="A17">
      <selection activeCell="E1" sqref="E1:F65536"/>
      <pageMargins left="0.5" right="0.38" top="0.56999999999999995" bottom="0.48" header="0.38" footer="0.24"/>
      <printOptions horizontalCentered="1"/>
      <pageSetup paperSize="9" scale="88" fitToHeight="0" orientation="portrait" r:id="rId12"/>
      <headerFooter alignWithMargins="0">
        <oddFooter>&amp;R&amp;"Book Antiqua,Bold"&amp;10Schedule-6/ Page &amp;P of &amp;N</oddFooter>
      </headerFooter>
    </customSheetView>
    <customSheetView guid="{AD0333DF-5B33-49B5-B063-72505D20EFE4}" showPageBreaks="1" printArea="1" hiddenColumns="1" view="pageBreakPreview" topLeftCell="A11">
      <selection activeCell="E1" sqref="E1:F65536"/>
      <pageMargins left="0.5" right="0.38" top="0.56999999999999995" bottom="0.48" header="0.38" footer="0.24"/>
      <printOptions horizontalCentered="1"/>
      <pageSetup paperSize="9" scale="88" fitToHeight="0" orientation="portrait" r:id="rId13"/>
      <headerFooter alignWithMargins="0">
        <oddFooter>&amp;R&amp;"Book Antiqua,Bold"&amp;10Schedule-6/ Page &amp;P of &amp;N</oddFooter>
      </headerFooter>
    </customSheetView>
    <customSheetView guid="{C44C314C-9BEB-403F-A933-6B948E5C1171}" showPageBreaks="1" printArea="1" hiddenColumns="1" view="pageBreakPreview">
      <selection activeCell="E1" sqref="E1:F65536"/>
      <pageMargins left="0.5" right="0.38" top="0.56999999999999995" bottom="0.48" header="0.38" footer="0.24"/>
      <printOptions horizontalCentered="1"/>
      <pageSetup paperSize="9" scale="88" fitToHeight="0" orientation="portrait" r:id="rId14"/>
      <headerFooter alignWithMargins="0">
        <oddFooter>&amp;R&amp;"Book Antiqua,Bold"&amp;10Schedule-6/ Page &amp;P of &amp;N</oddFooter>
      </headerFooter>
    </customSheetView>
    <customSheetView guid="{84F40905-A9D3-43A5-987A-8A757D486A94}" scale="70" showPageBreaks="1" printArea="1" hiddenColumns="1" view="pageBreakPreview">
      <selection activeCell="E1" sqref="E1:F65536"/>
      <pageMargins left="0.5" right="0.38" top="0.56999999999999995" bottom="0.48" header="0.38" footer="0.24"/>
      <printOptions horizontalCentered="1"/>
      <pageSetup paperSize="9" scale="88" fitToHeight="0" orientation="portrait" r:id="rId15"/>
      <headerFooter alignWithMargins="0">
        <oddFooter>&amp;R&amp;"Book Antiqua,Bold"&amp;10Schedule-6/ Page &amp;P of &amp;N</oddFooter>
      </headerFooter>
    </customSheetView>
  </customSheetViews>
  <mergeCells count="20">
    <mergeCell ref="B25:C25"/>
    <mergeCell ref="B26:C26"/>
    <mergeCell ref="A27:A28"/>
    <mergeCell ref="B27:C28"/>
    <mergeCell ref="B19:C19"/>
    <mergeCell ref="B20:C20"/>
    <mergeCell ref="B21:C21"/>
    <mergeCell ref="B22:C22"/>
    <mergeCell ref="B23:C23"/>
    <mergeCell ref="B24:C24"/>
    <mergeCell ref="B18:C18"/>
    <mergeCell ref="A3:D3"/>
    <mergeCell ref="A4:D4"/>
    <mergeCell ref="A8:C8"/>
    <mergeCell ref="B14:C14"/>
    <mergeCell ref="B15:C15"/>
    <mergeCell ref="B16:C16"/>
    <mergeCell ref="B17:C17"/>
    <mergeCell ref="A6:B6"/>
    <mergeCell ref="A7:C7"/>
  </mergeCells>
  <printOptions horizontalCentered="1"/>
  <pageMargins left="0.5" right="0.38" top="0.56999999999999995" bottom="0.48" header="0.38" footer="0.24"/>
  <pageSetup paperSize="9" scale="88" fitToHeight="0" orientation="portrait" r:id="rId16"/>
  <headerFooter alignWithMargins="0">
    <oddFooter>&amp;R&amp;"Book Antiqua,Bold"&amp;10Schedule-6/ Page &amp;P of &amp;N</oddFooter>
  </headerFooter>
  <drawing r:id="rId17"/>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5"/>
  <dimension ref="A1:CV183"/>
  <sheetViews>
    <sheetView view="pageBreakPreview" zoomScale="70" zoomScaleNormal="100" zoomScaleSheetLayoutView="70" workbookViewId="0">
      <selection activeCell="A16" sqref="A16"/>
    </sheetView>
  </sheetViews>
  <sheetFormatPr defaultColWidth="8.7109375" defaultRowHeight="16.5"/>
  <cols>
    <col min="1" max="1" width="6.5703125" style="255" customWidth="1"/>
    <col min="2" max="2" width="11.42578125" style="255" customWidth="1"/>
    <col min="3" max="3" width="15" style="255" customWidth="1"/>
    <col min="4" max="4" width="10.28515625" style="255" customWidth="1"/>
    <col min="5" max="8" width="15.140625" style="255" customWidth="1"/>
    <col min="9" max="9" width="22.85546875" style="374" customWidth="1"/>
    <col min="10" max="10" width="8.7109375" style="245" customWidth="1"/>
    <col min="11" max="11" width="10.28515625" style="245" customWidth="1"/>
    <col min="12" max="12" width="13.5703125" style="245" customWidth="1"/>
    <col min="13" max="13" width="14.28515625" style="245" customWidth="1"/>
    <col min="14" max="26" width="9.140625" style="277" customWidth="1"/>
    <col min="27" max="27" width="0" style="277" hidden="1" customWidth="1"/>
    <col min="28" max="28" width="15.85546875" style="277" hidden="1" customWidth="1"/>
    <col min="29" max="29" width="15.5703125" style="277" hidden="1" customWidth="1"/>
    <col min="30" max="30" width="24.42578125" style="277" hidden="1" customWidth="1"/>
    <col min="31" max="31" width="13.7109375" style="277" hidden="1" customWidth="1"/>
    <col min="32" max="33" width="0" style="277" hidden="1" customWidth="1"/>
    <col min="34" max="100" width="9.140625" style="277" customWidth="1"/>
    <col min="101" max="253" width="9.140625" style="242" customWidth="1"/>
    <col min="254" max="254" width="13" style="242" customWidth="1"/>
    <col min="255" max="255" width="35.85546875" style="242" customWidth="1"/>
    <col min="256" max="16384" width="8.7109375" style="242"/>
  </cols>
  <sheetData>
    <row r="1" spans="1:100" s="277" customFormat="1" ht="18" customHeight="1">
      <c r="A1" s="273" t="str">
        <f>Cover!B3</f>
        <v>Spec. No: CC/NT/W-RT/DOM/A00/23/09261</v>
      </c>
      <c r="B1" s="273"/>
      <c r="C1" s="273"/>
      <c r="D1" s="273"/>
      <c r="E1" s="273"/>
      <c r="F1" s="273"/>
      <c r="G1" s="273"/>
      <c r="H1" s="273"/>
      <c r="I1" s="366"/>
      <c r="J1" s="274"/>
      <c r="K1" s="274"/>
      <c r="L1" s="274"/>
      <c r="M1" s="275" t="s">
        <v>30</v>
      </c>
    </row>
    <row r="2" spans="1:100" s="277" customFormat="1" ht="12.75" customHeight="1">
      <c r="A2" s="278"/>
      <c r="B2" s="278"/>
      <c r="C2" s="278"/>
      <c r="D2" s="278"/>
      <c r="E2" s="278"/>
      <c r="F2" s="278"/>
      <c r="G2" s="278"/>
      <c r="H2" s="278"/>
      <c r="I2" s="367"/>
      <c r="J2" s="279"/>
      <c r="K2" s="279"/>
      <c r="L2" s="279"/>
      <c r="M2" s="279"/>
    </row>
    <row r="3" spans="1:100" s="277" customFormat="1" ht="79.5" customHeight="1">
      <c r="A3" s="840" t="str">
        <f>Cover!$B$2</f>
        <v>Reactor Package RT-22 for (i) 1X63MVAR , 400kV, 3-Ph Bus Line Reactor at Maithon-A  end under  ‘Eastern region Expansion Scheme-XXXI (ERSS-XXXI)’ and (ii) 2x50 MVAR , 400kV, 3-Phase Switchable Line Reactor at Mainpuri S/s and 2x50 MVAR , 400kV, 3-Phase Fixed Line Reactor at Ballabhgarh S/s under ‘Reactive Power Compensation on 400kV Transmission lines in NR’</v>
      </c>
      <c r="B3" s="840"/>
      <c r="C3" s="840"/>
      <c r="D3" s="840"/>
      <c r="E3" s="840"/>
      <c r="F3" s="840"/>
      <c r="G3" s="840"/>
      <c r="H3" s="840"/>
      <c r="I3" s="840"/>
      <c r="J3" s="840"/>
      <c r="K3" s="840"/>
      <c r="L3" s="840"/>
      <c r="M3" s="840"/>
      <c r="AA3" s="277" t="s">
        <v>18</v>
      </c>
      <c r="AC3" s="277">
        <f>IF(ISERROR(#REF!/('[6]Sch-6'!D14+'[6]Sch-6'!D16+'[6]Sch-6'!D18)),0,#REF!/( '[6]Sch-6'!D14+'[6]Sch-6'!D16+'[6]Sch-6'!D18))</f>
        <v>0</v>
      </c>
    </row>
    <row r="4" spans="1:100" s="277" customFormat="1" ht="21.95" customHeight="1">
      <c r="A4" s="841" t="s">
        <v>19</v>
      </c>
      <c r="B4" s="841"/>
      <c r="C4" s="841"/>
      <c r="D4" s="841"/>
      <c r="E4" s="841"/>
      <c r="F4" s="841"/>
      <c r="G4" s="841"/>
      <c r="H4" s="841"/>
      <c r="I4" s="841"/>
      <c r="J4" s="841"/>
      <c r="K4" s="841"/>
      <c r="L4" s="841"/>
      <c r="M4" s="841"/>
      <c r="AA4" s="277" t="s">
        <v>20</v>
      </c>
      <c r="AC4" s="277" t="e">
        <f>#REF!</f>
        <v>#REF!</v>
      </c>
    </row>
    <row r="5" spans="1:100" s="277" customFormat="1" ht="27.95" customHeight="1">
      <c r="A5" s="282"/>
      <c r="B5" s="282"/>
      <c r="C5" s="282"/>
      <c r="D5" s="282"/>
      <c r="E5" s="426"/>
      <c r="F5" s="426"/>
      <c r="G5" s="426"/>
      <c r="H5" s="426"/>
      <c r="I5" s="368"/>
      <c r="K5" s="281"/>
      <c r="L5" s="280"/>
      <c r="M5" s="426"/>
    </row>
    <row r="6" spans="1:100" s="277" customFormat="1" ht="27.95" customHeight="1">
      <c r="A6" s="535"/>
      <c r="B6" s="763" t="s">
        <v>349</v>
      </c>
      <c r="C6" s="763"/>
      <c r="D6" s="4"/>
      <c r="E6" s="426"/>
      <c r="F6" s="426"/>
      <c r="G6" s="426"/>
      <c r="H6" s="426"/>
      <c r="I6" s="368"/>
      <c r="K6" s="281"/>
      <c r="L6" s="280"/>
      <c r="M6" s="426"/>
    </row>
    <row r="7" spans="1:100" s="277" customFormat="1" ht="27.95" customHeight="1">
      <c r="A7" s="532"/>
      <c r="B7" s="767">
        <f>'Sch-1'!A7</f>
        <v>0</v>
      </c>
      <c r="C7" s="767"/>
      <c r="D7" s="767"/>
      <c r="E7" s="767"/>
      <c r="F7" s="767"/>
      <c r="G7" s="767"/>
      <c r="H7" s="767"/>
      <c r="I7" s="368"/>
      <c r="K7" s="281"/>
      <c r="L7" s="280"/>
      <c r="M7" s="426"/>
    </row>
    <row r="8" spans="1:100" s="480" customFormat="1" ht="16.5" customHeight="1">
      <c r="A8" s="534"/>
      <c r="B8" s="764" t="str">
        <f>'Sch-1'!A8</f>
        <v>Bidder’s Name and Address  (Sole Bidder) :</v>
      </c>
      <c r="C8" s="764"/>
      <c r="D8" s="764"/>
      <c r="E8" s="764"/>
      <c r="F8" s="764"/>
      <c r="G8" s="764"/>
      <c r="H8" s="764"/>
      <c r="I8" s="25"/>
      <c r="J8" s="25"/>
      <c r="K8" s="88" t="s">
        <v>1</v>
      </c>
      <c r="L8" s="23"/>
      <c r="N8" s="277"/>
      <c r="O8" s="277"/>
      <c r="P8" s="277"/>
      <c r="Q8" s="277"/>
      <c r="R8" s="277"/>
      <c r="S8" s="277"/>
      <c r="T8" s="277"/>
      <c r="U8" s="277"/>
      <c r="V8" s="277"/>
      <c r="W8" s="277"/>
      <c r="X8" s="277"/>
      <c r="Y8" s="277"/>
      <c r="Z8" s="277"/>
      <c r="AA8" s="277"/>
      <c r="AB8" s="277"/>
      <c r="AC8" s="277"/>
      <c r="AD8" s="277"/>
      <c r="AE8" s="277"/>
      <c r="AF8" s="277"/>
      <c r="AG8" s="277"/>
      <c r="AH8" s="277"/>
      <c r="AI8" s="277"/>
      <c r="AJ8" s="277"/>
      <c r="AK8" s="277"/>
      <c r="AL8" s="277"/>
      <c r="AM8" s="277"/>
      <c r="AN8" s="277"/>
      <c r="AO8" s="277"/>
      <c r="AP8" s="277"/>
      <c r="AQ8" s="277"/>
      <c r="AR8" s="277"/>
      <c r="AS8" s="277"/>
      <c r="AT8" s="277"/>
      <c r="AU8" s="277"/>
      <c r="AV8" s="277"/>
      <c r="AW8" s="277"/>
      <c r="AX8" s="277"/>
      <c r="AY8" s="277"/>
      <c r="AZ8" s="277"/>
      <c r="BA8" s="277"/>
      <c r="BB8" s="277"/>
      <c r="BC8" s="277"/>
      <c r="BD8" s="277"/>
      <c r="BE8" s="277"/>
      <c r="BF8" s="277"/>
      <c r="BG8" s="277"/>
      <c r="BH8" s="277"/>
      <c r="BI8" s="277"/>
      <c r="BJ8" s="277"/>
      <c r="BK8" s="277"/>
      <c r="BL8" s="277"/>
      <c r="BM8" s="277"/>
      <c r="BN8" s="277"/>
      <c r="BO8" s="277"/>
      <c r="BP8" s="277"/>
      <c r="BQ8" s="277"/>
      <c r="BR8" s="277"/>
      <c r="BS8" s="277"/>
      <c r="BT8" s="277"/>
      <c r="BU8" s="277"/>
      <c r="BV8" s="277"/>
      <c r="BW8" s="277"/>
      <c r="BX8" s="277"/>
      <c r="BY8" s="277"/>
      <c r="BZ8" s="277"/>
      <c r="CA8" s="277"/>
      <c r="CB8" s="277"/>
      <c r="CC8" s="277"/>
      <c r="CD8" s="277"/>
      <c r="CE8" s="277"/>
      <c r="CF8" s="277"/>
      <c r="CG8" s="277"/>
      <c r="CH8" s="277"/>
      <c r="CI8" s="277"/>
      <c r="CJ8" s="277"/>
      <c r="CK8" s="277"/>
      <c r="CL8" s="277"/>
      <c r="CM8" s="277"/>
      <c r="CN8" s="277"/>
      <c r="CO8" s="277"/>
      <c r="CP8" s="277"/>
      <c r="CQ8" s="277"/>
      <c r="CR8" s="277"/>
      <c r="CS8" s="277"/>
      <c r="CT8" s="277"/>
      <c r="CU8" s="277"/>
      <c r="CV8" s="277"/>
    </row>
    <row r="9" spans="1:100" s="480" customFormat="1">
      <c r="A9" s="422"/>
      <c r="B9" s="422" t="s">
        <v>12</v>
      </c>
      <c r="C9" s="767" t="str">
        <f>'Sch-1'!C9</f>
        <v/>
      </c>
      <c r="D9" s="767"/>
      <c r="E9" s="767"/>
      <c r="F9" s="767"/>
      <c r="G9" s="238"/>
      <c r="H9" s="238"/>
      <c r="I9" s="238"/>
      <c r="J9" s="238"/>
      <c r="K9" s="89" t="s">
        <v>2</v>
      </c>
      <c r="L9" s="23"/>
      <c r="N9" s="277"/>
      <c r="O9" s="277"/>
      <c r="P9" s="277"/>
      <c r="Q9" s="277"/>
      <c r="R9" s="277"/>
      <c r="S9" s="277"/>
      <c r="T9" s="277"/>
      <c r="U9" s="277"/>
      <c r="V9" s="277"/>
      <c r="W9" s="277"/>
      <c r="X9" s="277"/>
      <c r="Y9" s="277"/>
      <c r="Z9" s="277"/>
      <c r="AA9" s="277"/>
      <c r="AB9" s="277"/>
      <c r="AC9" s="277"/>
      <c r="AD9" s="277"/>
      <c r="AE9" s="277"/>
      <c r="AF9" s="277"/>
      <c r="AG9" s="277"/>
      <c r="AH9" s="277"/>
      <c r="AI9" s="277"/>
      <c r="AJ9" s="277"/>
      <c r="AK9" s="277"/>
      <c r="AL9" s="277"/>
      <c r="AM9" s="277"/>
      <c r="AN9" s="277"/>
      <c r="AO9" s="277"/>
      <c r="AP9" s="277"/>
      <c r="AQ9" s="277"/>
      <c r="AR9" s="277"/>
      <c r="AS9" s="277"/>
      <c r="AT9" s="277"/>
      <c r="AU9" s="277"/>
      <c r="AV9" s="277"/>
      <c r="AW9" s="277"/>
      <c r="AX9" s="277"/>
      <c r="AY9" s="277"/>
      <c r="AZ9" s="277"/>
      <c r="BA9" s="277"/>
      <c r="BB9" s="277"/>
      <c r="BC9" s="277"/>
      <c r="BD9" s="277"/>
      <c r="BE9" s="277"/>
      <c r="BF9" s="277"/>
      <c r="BG9" s="277"/>
      <c r="BH9" s="277"/>
      <c r="BI9" s="277"/>
      <c r="BJ9" s="277"/>
      <c r="BK9" s="277"/>
      <c r="BL9" s="277"/>
      <c r="BM9" s="277"/>
      <c r="BN9" s="277"/>
      <c r="BO9" s="277"/>
      <c r="BP9" s="277"/>
      <c r="BQ9" s="277"/>
      <c r="BR9" s="277"/>
      <c r="BS9" s="277"/>
      <c r="BT9" s="277"/>
      <c r="BU9" s="277"/>
      <c r="BV9" s="277"/>
      <c r="BW9" s="277"/>
      <c r="BX9" s="277"/>
      <c r="BY9" s="277"/>
      <c r="BZ9" s="277"/>
      <c r="CA9" s="277"/>
      <c r="CB9" s="277"/>
      <c r="CC9" s="277"/>
      <c r="CD9" s="277"/>
      <c r="CE9" s="277"/>
      <c r="CF9" s="277"/>
      <c r="CG9" s="277"/>
      <c r="CH9" s="277"/>
      <c r="CI9" s="277"/>
      <c r="CJ9" s="277"/>
      <c r="CK9" s="277"/>
      <c r="CL9" s="277"/>
      <c r="CM9" s="277"/>
      <c r="CN9" s="277"/>
      <c r="CO9" s="277"/>
      <c r="CP9" s="277"/>
      <c r="CQ9" s="277"/>
      <c r="CR9" s="277"/>
      <c r="CS9" s="277"/>
      <c r="CT9" s="277"/>
      <c r="CU9" s="277"/>
      <c r="CV9" s="277"/>
    </row>
    <row r="10" spans="1:100" s="480" customFormat="1">
      <c r="A10" s="422"/>
      <c r="B10" s="422" t="s">
        <v>11</v>
      </c>
      <c r="C10" s="766" t="str">
        <f>'Sch-1'!C10</f>
        <v/>
      </c>
      <c r="D10" s="766"/>
      <c r="E10" s="766"/>
      <c r="F10" s="766"/>
      <c r="G10" s="238"/>
      <c r="H10" s="238"/>
      <c r="I10" s="238"/>
      <c r="J10" s="238"/>
      <c r="K10" s="89" t="s">
        <v>3</v>
      </c>
      <c r="L10" s="23"/>
      <c r="N10" s="277"/>
      <c r="O10" s="277"/>
      <c r="P10" s="277"/>
      <c r="Q10" s="277"/>
      <c r="R10" s="277"/>
      <c r="S10" s="277"/>
      <c r="T10" s="277"/>
      <c r="U10" s="277"/>
      <c r="V10" s="277"/>
      <c r="W10" s="277"/>
      <c r="X10" s="277"/>
      <c r="Y10" s="277"/>
      <c r="Z10" s="277"/>
      <c r="AA10" s="277"/>
      <c r="AB10" s="277"/>
      <c r="AC10" s="277"/>
      <c r="AD10" s="277"/>
      <c r="AE10" s="277"/>
      <c r="AF10" s="277"/>
      <c r="AG10" s="277"/>
      <c r="AH10" s="277"/>
      <c r="AI10" s="277"/>
      <c r="AJ10" s="277"/>
      <c r="AK10" s="277"/>
      <c r="AL10" s="277"/>
      <c r="AM10" s="277"/>
      <c r="AN10" s="277"/>
      <c r="AO10" s="277"/>
      <c r="AP10" s="277"/>
      <c r="AQ10" s="277"/>
      <c r="AR10" s="277"/>
      <c r="AS10" s="277"/>
      <c r="AT10" s="277"/>
      <c r="AU10" s="277"/>
      <c r="AV10" s="277"/>
      <c r="AW10" s="277"/>
      <c r="AX10" s="277"/>
      <c r="AY10" s="277"/>
      <c r="AZ10" s="277"/>
      <c r="BA10" s="277"/>
      <c r="BB10" s="277"/>
      <c r="BC10" s="277"/>
      <c r="BD10" s="277"/>
      <c r="BE10" s="277"/>
      <c r="BF10" s="277"/>
      <c r="BG10" s="277"/>
      <c r="BH10" s="277"/>
      <c r="BI10" s="277"/>
      <c r="BJ10" s="277"/>
      <c r="BK10" s="277"/>
      <c r="BL10" s="277"/>
      <c r="BM10" s="277"/>
      <c r="BN10" s="277"/>
      <c r="BO10" s="277"/>
      <c r="BP10" s="277"/>
      <c r="BQ10" s="277"/>
      <c r="BR10" s="277"/>
      <c r="BS10" s="277"/>
      <c r="BT10" s="277"/>
      <c r="BU10" s="277"/>
      <c r="BV10" s="277"/>
      <c r="BW10" s="277"/>
      <c r="BX10" s="277"/>
      <c r="BY10" s="277"/>
      <c r="BZ10" s="277"/>
      <c r="CA10" s="277"/>
      <c r="CB10" s="277"/>
      <c r="CC10" s="277"/>
      <c r="CD10" s="277"/>
      <c r="CE10" s="277"/>
      <c r="CF10" s="277"/>
      <c r="CG10" s="277"/>
      <c r="CH10" s="277"/>
      <c r="CI10" s="277"/>
      <c r="CJ10" s="277"/>
      <c r="CK10" s="277"/>
      <c r="CL10" s="277"/>
      <c r="CM10" s="277"/>
      <c r="CN10" s="277"/>
      <c r="CO10" s="277"/>
      <c r="CP10" s="277"/>
      <c r="CQ10" s="277"/>
      <c r="CR10" s="277"/>
      <c r="CS10" s="277"/>
      <c r="CT10" s="277"/>
      <c r="CU10" s="277"/>
      <c r="CV10" s="277"/>
    </row>
    <row r="11" spans="1:100" s="480" customFormat="1">
      <c r="A11" s="378"/>
      <c r="B11" s="378"/>
      <c r="C11" s="766" t="str">
        <f>'Sch-1'!C11</f>
        <v/>
      </c>
      <c r="D11" s="766"/>
      <c r="E11" s="766"/>
      <c r="F11" s="766"/>
      <c r="G11" s="238"/>
      <c r="H11" s="238"/>
      <c r="I11" s="238"/>
      <c r="J11" s="238"/>
      <c r="K11" s="89" t="s">
        <v>4</v>
      </c>
      <c r="L11" s="23"/>
      <c r="N11" s="277"/>
      <c r="O11" s="277"/>
      <c r="P11" s="277"/>
      <c r="Q11" s="277"/>
      <c r="R11" s="277"/>
      <c r="S11" s="277"/>
      <c r="T11" s="277"/>
      <c r="U11" s="277"/>
      <c r="V11" s="277"/>
      <c r="W11" s="277"/>
      <c r="X11" s="277"/>
      <c r="Y11" s="277"/>
      <c r="Z11" s="277"/>
      <c r="AA11" s="277"/>
      <c r="AB11" s="277"/>
      <c r="AC11" s="277"/>
      <c r="AD11" s="277"/>
      <c r="AE11" s="277"/>
      <c r="AF11" s="277"/>
      <c r="AG11" s="277"/>
      <c r="AH11" s="277"/>
      <c r="AI11" s="277"/>
      <c r="AJ11" s="277"/>
      <c r="AK11" s="277"/>
      <c r="AL11" s="277"/>
      <c r="AM11" s="277"/>
      <c r="AN11" s="277"/>
      <c r="AO11" s="277"/>
      <c r="AP11" s="277"/>
      <c r="AQ11" s="277"/>
      <c r="AR11" s="277"/>
      <c r="AS11" s="277"/>
      <c r="AT11" s="277"/>
      <c r="AU11" s="277"/>
      <c r="AV11" s="277"/>
      <c r="AW11" s="277"/>
      <c r="AX11" s="277"/>
      <c r="AY11" s="277"/>
      <c r="AZ11" s="277"/>
      <c r="BA11" s="277"/>
      <c r="BB11" s="277"/>
      <c r="BC11" s="277"/>
      <c r="BD11" s="277"/>
      <c r="BE11" s="277"/>
      <c r="BF11" s="277"/>
      <c r="BG11" s="277"/>
      <c r="BH11" s="277"/>
      <c r="BI11" s="277"/>
      <c r="BJ11" s="277"/>
      <c r="BK11" s="277"/>
      <c r="BL11" s="277"/>
      <c r="BM11" s="277"/>
      <c r="BN11" s="277"/>
      <c r="BO11" s="277"/>
      <c r="BP11" s="277"/>
      <c r="BQ11" s="277"/>
      <c r="BR11" s="277"/>
      <c r="BS11" s="277"/>
      <c r="BT11" s="277"/>
      <c r="BU11" s="277"/>
      <c r="BV11" s="277"/>
      <c r="BW11" s="277"/>
      <c r="BX11" s="277"/>
      <c r="BY11" s="277"/>
      <c r="BZ11" s="277"/>
      <c r="CA11" s="277"/>
      <c r="CB11" s="277"/>
      <c r="CC11" s="277"/>
      <c r="CD11" s="277"/>
      <c r="CE11" s="277"/>
      <c r="CF11" s="277"/>
      <c r="CG11" s="277"/>
      <c r="CH11" s="277"/>
      <c r="CI11" s="277"/>
      <c r="CJ11" s="277"/>
      <c r="CK11" s="277"/>
      <c r="CL11" s="277"/>
      <c r="CM11" s="277"/>
      <c r="CN11" s="277"/>
      <c r="CO11" s="277"/>
      <c r="CP11" s="277"/>
      <c r="CQ11" s="277"/>
      <c r="CR11" s="277"/>
      <c r="CS11" s="277"/>
      <c r="CT11" s="277"/>
      <c r="CU11" s="277"/>
      <c r="CV11" s="277"/>
    </row>
    <row r="12" spans="1:100" s="480" customFormat="1">
      <c r="A12" s="378"/>
      <c r="B12" s="378"/>
      <c r="C12" s="766" t="str">
        <f>'Sch-1'!C12</f>
        <v/>
      </c>
      <c r="D12" s="766"/>
      <c r="E12" s="766"/>
      <c r="F12" s="766"/>
      <c r="G12" s="238"/>
      <c r="H12" s="238"/>
      <c r="I12" s="238"/>
      <c r="J12" s="238"/>
      <c r="K12" s="89" t="s">
        <v>5</v>
      </c>
      <c r="L12" s="23"/>
      <c r="N12" s="277"/>
      <c r="O12" s="277"/>
      <c r="P12" s="277"/>
      <c r="Q12" s="277"/>
      <c r="R12" s="277"/>
      <c r="S12" s="277"/>
      <c r="T12" s="277"/>
      <c r="U12" s="277"/>
      <c r="V12" s="277"/>
      <c r="W12" s="277"/>
      <c r="X12" s="277"/>
      <c r="Y12" s="277"/>
      <c r="Z12" s="277"/>
      <c r="AA12" s="277"/>
      <c r="AB12" s="277"/>
      <c r="AC12" s="277"/>
      <c r="AD12" s="277"/>
      <c r="AE12" s="277"/>
      <c r="AF12" s="277"/>
      <c r="AG12" s="277"/>
      <c r="AH12" s="277"/>
      <c r="AI12" s="277"/>
      <c r="AJ12" s="277"/>
      <c r="AK12" s="277"/>
      <c r="AL12" s="277"/>
      <c r="AM12" s="277"/>
      <c r="AN12" s="277"/>
      <c r="AO12" s="277"/>
      <c r="AP12" s="277"/>
      <c r="AQ12" s="277"/>
      <c r="AR12" s="277"/>
      <c r="AS12" s="277"/>
      <c r="AT12" s="277"/>
      <c r="AU12" s="277"/>
      <c r="AV12" s="277"/>
      <c r="AW12" s="277"/>
      <c r="AX12" s="277"/>
      <c r="AY12" s="277"/>
      <c r="AZ12" s="277"/>
      <c r="BA12" s="277"/>
      <c r="BB12" s="277"/>
      <c r="BC12" s="277"/>
      <c r="BD12" s="277"/>
      <c r="BE12" s="277"/>
      <c r="BF12" s="277"/>
      <c r="BG12" s="277"/>
      <c r="BH12" s="277"/>
      <c r="BI12" s="277"/>
      <c r="BJ12" s="277"/>
      <c r="BK12" s="277"/>
      <c r="BL12" s="277"/>
      <c r="BM12" s="277"/>
      <c r="BN12" s="277"/>
      <c r="BO12" s="277"/>
      <c r="BP12" s="277"/>
      <c r="BQ12" s="277"/>
      <c r="BR12" s="277"/>
      <c r="BS12" s="277"/>
      <c r="BT12" s="277"/>
      <c r="BU12" s="277"/>
      <c r="BV12" s="277"/>
      <c r="BW12" s="277"/>
      <c r="BX12" s="277"/>
      <c r="BY12" s="277"/>
      <c r="BZ12" s="277"/>
      <c r="CA12" s="277"/>
      <c r="CB12" s="277"/>
      <c r="CC12" s="277"/>
      <c r="CD12" s="277"/>
      <c r="CE12" s="277"/>
      <c r="CF12" s="277"/>
      <c r="CG12" s="277"/>
      <c r="CH12" s="277"/>
      <c r="CI12" s="277"/>
      <c r="CJ12" s="277"/>
      <c r="CK12" s="277"/>
      <c r="CL12" s="277"/>
      <c r="CM12" s="277"/>
      <c r="CN12" s="277"/>
      <c r="CO12" s="277"/>
      <c r="CP12" s="277"/>
      <c r="CQ12" s="277"/>
      <c r="CR12" s="277"/>
      <c r="CS12" s="277"/>
      <c r="CT12" s="277"/>
      <c r="CU12" s="277"/>
      <c r="CV12" s="277"/>
    </row>
    <row r="13" spans="1:100" s="277" customFormat="1" ht="21" customHeight="1">
      <c r="A13" s="282"/>
      <c r="B13" s="282"/>
      <c r="C13" s="282"/>
      <c r="D13" s="282"/>
      <c r="E13" s="282"/>
      <c r="F13" s="282"/>
      <c r="G13" s="282"/>
      <c r="H13" s="282"/>
      <c r="I13" s="369"/>
      <c r="J13" s="426"/>
      <c r="K13" s="89" t="s">
        <v>6</v>
      </c>
      <c r="L13" s="276"/>
      <c r="M13" s="276"/>
    </row>
    <row r="14" spans="1:100" s="277" customFormat="1" ht="27.95" customHeight="1">
      <c r="A14" s="847" t="s">
        <v>33</v>
      </c>
      <c r="B14" s="847"/>
      <c r="C14" s="847"/>
      <c r="D14" s="847"/>
      <c r="E14" s="847"/>
      <c r="F14" s="847"/>
      <c r="G14" s="847"/>
      <c r="H14" s="847"/>
      <c r="I14" s="847"/>
      <c r="J14" s="847"/>
      <c r="K14" s="847"/>
      <c r="L14" s="847"/>
      <c r="M14" s="847"/>
    </row>
    <row r="15" spans="1:100" s="277" customFormat="1" ht="115.5" customHeight="1">
      <c r="A15" s="477" t="s">
        <v>34</v>
      </c>
      <c r="B15" s="362" t="s">
        <v>266</v>
      </c>
      <c r="C15" s="362" t="s">
        <v>267</v>
      </c>
      <c r="D15" s="477" t="s">
        <v>40</v>
      </c>
      <c r="E15" s="481" t="s">
        <v>330</v>
      </c>
      <c r="F15" s="482" t="s">
        <v>331</v>
      </c>
      <c r="G15" s="482" t="s">
        <v>309</v>
      </c>
      <c r="H15" s="482" t="s">
        <v>319</v>
      </c>
      <c r="I15" s="478" t="s">
        <v>35</v>
      </c>
      <c r="J15" s="478" t="s">
        <v>9</v>
      </c>
      <c r="K15" s="478" t="s">
        <v>16</v>
      </c>
      <c r="L15" s="478" t="s">
        <v>36</v>
      </c>
      <c r="M15" s="479" t="s">
        <v>37</v>
      </c>
      <c r="AB15" s="277" t="s">
        <v>38</v>
      </c>
      <c r="AD15" s="277" t="s">
        <v>22</v>
      </c>
      <c r="AE15" s="277" t="s">
        <v>39</v>
      </c>
    </row>
    <row r="16" spans="1:100">
      <c r="A16" s="484"/>
      <c r="B16" s="484"/>
      <c r="C16" s="484"/>
      <c r="D16" s="484"/>
      <c r="E16" s="484"/>
      <c r="F16" s="484"/>
      <c r="G16" s="484"/>
      <c r="H16" s="484"/>
      <c r="I16" s="485"/>
      <c r="J16" s="486"/>
      <c r="K16" s="486"/>
      <c r="L16" s="486"/>
      <c r="M16" s="486"/>
    </row>
    <row r="17" spans="1:100" s="385" customFormat="1" ht="23.25" customHeight="1">
      <c r="A17" s="428"/>
      <c r="B17" s="428"/>
      <c r="C17" s="428"/>
      <c r="D17" s="428"/>
      <c r="F17" s="428"/>
      <c r="G17" s="487" t="s">
        <v>338</v>
      </c>
      <c r="H17" s="428"/>
      <c r="I17" s="428"/>
      <c r="J17" s="428"/>
      <c r="K17" s="428"/>
      <c r="L17" s="428"/>
      <c r="M17" s="428"/>
      <c r="N17" s="277"/>
      <c r="O17" s="277"/>
      <c r="P17" s="277"/>
      <c r="Q17" s="277"/>
      <c r="R17" s="277"/>
      <c r="S17" s="277"/>
      <c r="T17" s="277"/>
      <c r="U17" s="277"/>
      <c r="V17" s="277"/>
      <c r="W17" s="277"/>
      <c r="X17" s="277"/>
      <c r="Y17" s="277"/>
      <c r="Z17" s="277"/>
      <c r="AA17" s="277"/>
      <c r="AB17" s="277"/>
      <c r="AC17" s="277"/>
      <c r="AD17" s="277"/>
      <c r="AE17" s="277"/>
      <c r="AF17" s="277"/>
      <c r="AG17" s="277"/>
      <c r="AH17" s="277"/>
      <c r="AI17" s="277"/>
      <c r="AJ17" s="277"/>
      <c r="AK17" s="277"/>
      <c r="AL17" s="277"/>
      <c r="AM17" s="277"/>
      <c r="AN17" s="277"/>
      <c r="AO17" s="277"/>
      <c r="AP17" s="277"/>
      <c r="AQ17" s="277"/>
      <c r="AR17" s="277"/>
      <c r="AS17" s="277"/>
      <c r="AT17" s="277"/>
      <c r="AU17" s="277"/>
      <c r="AV17" s="277"/>
      <c r="AW17" s="277"/>
      <c r="AX17" s="277"/>
      <c r="AY17" s="277"/>
      <c r="AZ17" s="277"/>
      <c r="BA17" s="277"/>
      <c r="BB17" s="277"/>
      <c r="BC17" s="277"/>
      <c r="BD17" s="277"/>
      <c r="BE17" s="277"/>
      <c r="BF17" s="277"/>
      <c r="BG17" s="277"/>
      <c r="BH17" s="277"/>
      <c r="BI17" s="277"/>
      <c r="BJ17" s="277"/>
      <c r="BK17" s="277"/>
      <c r="BL17" s="277"/>
      <c r="BM17" s="277"/>
      <c r="BN17" s="277"/>
      <c r="BO17" s="277"/>
      <c r="BP17" s="277"/>
      <c r="BQ17" s="277"/>
      <c r="BR17" s="277"/>
      <c r="BS17" s="277"/>
      <c r="BT17" s="277"/>
      <c r="BU17" s="277"/>
      <c r="BV17" s="277"/>
      <c r="BW17" s="277"/>
      <c r="BX17" s="277"/>
      <c r="BY17" s="277"/>
      <c r="BZ17" s="277"/>
      <c r="CA17" s="277"/>
      <c r="CB17" s="277"/>
      <c r="CC17" s="277"/>
      <c r="CD17" s="277"/>
      <c r="CE17" s="277"/>
      <c r="CF17" s="277"/>
      <c r="CG17" s="277"/>
      <c r="CH17" s="277"/>
      <c r="CI17" s="277"/>
      <c r="CJ17" s="277"/>
      <c r="CK17" s="277"/>
      <c r="CL17" s="277"/>
      <c r="CM17" s="277"/>
      <c r="CN17" s="277"/>
      <c r="CO17" s="277"/>
      <c r="CP17" s="277"/>
      <c r="CQ17" s="277"/>
      <c r="CR17" s="277"/>
      <c r="CS17" s="277"/>
      <c r="CT17" s="277"/>
      <c r="CU17" s="277"/>
      <c r="CV17" s="277"/>
    </row>
    <row r="18" spans="1:100" ht="22.5" customHeight="1">
      <c r="A18" s="848"/>
      <c r="B18" s="848"/>
      <c r="C18" s="848"/>
      <c r="D18" s="848"/>
      <c r="E18" s="848"/>
      <c r="F18" s="848"/>
      <c r="G18" s="848"/>
      <c r="H18" s="848"/>
      <c r="I18" s="848"/>
      <c r="J18" s="488"/>
      <c r="K18" s="488"/>
      <c r="L18" s="488"/>
      <c r="M18" s="488"/>
    </row>
    <row r="19" spans="1:100" ht="26.25" customHeight="1">
      <c r="B19" s="345"/>
      <c r="C19" s="346"/>
      <c r="D19" s="346"/>
      <c r="E19" s="346"/>
      <c r="F19" s="346"/>
      <c r="G19" s="346"/>
      <c r="H19" s="346"/>
      <c r="I19" s="346"/>
      <c r="J19" s="346"/>
      <c r="K19" s="346"/>
      <c r="L19" s="347"/>
      <c r="M19" s="483"/>
    </row>
    <row r="20" spans="1:100">
      <c r="B20" s="346"/>
      <c r="C20" s="346"/>
      <c r="D20" s="346"/>
      <c r="E20" s="346"/>
      <c r="F20" s="346"/>
      <c r="G20" s="346"/>
      <c r="H20" s="346"/>
      <c r="I20" s="346"/>
      <c r="J20" s="346"/>
      <c r="K20" s="346"/>
      <c r="L20" s="348"/>
      <c r="M20" s="483"/>
    </row>
    <row r="21" spans="1:100" s="436" customFormat="1">
      <c r="B21" s="436" t="s">
        <v>316</v>
      </c>
      <c r="C21" s="849" t="str">
        <f>'Sch-6 (After Discount)'!B31</f>
        <v xml:space="preserve">  </v>
      </c>
      <c r="D21" s="844"/>
      <c r="H21" s="845" t="s">
        <v>318</v>
      </c>
      <c r="I21" s="845"/>
      <c r="J21" s="842" t="str">
        <f>'Sch-6 (After Discount)'!D31</f>
        <v/>
      </c>
      <c r="K21" s="842"/>
      <c r="L21" s="842"/>
      <c r="M21" s="842"/>
      <c r="N21" s="277"/>
      <c r="O21" s="277"/>
      <c r="P21" s="277"/>
      <c r="Q21" s="277"/>
      <c r="R21" s="277"/>
      <c r="S21" s="277"/>
      <c r="T21" s="277"/>
      <c r="U21" s="277"/>
      <c r="V21" s="277"/>
      <c r="W21" s="277"/>
      <c r="X21" s="277"/>
      <c r="Y21" s="277"/>
      <c r="Z21" s="277"/>
      <c r="AA21" s="277"/>
      <c r="AB21" s="277"/>
      <c r="AC21" s="277"/>
      <c r="AD21" s="277"/>
      <c r="AE21" s="277"/>
      <c r="AF21" s="277"/>
      <c r="AG21" s="277"/>
      <c r="AH21" s="277"/>
      <c r="AI21" s="277"/>
      <c r="AJ21" s="277"/>
      <c r="AK21" s="277"/>
      <c r="AL21" s="277"/>
      <c r="AM21" s="277"/>
      <c r="AN21" s="277"/>
      <c r="AO21" s="277"/>
      <c r="AP21" s="277"/>
      <c r="AQ21" s="277"/>
      <c r="AR21" s="277"/>
      <c r="AS21" s="277"/>
      <c r="AT21" s="277"/>
      <c r="AU21" s="277"/>
      <c r="AV21" s="277"/>
      <c r="AW21" s="277"/>
      <c r="AX21" s="277"/>
      <c r="AY21" s="277"/>
      <c r="AZ21" s="277"/>
      <c r="BA21" s="277"/>
      <c r="BB21" s="277"/>
      <c r="BC21" s="277"/>
      <c r="BD21" s="277"/>
      <c r="BE21" s="277"/>
      <c r="BF21" s="277"/>
      <c r="BG21" s="277"/>
      <c r="BH21" s="277"/>
      <c r="BI21" s="277"/>
      <c r="BJ21" s="277"/>
      <c r="BK21" s="277"/>
      <c r="BL21" s="277"/>
      <c r="BM21" s="277"/>
      <c r="BN21" s="277"/>
      <c r="BO21" s="277"/>
      <c r="BP21" s="277"/>
      <c r="BQ21" s="277"/>
      <c r="BR21" s="277"/>
      <c r="BS21" s="277"/>
      <c r="BT21" s="277"/>
      <c r="BU21" s="277"/>
      <c r="BV21" s="277"/>
      <c r="BW21" s="277"/>
      <c r="BX21" s="277"/>
      <c r="BY21" s="277"/>
      <c r="BZ21" s="277"/>
      <c r="CA21" s="277"/>
      <c r="CB21" s="277"/>
      <c r="CC21" s="277"/>
      <c r="CD21" s="277"/>
      <c r="CE21" s="277"/>
      <c r="CF21" s="277"/>
      <c r="CG21" s="277"/>
      <c r="CH21" s="277"/>
      <c r="CI21" s="277"/>
      <c r="CJ21" s="277"/>
      <c r="CK21" s="277"/>
      <c r="CL21" s="277"/>
      <c r="CM21" s="277"/>
      <c r="CN21" s="277"/>
      <c r="CO21" s="277"/>
      <c r="CP21" s="277"/>
      <c r="CQ21" s="277"/>
      <c r="CR21" s="277"/>
      <c r="CS21" s="277"/>
      <c r="CT21" s="277"/>
      <c r="CU21" s="277"/>
      <c r="CV21" s="277"/>
    </row>
    <row r="22" spans="1:100" s="436" customFormat="1" ht="16.5" customHeight="1">
      <c r="B22" s="436" t="s">
        <v>317</v>
      </c>
      <c r="C22" s="843" t="str">
        <f>'Sch-6'!B32</f>
        <v/>
      </c>
      <c r="D22" s="844"/>
      <c r="H22" s="845" t="s">
        <v>125</v>
      </c>
      <c r="I22" s="845"/>
      <c r="J22" s="842" t="str">
        <f>'Sch-6 (After Discount)'!D32</f>
        <v/>
      </c>
      <c r="K22" s="842"/>
      <c r="L22" s="842"/>
      <c r="M22" s="842"/>
      <c r="N22" s="277"/>
      <c r="O22" s="277"/>
      <c r="P22" s="277"/>
      <c r="Q22" s="277"/>
      <c r="R22" s="277"/>
      <c r="S22" s="277"/>
      <c r="T22" s="277"/>
      <c r="U22" s="277"/>
      <c r="V22" s="277"/>
      <c r="W22" s="277"/>
      <c r="X22" s="277"/>
      <c r="Y22" s="277"/>
      <c r="Z22" s="277"/>
      <c r="AA22" s="277"/>
      <c r="AB22" s="277"/>
      <c r="AC22" s="277"/>
      <c r="AD22" s="277"/>
      <c r="AE22" s="277"/>
      <c r="AF22" s="277"/>
      <c r="AG22" s="277"/>
      <c r="AH22" s="277"/>
      <c r="AI22" s="277"/>
      <c r="AJ22" s="277"/>
      <c r="AK22" s="277"/>
      <c r="AL22" s="277"/>
      <c r="AM22" s="277"/>
      <c r="AN22" s="277"/>
      <c r="AO22" s="277"/>
      <c r="AP22" s="277"/>
      <c r="AQ22" s="277"/>
      <c r="AR22" s="277"/>
      <c r="AS22" s="277"/>
      <c r="AT22" s="277"/>
      <c r="AU22" s="277"/>
      <c r="AV22" s="277"/>
      <c r="AW22" s="277"/>
      <c r="AX22" s="277"/>
      <c r="AY22" s="277"/>
      <c r="AZ22" s="277"/>
      <c r="BA22" s="277"/>
      <c r="BB22" s="277"/>
      <c r="BC22" s="277"/>
      <c r="BD22" s="277"/>
      <c r="BE22" s="277"/>
      <c r="BF22" s="277"/>
      <c r="BG22" s="277"/>
      <c r="BH22" s="277"/>
      <c r="BI22" s="277"/>
      <c r="BJ22" s="277"/>
      <c r="BK22" s="277"/>
      <c r="BL22" s="277"/>
      <c r="BM22" s="277"/>
      <c r="BN22" s="277"/>
      <c r="BO22" s="277"/>
      <c r="BP22" s="277"/>
      <c r="BQ22" s="277"/>
      <c r="BR22" s="277"/>
      <c r="BS22" s="277"/>
      <c r="BT22" s="277"/>
      <c r="BU22" s="277"/>
      <c r="BV22" s="277"/>
      <c r="BW22" s="277"/>
      <c r="BX22" s="277"/>
      <c r="BY22" s="277"/>
      <c r="BZ22" s="277"/>
      <c r="CA22" s="277"/>
      <c r="CB22" s="277"/>
      <c r="CC22" s="277"/>
      <c r="CD22" s="277"/>
      <c r="CE22" s="277"/>
      <c r="CF22" s="277"/>
      <c r="CG22" s="277"/>
      <c r="CH22" s="277"/>
      <c r="CI22" s="277"/>
      <c r="CJ22" s="277"/>
      <c r="CK22" s="277"/>
      <c r="CL22" s="277"/>
      <c r="CM22" s="277"/>
      <c r="CN22" s="277"/>
      <c r="CO22" s="277"/>
      <c r="CP22" s="277"/>
      <c r="CQ22" s="277"/>
      <c r="CR22" s="277"/>
      <c r="CS22" s="277"/>
      <c r="CT22" s="277"/>
      <c r="CU22" s="277"/>
      <c r="CV22" s="277"/>
    </row>
    <row r="23" spans="1:100">
      <c r="B23" s="850"/>
      <c r="C23" s="850"/>
      <c r="D23" s="850"/>
      <c r="E23" s="850"/>
      <c r="F23" s="850"/>
      <c r="G23" s="850"/>
      <c r="H23" s="850"/>
      <c r="I23" s="850"/>
      <c r="J23" s="850"/>
      <c r="K23" s="850"/>
      <c r="L23" s="850"/>
      <c r="M23" s="483"/>
    </row>
    <row r="24" spans="1:100">
      <c r="B24" s="349"/>
      <c r="C24" s="349"/>
      <c r="D24" s="851"/>
      <c r="E24" s="851"/>
      <c r="F24" s="851"/>
      <c r="G24" s="851"/>
      <c r="H24" s="851"/>
      <c r="I24" s="851"/>
      <c r="J24" s="851"/>
      <c r="K24" s="851"/>
      <c r="L24" s="851"/>
      <c r="M24" s="483"/>
    </row>
    <row r="25" spans="1:100">
      <c r="B25" s="350"/>
      <c r="C25" s="351"/>
      <c r="D25" s="851"/>
      <c r="E25" s="851"/>
      <c r="F25" s="851"/>
      <c r="G25" s="851"/>
      <c r="H25" s="851"/>
      <c r="I25" s="851"/>
      <c r="J25" s="851"/>
      <c r="K25" s="851"/>
      <c r="L25" s="851"/>
      <c r="M25" s="483"/>
    </row>
    <row r="26" spans="1:100">
      <c r="B26" s="350"/>
      <c r="C26" s="352"/>
      <c r="D26" s="851"/>
      <c r="E26" s="851"/>
      <c r="F26" s="851"/>
      <c r="G26" s="851"/>
      <c r="H26" s="851"/>
      <c r="I26" s="851"/>
      <c r="J26" s="851"/>
      <c r="K26" s="851"/>
      <c r="L26" s="851"/>
      <c r="M26" s="483"/>
    </row>
    <row r="27" spans="1:100">
      <c r="B27" s="22"/>
      <c r="C27" s="21"/>
      <c r="D27" s="851"/>
      <c r="E27" s="851"/>
      <c r="F27" s="851"/>
      <c r="G27" s="851"/>
      <c r="H27" s="851"/>
      <c r="I27" s="851"/>
      <c r="J27" s="851"/>
      <c r="K27" s="851"/>
      <c r="L27" s="851"/>
      <c r="M27" s="483"/>
    </row>
    <row r="28" spans="1:100">
      <c r="B28" s="22"/>
      <c r="C28" s="21"/>
      <c r="D28" s="346"/>
      <c r="E28" s="346"/>
      <c r="F28" s="346"/>
      <c r="G28" s="346"/>
      <c r="H28" s="346"/>
      <c r="I28" s="346"/>
      <c r="J28" s="346"/>
      <c r="K28" s="346"/>
      <c r="L28" s="346"/>
      <c r="M28" s="483"/>
    </row>
    <row r="29" spans="1:100">
      <c r="B29" s="353"/>
      <c r="C29" s="852"/>
      <c r="D29" s="852"/>
      <c r="E29" s="852"/>
      <c r="F29" s="852"/>
      <c r="G29" s="852"/>
      <c r="H29" s="852"/>
      <c r="I29" s="852"/>
      <c r="J29" s="852"/>
      <c r="K29" s="852"/>
      <c r="L29" s="354"/>
      <c r="M29" s="483"/>
    </row>
    <row r="59" spans="1:100" s="241" customFormat="1">
      <c r="A59" s="246"/>
      <c r="B59" s="246"/>
      <c r="C59" s="246"/>
      <c r="D59" s="246"/>
      <c r="E59" s="246"/>
      <c r="F59" s="246"/>
      <c r="G59" s="246"/>
      <c r="H59" s="246"/>
      <c r="I59" s="370"/>
      <c r="J59" s="247"/>
      <c r="K59" s="247"/>
      <c r="L59" s="247"/>
      <c r="M59" s="247"/>
      <c r="N59" s="277"/>
      <c r="O59" s="277"/>
      <c r="P59" s="277"/>
      <c r="Q59" s="277"/>
      <c r="R59" s="277"/>
      <c r="S59" s="277"/>
      <c r="T59" s="277"/>
      <c r="U59" s="277"/>
      <c r="V59" s="277"/>
      <c r="W59" s="277"/>
      <c r="X59" s="277"/>
      <c r="Y59" s="277"/>
      <c r="Z59" s="277"/>
      <c r="AA59" s="277"/>
      <c r="AB59" s="277"/>
      <c r="AC59" s="277"/>
      <c r="AD59" s="277"/>
      <c r="AE59" s="277"/>
      <c r="AF59" s="277"/>
      <c r="AG59" s="277"/>
      <c r="AH59" s="277"/>
      <c r="AI59" s="277"/>
      <c r="AJ59" s="277"/>
      <c r="AK59" s="277"/>
      <c r="AL59" s="277"/>
      <c r="AM59" s="277"/>
      <c r="AN59" s="277"/>
      <c r="AO59" s="277"/>
      <c r="AP59" s="277"/>
      <c r="AQ59" s="277"/>
      <c r="AR59" s="277"/>
      <c r="AS59" s="277"/>
      <c r="AT59" s="277"/>
      <c r="AU59" s="277"/>
      <c r="AV59" s="277"/>
      <c r="AW59" s="277"/>
      <c r="AX59" s="277"/>
      <c r="AY59" s="277"/>
      <c r="AZ59" s="277"/>
      <c r="BA59" s="277"/>
      <c r="BB59" s="277"/>
      <c r="BC59" s="277"/>
      <c r="BD59" s="277"/>
      <c r="BE59" s="277"/>
      <c r="BF59" s="277"/>
      <c r="BG59" s="277"/>
      <c r="BH59" s="277"/>
      <c r="BI59" s="277"/>
      <c r="BJ59" s="277"/>
      <c r="BK59" s="277"/>
      <c r="BL59" s="277"/>
      <c r="BM59" s="277"/>
      <c r="BN59" s="277"/>
      <c r="BO59" s="277"/>
      <c r="BP59" s="277"/>
      <c r="BQ59" s="277"/>
      <c r="BR59" s="277"/>
      <c r="BS59" s="277"/>
      <c r="BT59" s="277"/>
      <c r="BU59" s="277"/>
      <c r="BV59" s="277"/>
      <c r="BW59" s="277"/>
      <c r="BX59" s="277"/>
      <c r="BY59" s="277"/>
      <c r="BZ59" s="277"/>
      <c r="CA59" s="277"/>
      <c r="CB59" s="277"/>
      <c r="CC59" s="277"/>
      <c r="CD59" s="277"/>
      <c r="CE59" s="277"/>
      <c r="CF59" s="277"/>
      <c r="CG59" s="277"/>
      <c r="CH59" s="277"/>
      <c r="CI59" s="277"/>
      <c r="CJ59" s="277"/>
      <c r="CK59" s="277"/>
      <c r="CL59" s="277"/>
      <c r="CM59" s="277"/>
      <c r="CN59" s="277"/>
      <c r="CO59" s="277"/>
      <c r="CP59" s="277"/>
      <c r="CQ59" s="277"/>
      <c r="CR59" s="277"/>
      <c r="CS59" s="277"/>
      <c r="CT59" s="277"/>
      <c r="CU59" s="277"/>
      <c r="CV59" s="277"/>
    </row>
    <row r="60" spans="1:100" s="241" customFormat="1">
      <c r="A60" s="246"/>
      <c r="B60" s="246"/>
      <c r="C60" s="246"/>
      <c r="D60" s="246"/>
      <c r="E60" s="246"/>
      <c r="F60" s="246"/>
      <c r="G60" s="246"/>
      <c r="H60" s="246"/>
      <c r="I60" s="370"/>
      <c r="J60" s="247"/>
      <c r="K60" s="247"/>
      <c r="L60" s="247"/>
      <c r="M60" s="247"/>
      <c r="N60" s="277"/>
      <c r="O60" s="277"/>
      <c r="P60" s="277"/>
      <c r="Q60" s="277"/>
      <c r="R60" s="277"/>
      <c r="S60" s="277"/>
      <c r="T60" s="277"/>
      <c r="U60" s="277"/>
      <c r="V60" s="277"/>
      <c r="W60" s="277"/>
      <c r="X60" s="277"/>
      <c r="Y60" s="277"/>
      <c r="Z60" s="277"/>
      <c r="AA60" s="277"/>
      <c r="AB60" s="277"/>
      <c r="AC60" s="277"/>
      <c r="AD60" s="277"/>
      <c r="AE60" s="277"/>
      <c r="AF60" s="277"/>
      <c r="AG60" s="277"/>
      <c r="AH60" s="277"/>
      <c r="AI60" s="277"/>
      <c r="AJ60" s="277"/>
      <c r="AK60" s="277"/>
      <c r="AL60" s="277"/>
      <c r="AM60" s="277"/>
      <c r="AN60" s="277"/>
      <c r="AO60" s="277"/>
      <c r="AP60" s="277"/>
      <c r="AQ60" s="277"/>
      <c r="AR60" s="277"/>
      <c r="AS60" s="277"/>
      <c r="AT60" s="277"/>
      <c r="AU60" s="277"/>
      <c r="AV60" s="277"/>
      <c r="AW60" s="277"/>
      <c r="AX60" s="277"/>
      <c r="AY60" s="277"/>
      <c r="AZ60" s="277"/>
      <c r="BA60" s="277"/>
      <c r="BB60" s="277"/>
      <c r="BC60" s="277"/>
      <c r="BD60" s="277"/>
      <c r="BE60" s="277"/>
      <c r="BF60" s="277"/>
      <c r="BG60" s="277"/>
      <c r="BH60" s="277"/>
      <c r="BI60" s="277"/>
      <c r="BJ60" s="277"/>
      <c r="BK60" s="277"/>
      <c r="BL60" s="277"/>
      <c r="BM60" s="277"/>
      <c r="BN60" s="277"/>
      <c r="BO60" s="277"/>
      <c r="BP60" s="277"/>
      <c r="BQ60" s="277"/>
      <c r="BR60" s="277"/>
      <c r="BS60" s="277"/>
      <c r="BT60" s="277"/>
      <c r="BU60" s="277"/>
      <c r="BV60" s="277"/>
      <c r="BW60" s="277"/>
      <c r="BX60" s="277"/>
      <c r="BY60" s="277"/>
      <c r="BZ60" s="277"/>
      <c r="CA60" s="277"/>
      <c r="CB60" s="277"/>
      <c r="CC60" s="277"/>
      <c r="CD60" s="277"/>
      <c r="CE60" s="277"/>
      <c r="CF60" s="277"/>
      <c r="CG60" s="277"/>
      <c r="CH60" s="277"/>
      <c r="CI60" s="277"/>
      <c r="CJ60" s="277"/>
      <c r="CK60" s="277"/>
      <c r="CL60" s="277"/>
      <c r="CM60" s="277"/>
      <c r="CN60" s="277"/>
      <c r="CO60" s="277"/>
      <c r="CP60" s="277"/>
      <c r="CQ60" s="277"/>
      <c r="CR60" s="277"/>
      <c r="CS60" s="277"/>
      <c r="CT60" s="277"/>
      <c r="CU60" s="277"/>
      <c r="CV60" s="277"/>
    </row>
    <row r="61" spans="1:100" s="241" customFormat="1">
      <c r="A61" s="246"/>
      <c r="B61" s="246"/>
      <c r="C61" s="246"/>
      <c r="D61" s="246"/>
      <c r="E61" s="246"/>
      <c r="F61" s="246"/>
      <c r="G61" s="246"/>
      <c r="H61" s="246"/>
      <c r="I61" s="370"/>
      <c r="J61" s="247"/>
      <c r="K61" s="247"/>
      <c r="L61" s="247"/>
      <c r="M61" s="247"/>
      <c r="N61" s="277"/>
      <c r="O61" s="277"/>
      <c r="P61" s="277"/>
      <c r="Q61" s="277"/>
      <c r="R61" s="277"/>
      <c r="S61" s="277"/>
      <c r="T61" s="277"/>
      <c r="U61" s="277"/>
      <c r="V61" s="277"/>
      <c r="W61" s="277"/>
      <c r="X61" s="277"/>
      <c r="Y61" s="277"/>
      <c r="Z61" s="277"/>
      <c r="AA61" s="277"/>
      <c r="AB61" s="277"/>
      <c r="AC61" s="277"/>
      <c r="AD61" s="277"/>
      <c r="AE61" s="277"/>
      <c r="AF61" s="277"/>
      <c r="AG61" s="277"/>
      <c r="AH61" s="277"/>
      <c r="AI61" s="277"/>
      <c r="AJ61" s="277"/>
      <c r="AK61" s="277"/>
      <c r="AL61" s="277"/>
      <c r="AM61" s="277"/>
      <c r="AN61" s="277"/>
      <c r="AO61" s="277"/>
      <c r="AP61" s="277"/>
      <c r="AQ61" s="277"/>
      <c r="AR61" s="277"/>
      <c r="AS61" s="277"/>
      <c r="AT61" s="277"/>
      <c r="AU61" s="277"/>
      <c r="AV61" s="277"/>
      <c r="AW61" s="277"/>
      <c r="AX61" s="277"/>
      <c r="AY61" s="277"/>
      <c r="AZ61" s="277"/>
      <c r="BA61" s="277"/>
      <c r="BB61" s="277"/>
      <c r="BC61" s="277"/>
      <c r="BD61" s="277"/>
      <c r="BE61" s="277"/>
      <c r="BF61" s="277"/>
      <c r="BG61" s="277"/>
      <c r="BH61" s="277"/>
      <c r="BI61" s="277"/>
      <c r="BJ61" s="277"/>
      <c r="BK61" s="277"/>
      <c r="BL61" s="277"/>
      <c r="BM61" s="277"/>
      <c r="BN61" s="277"/>
      <c r="BO61" s="277"/>
      <c r="BP61" s="277"/>
      <c r="BQ61" s="277"/>
      <c r="BR61" s="277"/>
      <c r="BS61" s="277"/>
      <c r="BT61" s="277"/>
      <c r="BU61" s="277"/>
      <c r="BV61" s="277"/>
      <c r="BW61" s="277"/>
      <c r="BX61" s="277"/>
      <c r="BY61" s="277"/>
      <c r="BZ61" s="277"/>
      <c r="CA61" s="277"/>
      <c r="CB61" s="277"/>
      <c r="CC61" s="277"/>
      <c r="CD61" s="277"/>
      <c r="CE61" s="277"/>
      <c r="CF61" s="277"/>
      <c r="CG61" s="277"/>
      <c r="CH61" s="277"/>
      <c r="CI61" s="277"/>
      <c r="CJ61" s="277"/>
      <c r="CK61" s="277"/>
      <c r="CL61" s="277"/>
      <c r="CM61" s="277"/>
      <c r="CN61" s="277"/>
      <c r="CO61" s="277"/>
      <c r="CP61" s="277"/>
      <c r="CQ61" s="277"/>
      <c r="CR61" s="277"/>
      <c r="CS61" s="277"/>
      <c r="CT61" s="277"/>
      <c r="CU61" s="277"/>
      <c r="CV61" s="277"/>
    </row>
    <row r="62" spans="1:100" ht="16.5" hidden="1" customHeight="1">
      <c r="A62" s="248" t="str">
        <f>A1</f>
        <v>Spec. No: CC/NT/W-RT/DOM/A00/23/09261</v>
      </c>
      <c r="B62" s="248"/>
      <c r="C62" s="248"/>
      <c r="D62" s="248"/>
      <c r="E62" s="248"/>
      <c r="F62" s="248"/>
      <c r="G62" s="248"/>
      <c r="H62" s="248"/>
      <c r="I62" s="371"/>
      <c r="J62" s="249"/>
      <c r="K62" s="249"/>
      <c r="L62" s="249"/>
      <c r="M62" s="249"/>
    </row>
    <row r="63" spans="1:100" ht="16.5" hidden="1" customHeight="1">
      <c r="A63" s="243"/>
      <c r="B63" s="243"/>
      <c r="C63" s="243"/>
      <c r="D63" s="243"/>
      <c r="E63" s="243"/>
      <c r="F63" s="243"/>
      <c r="G63" s="243"/>
      <c r="H63" s="243"/>
      <c r="I63" s="372"/>
      <c r="J63" s="244"/>
      <c r="K63" s="244"/>
      <c r="L63" s="244"/>
      <c r="M63" s="244"/>
    </row>
    <row r="64" spans="1:100" ht="35.25" hidden="1" customHeight="1">
      <c r="A64" s="853" t="str">
        <f>A3</f>
        <v>Reactor Package RT-22 for (i) 1X63MVAR , 400kV, 3-Ph Bus Line Reactor at Maithon-A  end under  ‘Eastern region Expansion Scheme-XXXI (ERSS-XXXI)’ and (ii) 2x50 MVAR , 400kV, 3-Phase Switchable Line Reactor at Mainpuri S/s and 2x50 MVAR , 400kV, 3-Phase Fixed Line Reactor at Ballabhgarh S/s under ‘Reactive Power Compensation on 400kV Transmission lines in NR’</v>
      </c>
      <c r="B64" s="853"/>
      <c r="C64" s="853"/>
      <c r="D64" s="853"/>
      <c r="E64" s="853"/>
      <c r="F64" s="853"/>
      <c r="G64" s="853"/>
      <c r="H64" s="853"/>
      <c r="I64" s="853">
        <f>I3</f>
        <v>0</v>
      </c>
      <c r="J64" s="853">
        <f>J3</f>
        <v>0</v>
      </c>
      <c r="K64" s="853"/>
      <c r="L64" s="853"/>
      <c r="M64" s="853"/>
    </row>
    <row r="65" spans="1:13" ht="16.5" hidden="1" customHeight="1">
      <c r="A65" s="846" t="str">
        <f>A4</f>
        <v>(SCHEDULE OF RATES AND PRICES )</v>
      </c>
      <c r="B65" s="846"/>
      <c r="C65" s="846"/>
      <c r="D65" s="846"/>
      <c r="E65" s="846"/>
      <c r="F65" s="846"/>
      <c r="G65" s="846"/>
      <c r="H65" s="846"/>
      <c r="I65" s="846">
        <f>I4</f>
        <v>0</v>
      </c>
      <c r="J65" s="846">
        <f>J4</f>
        <v>0</v>
      </c>
      <c r="K65" s="846"/>
      <c r="L65" s="846"/>
      <c r="M65" s="846"/>
    </row>
    <row r="66" spans="1:13" ht="16.5" hidden="1" customHeight="1">
      <c r="A66" s="250"/>
      <c r="B66" s="250"/>
      <c r="C66" s="250"/>
      <c r="D66" s="250"/>
      <c r="E66" s="250"/>
      <c r="F66" s="250"/>
      <c r="G66" s="250"/>
      <c r="H66" s="250"/>
      <c r="I66" s="425"/>
      <c r="J66" s="427"/>
      <c r="K66" s="427"/>
      <c r="L66" s="427"/>
      <c r="M66" s="427"/>
    </row>
    <row r="67" spans="1:13" ht="16.5" hidden="1" customHeight="1">
      <c r="A67" s="251" t="e">
        <f>#REF!</f>
        <v>#REF!</v>
      </c>
      <c r="B67" s="251"/>
      <c r="C67" s="251"/>
      <c r="D67" s="251"/>
      <c r="E67" s="251"/>
      <c r="F67" s="251"/>
      <c r="G67" s="251"/>
      <c r="H67" s="251"/>
      <c r="I67" s="373"/>
      <c r="J67" s="252"/>
      <c r="K67" s="252"/>
      <c r="L67" s="252"/>
      <c r="M67" s="252"/>
    </row>
    <row r="68" spans="1:13" ht="16.5" hidden="1" customHeight="1">
      <c r="A68" s="855" t="e">
        <f>#REF!</f>
        <v>#REF!</v>
      </c>
      <c r="B68" s="855"/>
      <c r="C68" s="855"/>
      <c r="D68" s="855"/>
      <c r="E68" s="855"/>
      <c r="F68" s="855"/>
      <c r="G68" s="855"/>
      <c r="H68" s="855"/>
      <c r="I68" s="855" t="e">
        <f>#REF!</f>
        <v>#REF!</v>
      </c>
      <c r="J68" s="855" t="e">
        <f>#REF!</f>
        <v>#REF!</v>
      </c>
      <c r="K68" s="423"/>
      <c r="L68" s="423"/>
      <c r="M68" s="423"/>
    </row>
    <row r="69" spans="1:13" ht="16.5" hidden="1" customHeight="1">
      <c r="A69" s="253" t="e">
        <f>#REF!</f>
        <v>#REF!</v>
      </c>
      <c r="B69" s="253"/>
      <c r="C69" s="253"/>
      <c r="D69" s="253"/>
      <c r="E69" s="253"/>
      <c r="F69" s="253"/>
      <c r="G69" s="253"/>
      <c r="H69" s="253"/>
      <c r="I69" s="854" t="e">
        <f>#REF!</f>
        <v>#REF!</v>
      </c>
      <c r="J69" s="854" t="e">
        <f>#REF!</f>
        <v>#REF!</v>
      </c>
      <c r="K69" s="424"/>
      <c r="L69" s="424"/>
      <c r="M69" s="424"/>
    </row>
    <row r="70" spans="1:13" ht="16.5" hidden="1" customHeight="1">
      <c r="A70" s="253" t="e">
        <f>#REF!</f>
        <v>#REF!</v>
      </c>
      <c r="B70" s="253"/>
      <c r="C70" s="253"/>
      <c r="D70" s="253"/>
      <c r="E70" s="253"/>
      <c r="F70" s="253"/>
      <c r="G70" s="253"/>
      <c r="H70" s="253"/>
      <c r="I70" s="854" t="e">
        <f>#REF!</f>
        <v>#REF!</v>
      </c>
      <c r="J70" s="854" t="e">
        <f>#REF!</f>
        <v>#REF!</v>
      </c>
      <c r="K70" s="424"/>
      <c r="L70" s="424"/>
      <c r="M70" s="424"/>
    </row>
    <row r="71" spans="1:13" ht="16.5" hidden="1" customHeight="1">
      <c r="A71" s="254"/>
      <c r="B71" s="254"/>
      <c r="C71" s="254"/>
      <c r="D71" s="254"/>
      <c r="E71" s="254"/>
      <c r="F71" s="254"/>
      <c r="G71" s="254"/>
      <c r="H71" s="254"/>
      <c r="I71" s="854" t="e">
        <f>#REF!</f>
        <v>#REF!</v>
      </c>
      <c r="J71" s="854" t="e">
        <f>#REF!</f>
        <v>#REF!</v>
      </c>
      <c r="K71" s="424"/>
      <c r="L71" s="424"/>
      <c r="M71" s="424"/>
    </row>
    <row r="72" spans="1:13" ht="16.5" hidden="1" customHeight="1">
      <c r="A72" s="254"/>
      <c r="B72" s="254"/>
      <c r="C72" s="254"/>
      <c r="D72" s="254"/>
      <c r="E72" s="254"/>
      <c r="F72" s="254"/>
      <c r="G72" s="254"/>
      <c r="H72" s="254"/>
      <c r="I72" s="854">
        <f>C5</f>
        <v>0</v>
      </c>
      <c r="J72" s="854">
        <f>D5</f>
        <v>0</v>
      </c>
      <c r="K72" s="424"/>
      <c r="L72" s="424"/>
      <c r="M72" s="424"/>
    </row>
    <row r="73" spans="1:13" ht="16.5" hidden="1" customHeight="1"/>
    <row r="74" spans="1:13" ht="33.75" hidden="1" customHeight="1">
      <c r="A74" s="256" t="str">
        <f>A15</f>
        <v>SL. NO.</v>
      </c>
      <c r="B74" s="256"/>
      <c r="C74" s="256"/>
      <c r="D74" s="256"/>
      <c r="E74" s="256"/>
      <c r="F74" s="256"/>
      <c r="G74" s="256"/>
      <c r="H74" s="256"/>
      <c r="I74" s="257" t="str">
        <f>I15</f>
        <v>Description of Test</v>
      </c>
      <c r="J74" s="857" t="e">
        <f>#REF!</f>
        <v>#REF!</v>
      </c>
      <c r="K74" s="857"/>
      <c r="L74" s="857"/>
      <c r="M74" s="857"/>
    </row>
    <row r="75" spans="1:13" ht="16.5" hidden="1" customHeight="1">
      <c r="A75" s="427" t="e">
        <f>#REF!</f>
        <v>#REF!</v>
      </c>
      <c r="B75" s="427"/>
      <c r="C75" s="427"/>
      <c r="D75" s="427"/>
      <c r="E75" s="427"/>
      <c r="F75" s="427"/>
      <c r="G75" s="427"/>
      <c r="H75" s="427"/>
      <c r="I75" s="425" t="e">
        <f>#REF!</f>
        <v>#REF!</v>
      </c>
      <c r="J75" s="858" t="e">
        <f>#REF!</f>
        <v>#REF!</v>
      </c>
      <c r="K75" s="858"/>
      <c r="L75" s="858"/>
      <c r="M75" s="858"/>
    </row>
    <row r="76" spans="1:13" ht="16.5" hidden="1" customHeight="1">
      <c r="A76" s="258" t="e">
        <f>#REF!</f>
        <v>#REF!</v>
      </c>
      <c r="B76" s="258"/>
      <c r="C76" s="258"/>
      <c r="D76" s="258"/>
      <c r="E76" s="258"/>
      <c r="F76" s="258"/>
      <c r="G76" s="258"/>
      <c r="H76" s="258"/>
      <c r="I76" s="259" t="e">
        <f>#REF!</f>
        <v>#REF!</v>
      </c>
      <c r="J76" s="858"/>
      <c r="K76" s="858"/>
      <c r="L76" s="858"/>
      <c r="M76" s="858"/>
    </row>
    <row r="77" spans="1:13" ht="16.5" hidden="1" customHeight="1">
      <c r="A77" s="260" t="e">
        <f>#REF!</f>
        <v>#REF!</v>
      </c>
      <c r="B77" s="260"/>
      <c r="C77" s="260"/>
      <c r="D77" s="260"/>
      <c r="E77" s="260"/>
      <c r="F77" s="260"/>
      <c r="G77" s="260"/>
      <c r="H77" s="260"/>
      <c r="I77" s="261" t="e">
        <f>#REF!</f>
        <v>#REF!</v>
      </c>
      <c r="J77" s="856" t="e">
        <f>#REF!</f>
        <v>#REF!</v>
      </c>
      <c r="K77" s="856"/>
      <c r="L77" s="856"/>
      <c r="M77" s="856"/>
    </row>
    <row r="78" spans="1:13" ht="16.5" hidden="1" customHeight="1">
      <c r="A78" s="260" t="e">
        <f>#REF!</f>
        <v>#REF!</v>
      </c>
      <c r="B78" s="260"/>
      <c r="C78" s="260"/>
      <c r="D78" s="260"/>
      <c r="E78" s="260"/>
      <c r="F78" s="260"/>
      <c r="G78" s="260"/>
      <c r="H78" s="260"/>
      <c r="I78" s="261" t="e">
        <f>#REF!</f>
        <v>#REF!</v>
      </c>
      <c r="J78" s="856" t="e">
        <f>#REF!</f>
        <v>#REF!</v>
      </c>
      <c r="K78" s="856"/>
      <c r="L78" s="856"/>
      <c r="M78" s="856"/>
    </row>
    <row r="79" spans="1:13" ht="20.100000000000001" hidden="1" customHeight="1">
      <c r="A79" s="262"/>
      <c r="B79" s="262"/>
      <c r="C79" s="262"/>
      <c r="D79" s="262"/>
      <c r="E79" s="262"/>
      <c r="F79" s="262"/>
      <c r="G79" s="262"/>
      <c r="H79" s="262"/>
      <c r="I79" s="259" t="e">
        <f>#REF!</f>
        <v>#REF!</v>
      </c>
      <c r="J79" s="856" t="e">
        <f>#REF!</f>
        <v>#REF!</v>
      </c>
      <c r="K79" s="856"/>
      <c r="L79" s="856"/>
      <c r="M79" s="856"/>
    </row>
    <row r="80" spans="1:13" ht="16.5" hidden="1" customHeight="1">
      <c r="A80" s="258" t="e">
        <f>#REF!</f>
        <v>#REF!</v>
      </c>
      <c r="B80" s="258"/>
      <c r="C80" s="258"/>
      <c r="D80" s="258"/>
      <c r="E80" s="258"/>
      <c r="F80" s="258"/>
      <c r="G80" s="258"/>
      <c r="H80" s="258"/>
      <c r="I80" s="259" t="e">
        <f>#REF!</f>
        <v>#REF!</v>
      </c>
      <c r="J80" s="856"/>
      <c r="K80" s="856"/>
      <c r="L80" s="856"/>
      <c r="M80" s="856"/>
    </row>
    <row r="81" spans="1:100" ht="16.5" hidden="1" customHeight="1">
      <c r="A81" s="263" t="e">
        <f>#REF!</f>
        <v>#REF!</v>
      </c>
      <c r="B81" s="263"/>
      <c r="C81" s="263"/>
      <c r="D81" s="263"/>
      <c r="E81" s="263"/>
      <c r="F81" s="263"/>
      <c r="G81" s="263"/>
      <c r="H81" s="263"/>
      <c r="I81" s="259" t="e">
        <f>#REF!</f>
        <v>#REF!</v>
      </c>
      <c r="J81" s="856"/>
      <c r="K81" s="856"/>
      <c r="L81" s="856"/>
      <c r="M81" s="856"/>
    </row>
    <row r="82" spans="1:100" ht="16.5" hidden="1" customHeight="1">
      <c r="A82" s="264" t="e">
        <f>#REF!</f>
        <v>#REF!</v>
      </c>
      <c r="B82" s="264"/>
      <c r="C82" s="264"/>
      <c r="D82" s="264"/>
      <c r="E82" s="264"/>
      <c r="F82" s="264"/>
      <c r="G82" s="264"/>
      <c r="H82" s="264"/>
      <c r="I82" s="259" t="e">
        <f>#REF!</f>
        <v>#REF!</v>
      </c>
      <c r="J82" s="856"/>
      <c r="K82" s="856"/>
      <c r="L82" s="856"/>
      <c r="M82" s="856"/>
    </row>
    <row r="83" spans="1:100" ht="16.5" hidden="1" customHeight="1">
      <c r="A83" s="260" t="e">
        <f>#REF!</f>
        <v>#REF!</v>
      </c>
      <c r="B83" s="260"/>
      <c r="C83" s="260"/>
      <c r="D83" s="260"/>
      <c r="E83" s="260"/>
      <c r="F83" s="260"/>
      <c r="G83" s="260"/>
      <c r="H83" s="260"/>
      <c r="I83" s="261" t="e">
        <f>#REF!</f>
        <v>#REF!</v>
      </c>
      <c r="J83" s="856" t="e">
        <f>#REF!</f>
        <v>#REF!</v>
      </c>
      <c r="K83" s="856"/>
      <c r="L83" s="856"/>
      <c r="M83" s="856"/>
    </row>
    <row r="84" spans="1:100" ht="16.5" hidden="1" customHeight="1">
      <c r="A84" s="260" t="e">
        <f>#REF!</f>
        <v>#REF!</v>
      </c>
      <c r="B84" s="260"/>
      <c r="C84" s="260"/>
      <c r="D84" s="260"/>
      <c r="E84" s="260"/>
      <c r="F84" s="260"/>
      <c r="G84" s="260"/>
      <c r="H84" s="260"/>
      <c r="I84" s="261" t="e">
        <f>#REF!</f>
        <v>#REF!</v>
      </c>
      <c r="J84" s="856" t="e">
        <f>#REF!</f>
        <v>#REF!</v>
      </c>
      <c r="K84" s="856"/>
      <c r="L84" s="856"/>
      <c r="M84" s="856"/>
    </row>
    <row r="85" spans="1:100" ht="16.5" hidden="1" customHeight="1">
      <c r="A85" s="260" t="e">
        <f>#REF!</f>
        <v>#REF!</v>
      </c>
      <c r="B85" s="260"/>
      <c r="C85" s="260"/>
      <c r="D85" s="260"/>
      <c r="E85" s="260"/>
      <c r="F85" s="260"/>
      <c r="G85" s="260"/>
      <c r="H85" s="260"/>
      <c r="I85" s="261" t="e">
        <f>#REF!</f>
        <v>#REF!</v>
      </c>
      <c r="J85" s="856" t="e">
        <f>#REF!</f>
        <v>#REF!</v>
      </c>
      <c r="K85" s="856"/>
      <c r="L85" s="856"/>
      <c r="M85" s="856"/>
    </row>
    <row r="86" spans="1:100" ht="16.5" hidden="1" customHeight="1">
      <c r="A86" s="260" t="e">
        <f>#REF!</f>
        <v>#REF!</v>
      </c>
      <c r="B86" s="260"/>
      <c r="C86" s="260"/>
      <c r="D86" s="260"/>
      <c r="E86" s="260"/>
      <c r="F86" s="260"/>
      <c r="G86" s="260"/>
      <c r="H86" s="260"/>
      <c r="I86" s="261" t="e">
        <f>#REF!</f>
        <v>#REF!</v>
      </c>
      <c r="J86" s="856" t="e">
        <f>#REF!</f>
        <v>#REF!</v>
      </c>
      <c r="K86" s="856"/>
      <c r="L86" s="856"/>
      <c r="M86" s="856"/>
    </row>
    <row r="87" spans="1:100" ht="16.5" hidden="1" customHeight="1">
      <c r="A87" s="260"/>
      <c r="B87" s="260"/>
      <c r="C87" s="260"/>
      <c r="D87" s="260"/>
      <c r="E87" s="260"/>
      <c r="F87" s="260"/>
      <c r="G87" s="260"/>
      <c r="H87" s="260"/>
      <c r="I87" s="259" t="e">
        <f>#REF!</f>
        <v>#REF!</v>
      </c>
      <c r="J87" s="856" t="e">
        <f>#REF!</f>
        <v>#REF!</v>
      </c>
      <c r="K87" s="856"/>
      <c r="L87" s="856"/>
      <c r="M87" s="856"/>
    </row>
    <row r="88" spans="1:100" ht="20.100000000000001" hidden="1" customHeight="1">
      <c r="A88" s="264" t="e">
        <f>#REF!</f>
        <v>#REF!</v>
      </c>
      <c r="B88" s="264"/>
      <c r="C88" s="264"/>
      <c r="D88" s="264"/>
      <c r="E88" s="264"/>
      <c r="F88" s="264"/>
      <c r="G88" s="264"/>
      <c r="H88" s="264"/>
      <c r="I88" s="259" t="e">
        <f>#REF!</f>
        <v>#REF!</v>
      </c>
      <c r="J88" s="856"/>
      <c r="K88" s="856"/>
      <c r="L88" s="856"/>
      <c r="M88" s="856"/>
    </row>
    <row r="89" spans="1:100" ht="16.5" hidden="1" customHeight="1">
      <c r="A89" s="260" t="e">
        <f>#REF!</f>
        <v>#REF!</v>
      </c>
      <c r="B89" s="260"/>
      <c r="C89" s="260"/>
      <c r="D89" s="260"/>
      <c r="E89" s="260"/>
      <c r="F89" s="260"/>
      <c r="G89" s="260"/>
      <c r="H89" s="260"/>
      <c r="I89" s="261" t="e">
        <f>#REF!</f>
        <v>#REF!</v>
      </c>
      <c r="J89" s="856" t="e">
        <f>#REF!</f>
        <v>#REF!</v>
      </c>
      <c r="K89" s="856"/>
      <c r="L89" s="856"/>
      <c r="M89" s="856"/>
    </row>
    <row r="90" spans="1:100" ht="16.5" hidden="1" customHeight="1">
      <c r="A90" s="260" t="e">
        <f>#REF!</f>
        <v>#REF!</v>
      </c>
      <c r="B90" s="260"/>
      <c r="C90" s="260"/>
      <c r="D90" s="260"/>
      <c r="E90" s="260"/>
      <c r="F90" s="260"/>
      <c r="G90" s="260"/>
      <c r="H90" s="260"/>
      <c r="I90" s="261" t="e">
        <f>#REF!</f>
        <v>#REF!</v>
      </c>
      <c r="J90" s="856" t="e">
        <f>#REF!</f>
        <v>#REF!</v>
      </c>
      <c r="K90" s="856"/>
      <c r="L90" s="856"/>
      <c r="M90" s="856"/>
    </row>
    <row r="91" spans="1:100" ht="20.100000000000001" hidden="1" customHeight="1">
      <c r="A91" s="260" t="e">
        <f>#REF!</f>
        <v>#REF!</v>
      </c>
      <c r="B91" s="260"/>
      <c r="C91" s="260"/>
      <c r="D91" s="260"/>
      <c r="E91" s="260"/>
      <c r="F91" s="260"/>
      <c r="G91" s="260"/>
      <c r="H91" s="260"/>
      <c r="I91" s="261" t="e">
        <f>#REF!</f>
        <v>#REF!</v>
      </c>
      <c r="J91" s="856" t="e">
        <f>#REF!</f>
        <v>#REF!</v>
      </c>
      <c r="K91" s="856"/>
      <c r="L91" s="856"/>
      <c r="M91" s="856"/>
    </row>
    <row r="92" spans="1:100" ht="16.5" hidden="1" customHeight="1">
      <c r="A92" s="260" t="e">
        <f>#REF!</f>
        <v>#REF!</v>
      </c>
      <c r="B92" s="260"/>
      <c r="C92" s="260"/>
      <c r="D92" s="260"/>
      <c r="E92" s="260"/>
      <c r="F92" s="260"/>
      <c r="G92" s="260"/>
      <c r="H92" s="260"/>
      <c r="I92" s="261" t="e">
        <f>#REF!</f>
        <v>#REF!</v>
      </c>
      <c r="J92" s="856" t="e">
        <f>#REF!</f>
        <v>#REF!</v>
      </c>
      <c r="K92" s="856"/>
      <c r="L92" s="856"/>
      <c r="M92" s="856"/>
    </row>
    <row r="93" spans="1:100" s="266" customFormat="1" ht="20.100000000000001" hidden="1" customHeight="1">
      <c r="A93" s="265"/>
      <c r="B93" s="265"/>
      <c r="C93" s="265"/>
      <c r="D93" s="265"/>
      <c r="E93" s="265"/>
      <c r="F93" s="265"/>
      <c r="G93" s="265"/>
      <c r="H93" s="265"/>
      <c r="I93" s="259" t="e">
        <f>#REF!</f>
        <v>#REF!</v>
      </c>
      <c r="J93" s="856" t="e">
        <f>#REF!</f>
        <v>#REF!</v>
      </c>
      <c r="K93" s="856"/>
      <c r="L93" s="856"/>
      <c r="M93" s="856"/>
      <c r="N93" s="277"/>
      <c r="O93" s="277"/>
      <c r="P93" s="277"/>
      <c r="Q93" s="277"/>
      <c r="R93" s="277"/>
      <c r="S93" s="277"/>
      <c r="T93" s="277"/>
      <c r="U93" s="277"/>
      <c r="V93" s="277"/>
      <c r="W93" s="277"/>
      <c r="X93" s="277"/>
      <c r="Y93" s="277"/>
      <c r="Z93" s="277"/>
      <c r="AA93" s="277"/>
      <c r="AB93" s="277"/>
      <c r="AC93" s="277"/>
      <c r="AD93" s="277"/>
      <c r="AE93" s="277"/>
      <c r="AF93" s="277"/>
      <c r="AG93" s="277"/>
      <c r="AH93" s="277"/>
      <c r="AI93" s="277"/>
      <c r="AJ93" s="277"/>
      <c r="AK93" s="277"/>
      <c r="AL93" s="277"/>
      <c r="AM93" s="277"/>
      <c r="AN93" s="277"/>
      <c r="AO93" s="277"/>
      <c r="AP93" s="277"/>
      <c r="AQ93" s="277"/>
      <c r="AR93" s="277"/>
      <c r="AS93" s="277"/>
      <c r="AT93" s="277"/>
      <c r="AU93" s="277"/>
      <c r="AV93" s="277"/>
      <c r="AW93" s="277"/>
      <c r="AX93" s="277"/>
      <c r="AY93" s="277"/>
      <c r="AZ93" s="277"/>
      <c r="BA93" s="277"/>
      <c r="BB93" s="277"/>
      <c r="BC93" s="277"/>
      <c r="BD93" s="277"/>
      <c r="BE93" s="277"/>
      <c r="BF93" s="277"/>
      <c r="BG93" s="277"/>
      <c r="BH93" s="277"/>
      <c r="BI93" s="277"/>
      <c r="BJ93" s="277"/>
      <c r="BK93" s="277"/>
      <c r="BL93" s="277"/>
      <c r="BM93" s="277"/>
      <c r="BN93" s="277"/>
      <c r="BO93" s="277"/>
      <c r="BP93" s="277"/>
      <c r="BQ93" s="277"/>
      <c r="BR93" s="277"/>
      <c r="BS93" s="277"/>
      <c r="BT93" s="277"/>
      <c r="BU93" s="277"/>
      <c r="BV93" s="277"/>
      <c r="BW93" s="277"/>
      <c r="BX93" s="277"/>
      <c r="BY93" s="277"/>
      <c r="BZ93" s="277"/>
      <c r="CA93" s="277"/>
      <c r="CB93" s="277"/>
      <c r="CC93" s="277"/>
      <c r="CD93" s="277"/>
      <c r="CE93" s="277"/>
      <c r="CF93" s="277"/>
      <c r="CG93" s="277"/>
      <c r="CH93" s="277"/>
      <c r="CI93" s="277"/>
      <c r="CJ93" s="277"/>
      <c r="CK93" s="277"/>
      <c r="CL93" s="277"/>
      <c r="CM93" s="277"/>
      <c r="CN93" s="277"/>
      <c r="CO93" s="277"/>
      <c r="CP93" s="277"/>
      <c r="CQ93" s="277"/>
      <c r="CR93" s="277"/>
      <c r="CS93" s="277"/>
      <c r="CT93" s="277"/>
      <c r="CU93" s="277"/>
      <c r="CV93" s="277"/>
    </row>
    <row r="94" spans="1:100" ht="24" hidden="1" customHeight="1">
      <c r="A94" s="264" t="e">
        <f>#REF!</f>
        <v>#REF!</v>
      </c>
      <c r="B94" s="264"/>
      <c r="C94" s="264"/>
      <c r="D94" s="264"/>
      <c r="E94" s="264"/>
      <c r="F94" s="264"/>
      <c r="G94" s="264"/>
      <c r="H94" s="264"/>
      <c r="I94" s="259" t="e">
        <f>#REF!</f>
        <v>#REF!</v>
      </c>
      <c r="J94" s="856"/>
      <c r="K94" s="856"/>
      <c r="L94" s="856"/>
      <c r="M94" s="856"/>
    </row>
    <row r="95" spans="1:100" ht="16.5" hidden="1" customHeight="1">
      <c r="A95" s="260" t="e">
        <f>#REF!</f>
        <v>#REF!</v>
      </c>
      <c r="B95" s="260"/>
      <c r="C95" s="260"/>
      <c r="D95" s="260"/>
      <c r="E95" s="260"/>
      <c r="F95" s="260"/>
      <c r="G95" s="260"/>
      <c r="H95" s="260"/>
      <c r="I95" s="261" t="e">
        <f>#REF!</f>
        <v>#REF!</v>
      </c>
      <c r="J95" s="856" t="e">
        <f>#REF!</f>
        <v>#REF!</v>
      </c>
      <c r="K95" s="856"/>
      <c r="L95" s="856"/>
      <c r="M95" s="856"/>
    </row>
    <row r="96" spans="1:100" ht="16.5" hidden="1" customHeight="1">
      <c r="A96" s="260" t="e">
        <f>#REF!</f>
        <v>#REF!</v>
      </c>
      <c r="B96" s="260"/>
      <c r="C96" s="260"/>
      <c r="D96" s="260"/>
      <c r="E96" s="260"/>
      <c r="F96" s="260"/>
      <c r="G96" s="260"/>
      <c r="H96" s="260"/>
      <c r="I96" s="261" t="e">
        <f>#REF!</f>
        <v>#REF!</v>
      </c>
      <c r="J96" s="856" t="e">
        <f>#REF!</f>
        <v>#REF!</v>
      </c>
      <c r="K96" s="856"/>
      <c r="L96" s="856"/>
      <c r="M96" s="856"/>
    </row>
    <row r="97" spans="1:100" ht="33" hidden="1" customHeight="1">
      <c r="A97" s="260" t="e">
        <f>#REF!</f>
        <v>#REF!</v>
      </c>
      <c r="B97" s="260"/>
      <c r="C97" s="260"/>
      <c r="D97" s="260"/>
      <c r="E97" s="260"/>
      <c r="F97" s="260"/>
      <c r="G97" s="260"/>
      <c r="H97" s="260"/>
      <c r="I97" s="261" t="e">
        <f>#REF!</f>
        <v>#REF!</v>
      </c>
      <c r="J97" s="856" t="e">
        <f>#REF!</f>
        <v>#REF!</v>
      </c>
      <c r="K97" s="856"/>
      <c r="L97" s="856"/>
      <c r="M97" s="856"/>
    </row>
    <row r="98" spans="1:100" s="266" customFormat="1" ht="20.100000000000001" hidden="1" customHeight="1">
      <c r="A98" s="260"/>
      <c r="B98" s="260"/>
      <c r="C98" s="260"/>
      <c r="D98" s="260"/>
      <c r="E98" s="260"/>
      <c r="F98" s="260"/>
      <c r="G98" s="260"/>
      <c r="H98" s="260"/>
      <c r="I98" s="259" t="e">
        <f>#REF!</f>
        <v>#REF!</v>
      </c>
      <c r="J98" s="856" t="e">
        <f>#REF!</f>
        <v>#REF!</v>
      </c>
      <c r="K98" s="856"/>
      <c r="L98" s="856"/>
      <c r="M98" s="856"/>
      <c r="N98" s="277"/>
      <c r="O98" s="277"/>
      <c r="P98" s="277"/>
      <c r="Q98" s="277"/>
      <c r="R98" s="277"/>
      <c r="S98" s="277"/>
      <c r="T98" s="277"/>
      <c r="U98" s="277"/>
      <c r="V98" s="277"/>
      <c r="W98" s="277"/>
      <c r="X98" s="277"/>
      <c r="Y98" s="277"/>
      <c r="Z98" s="277"/>
      <c r="AA98" s="277"/>
      <c r="AB98" s="277"/>
      <c r="AC98" s="277"/>
      <c r="AD98" s="277"/>
      <c r="AE98" s="277"/>
      <c r="AF98" s="277"/>
      <c r="AG98" s="277"/>
      <c r="AH98" s="277"/>
      <c r="AI98" s="277"/>
      <c r="AJ98" s="277"/>
      <c r="AK98" s="277"/>
      <c r="AL98" s="277"/>
      <c r="AM98" s="277"/>
      <c r="AN98" s="277"/>
      <c r="AO98" s="277"/>
      <c r="AP98" s="277"/>
      <c r="AQ98" s="277"/>
      <c r="AR98" s="277"/>
      <c r="AS98" s="277"/>
      <c r="AT98" s="277"/>
      <c r="AU98" s="277"/>
      <c r="AV98" s="277"/>
      <c r="AW98" s="277"/>
      <c r="AX98" s="277"/>
      <c r="AY98" s="277"/>
      <c r="AZ98" s="277"/>
      <c r="BA98" s="277"/>
      <c r="BB98" s="277"/>
      <c r="BC98" s="277"/>
      <c r="BD98" s="277"/>
      <c r="BE98" s="277"/>
      <c r="BF98" s="277"/>
      <c r="BG98" s="277"/>
      <c r="BH98" s="277"/>
      <c r="BI98" s="277"/>
      <c r="BJ98" s="277"/>
      <c r="BK98" s="277"/>
      <c r="BL98" s="277"/>
      <c r="BM98" s="277"/>
      <c r="BN98" s="277"/>
      <c r="BO98" s="277"/>
      <c r="BP98" s="277"/>
      <c r="BQ98" s="277"/>
      <c r="BR98" s="277"/>
      <c r="BS98" s="277"/>
      <c r="BT98" s="277"/>
      <c r="BU98" s="277"/>
      <c r="BV98" s="277"/>
      <c r="BW98" s="277"/>
      <c r="BX98" s="277"/>
      <c r="BY98" s="277"/>
      <c r="BZ98" s="277"/>
      <c r="CA98" s="277"/>
      <c r="CB98" s="277"/>
      <c r="CC98" s="277"/>
      <c r="CD98" s="277"/>
      <c r="CE98" s="277"/>
      <c r="CF98" s="277"/>
      <c r="CG98" s="277"/>
      <c r="CH98" s="277"/>
      <c r="CI98" s="277"/>
      <c r="CJ98" s="277"/>
      <c r="CK98" s="277"/>
      <c r="CL98" s="277"/>
      <c r="CM98" s="277"/>
      <c r="CN98" s="277"/>
      <c r="CO98" s="277"/>
      <c r="CP98" s="277"/>
      <c r="CQ98" s="277"/>
      <c r="CR98" s="277"/>
      <c r="CS98" s="277"/>
      <c r="CT98" s="277"/>
      <c r="CU98" s="277"/>
      <c r="CV98" s="277"/>
    </row>
    <row r="99" spans="1:100" ht="20.100000000000001" hidden="1" customHeight="1">
      <c r="A99" s="264" t="e">
        <f>#REF!</f>
        <v>#REF!</v>
      </c>
      <c r="B99" s="264"/>
      <c r="C99" s="264"/>
      <c r="D99" s="264"/>
      <c r="E99" s="264"/>
      <c r="F99" s="264"/>
      <c r="G99" s="264"/>
      <c r="H99" s="264"/>
      <c r="I99" s="259" t="e">
        <f>#REF!</f>
        <v>#REF!</v>
      </c>
      <c r="J99" s="856"/>
      <c r="K99" s="856"/>
      <c r="L99" s="856"/>
      <c r="M99" s="856"/>
    </row>
    <row r="100" spans="1:100" ht="16.5" hidden="1" customHeight="1">
      <c r="A100" s="260" t="e">
        <f>#REF!</f>
        <v>#REF!</v>
      </c>
      <c r="B100" s="260"/>
      <c r="C100" s="260"/>
      <c r="D100" s="260"/>
      <c r="E100" s="260"/>
      <c r="F100" s="260"/>
      <c r="G100" s="260"/>
      <c r="H100" s="260"/>
      <c r="I100" s="261" t="e">
        <f>#REF!</f>
        <v>#REF!</v>
      </c>
      <c r="J100" s="856" t="e">
        <f>#REF!</f>
        <v>#REF!</v>
      </c>
      <c r="K100" s="856"/>
      <c r="L100" s="856"/>
      <c r="M100" s="856"/>
    </row>
    <row r="101" spans="1:100" ht="16.5" hidden="1" customHeight="1">
      <c r="A101" s="260" t="e">
        <f>#REF!</f>
        <v>#REF!</v>
      </c>
      <c r="B101" s="260"/>
      <c r="C101" s="260"/>
      <c r="D101" s="260"/>
      <c r="E101" s="260"/>
      <c r="F101" s="260"/>
      <c r="G101" s="260"/>
      <c r="H101" s="260"/>
      <c r="I101" s="261" t="e">
        <f>#REF!</f>
        <v>#REF!</v>
      </c>
      <c r="J101" s="856" t="e">
        <f>#REF!</f>
        <v>#REF!</v>
      </c>
      <c r="K101" s="856"/>
      <c r="L101" s="856"/>
      <c r="M101" s="856"/>
    </row>
    <row r="102" spans="1:100" ht="16.5" hidden="1" customHeight="1">
      <c r="A102" s="260" t="e">
        <f>#REF!</f>
        <v>#REF!</v>
      </c>
      <c r="B102" s="260"/>
      <c r="C102" s="260"/>
      <c r="D102" s="260"/>
      <c r="E102" s="260"/>
      <c r="F102" s="260"/>
      <c r="G102" s="260"/>
      <c r="H102" s="260"/>
      <c r="I102" s="261" t="e">
        <f>#REF!</f>
        <v>#REF!</v>
      </c>
      <c r="J102" s="856" t="e">
        <f>#REF!</f>
        <v>#REF!</v>
      </c>
      <c r="K102" s="856"/>
      <c r="L102" s="856"/>
      <c r="M102" s="856"/>
    </row>
    <row r="103" spans="1:100" ht="16.5" hidden="1" customHeight="1">
      <c r="A103" s="260"/>
      <c r="B103" s="260"/>
      <c r="C103" s="260"/>
      <c r="D103" s="260"/>
      <c r="E103" s="260"/>
      <c r="F103" s="260"/>
      <c r="G103" s="260"/>
      <c r="H103" s="260"/>
      <c r="I103" s="259" t="e">
        <f>#REF!</f>
        <v>#REF!</v>
      </c>
      <c r="J103" s="856" t="e">
        <f>#REF!</f>
        <v>#REF!</v>
      </c>
      <c r="K103" s="856"/>
      <c r="L103" s="856"/>
      <c r="M103" s="856"/>
    </row>
    <row r="104" spans="1:100" ht="20.100000000000001" hidden="1" customHeight="1">
      <c r="A104" s="264" t="e">
        <f>#REF!</f>
        <v>#REF!</v>
      </c>
      <c r="B104" s="264"/>
      <c r="C104" s="264"/>
      <c r="D104" s="264"/>
      <c r="E104" s="264"/>
      <c r="F104" s="264"/>
      <c r="G104" s="264"/>
      <c r="H104" s="264"/>
      <c r="I104" s="259" t="e">
        <f>#REF!</f>
        <v>#REF!</v>
      </c>
      <c r="J104" s="856"/>
      <c r="K104" s="856"/>
      <c r="L104" s="856"/>
      <c r="M104" s="856"/>
    </row>
    <row r="105" spans="1:100" ht="16.5" hidden="1" customHeight="1">
      <c r="A105" s="260" t="e">
        <f>#REF!</f>
        <v>#REF!</v>
      </c>
      <c r="B105" s="260"/>
      <c r="C105" s="260"/>
      <c r="D105" s="260"/>
      <c r="E105" s="260"/>
      <c r="F105" s="260"/>
      <c r="G105" s="260"/>
      <c r="H105" s="260"/>
      <c r="I105" s="261" t="e">
        <f>#REF!</f>
        <v>#REF!</v>
      </c>
      <c r="J105" s="856" t="e">
        <f>#REF!</f>
        <v>#REF!</v>
      </c>
      <c r="K105" s="856"/>
      <c r="L105" s="856"/>
      <c r="M105" s="856"/>
    </row>
    <row r="106" spans="1:100" ht="16.5" hidden="1" customHeight="1">
      <c r="A106" s="260" t="e">
        <f>#REF!</f>
        <v>#REF!</v>
      </c>
      <c r="B106" s="260"/>
      <c r="C106" s="260"/>
      <c r="D106" s="260"/>
      <c r="E106" s="260"/>
      <c r="F106" s="260"/>
      <c r="G106" s="260"/>
      <c r="H106" s="260"/>
      <c r="I106" s="261" t="e">
        <f>#REF!</f>
        <v>#REF!</v>
      </c>
      <c r="J106" s="856" t="e">
        <f>#REF!</f>
        <v>#REF!</v>
      </c>
      <c r="K106" s="856"/>
      <c r="L106" s="856"/>
      <c r="M106" s="856"/>
    </row>
    <row r="107" spans="1:100" ht="16.5" hidden="1" customHeight="1">
      <c r="A107" s="260" t="e">
        <f>#REF!</f>
        <v>#REF!</v>
      </c>
      <c r="B107" s="260"/>
      <c r="C107" s="260"/>
      <c r="D107" s="260"/>
      <c r="E107" s="260"/>
      <c r="F107" s="260"/>
      <c r="G107" s="260"/>
      <c r="H107" s="260"/>
      <c r="I107" s="261" t="e">
        <f>#REF!</f>
        <v>#REF!</v>
      </c>
      <c r="J107" s="856" t="e">
        <f>#REF!</f>
        <v>#REF!</v>
      </c>
      <c r="K107" s="856"/>
      <c r="L107" s="856"/>
      <c r="M107" s="856"/>
    </row>
    <row r="108" spans="1:100" ht="16.5" hidden="1" customHeight="1">
      <c r="A108" s="260" t="e">
        <f>#REF!</f>
        <v>#REF!</v>
      </c>
      <c r="B108" s="260"/>
      <c r="C108" s="260"/>
      <c r="D108" s="260"/>
      <c r="E108" s="260"/>
      <c r="F108" s="260"/>
      <c r="G108" s="260"/>
      <c r="H108" s="260"/>
      <c r="I108" s="261" t="e">
        <f>#REF!</f>
        <v>#REF!</v>
      </c>
      <c r="J108" s="856" t="e">
        <f>#REF!</f>
        <v>#REF!</v>
      </c>
      <c r="K108" s="856"/>
      <c r="L108" s="856"/>
      <c r="M108" s="856"/>
    </row>
    <row r="109" spans="1:100" s="266" customFormat="1" ht="20.100000000000001" hidden="1" customHeight="1">
      <c r="A109" s="260"/>
      <c r="B109" s="260"/>
      <c r="C109" s="260"/>
      <c r="D109" s="260"/>
      <c r="E109" s="260"/>
      <c r="F109" s="260"/>
      <c r="G109" s="260"/>
      <c r="H109" s="260"/>
      <c r="I109" s="259" t="e">
        <f>#REF!</f>
        <v>#REF!</v>
      </c>
      <c r="J109" s="856" t="e">
        <f>#REF!</f>
        <v>#REF!</v>
      </c>
      <c r="K109" s="856"/>
      <c r="L109" s="856"/>
      <c r="M109" s="856"/>
      <c r="N109" s="277"/>
      <c r="O109" s="277"/>
      <c r="P109" s="277"/>
      <c r="Q109" s="277"/>
      <c r="R109" s="277"/>
      <c r="S109" s="277"/>
      <c r="T109" s="277"/>
      <c r="U109" s="277"/>
      <c r="V109" s="277"/>
      <c r="W109" s="277"/>
      <c r="X109" s="277"/>
      <c r="Y109" s="277"/>
      <c r="Z109" s="277"/>
      <c r="AA109" s="277"/>
      <c r="AB109" s="277"/>
      <c r="AC109" s="277"/>
      <c r="AD109" s="277"/>
      <c r="AE109" s="277"/>
      <c r="AF109" s="277"/>
      <c r="AG109" s="277"/>
      <c r="AH109" s="277"/>
      <c r="AI109" s="277"/>
      <c r="AJ109" s="277"/>
      <c r="AK109" s="277"/>
      <c r="AL109" s="277"/>
      <c r="AM109" s="277"/>
      <c r="AN109" s="277"/>
      <c r="AO109" s="277"/>
      <c r="AP109" s="277"/>
      <c r="AQ109" s="277"/>
      <c r="AR109" s="277"/>
      <c r="AS109" s="277"/>
      <c r="AT109" s="277"/>
      <c r="AU109" s="277"/>
      <c r="AV109" s="277"/>
      <c r="AW109" s="277"/>
      <c r="AX109" s="277"/>
      <c r="AY109" s="277"/>
      <c r="AZ109" s="277"/>
      <c r="BA109" s="277"/>
      <c r="BB109" s="277"/>
      <c r="BC109" s="277"/>
      <c r="BD109" s="277"/>
      <c r="BE109" s="277"/>
      <c r="BF109" s="277"/>
      <c r="BG109" s="277"/>
      <c r="BH109" s="277"/>
      <c r="BI109" s="277"/>
      <c r="BJ109" s="277"/>
      <c r="BK109" s="277"/>
      <c r="BL109" s="277"/>
      <c r="BM109" s="277"/>
      <c r="BN109" s="277"/>
      <c r="BO109" s="277"/>
      <c r="BP109" s="277"/>
      <c r="BQ109" s="277"/>
      <c r="BR109" s="277"/>
      <c r="BS109" s="277"/>
      <c r="BT109" s="277"/>
      <c r="BU109" s="277"/>
      <c r="BV109" s="277"/>
      <c r="BW109" s="277"/>
      <c r="BX109" s="277"/>
      <c r="BY109" s="277"/>
      <c r="BZ109" s="277"/>
      <c r="CA109" s="277"/>
      <c r="CB109" s="277"/>
      <c r="CC109" s="277"/>
      <c r="CD109" s="277"/>
      <c r="CE109" s="277"/>
      <c r="CF109" s="277"/>
      <c r="CG109" s="277"/>
      <c r="CH109" s="277"/>
      <c r="CI109" s="277"/>
      <c r="CJ109" s="277"/>
      <c r="CK109" s="277"/>
      <c r="CL109" s="277"/>
      <c r="CM109" s="277"/>
      <c r="CN109" s="277"/>
      <c r="CO109" s="277"/>
      <c r="CP109" s="277"/>
      <c r="CQ109" s="277"/>
      <c r="CR109" s="277"/>
      <c r="CS109" s="277"/>
      <c r="CT109" s="277"/>
      <c r="CU109" s="277"/>
      <c r="CV109" s="277"/>
    </row>
    <row r="110" spans="1:100" ht="20.100000000000001" hidden="1" customHeight="1">
      <c r="A110" s="267"/>
      <c r="B110" s="267"/>
      <c r="C110" s="267"/>
      <c r="D110" s="267"/>
      <c r="E110" s="267"/>
      <c r="F110" s="267"/>
      <c r="G110" s="267"/>
      <c r="H110" s="267"/>
      <c r="I110" s="259" t="e">
        <f>#REF!</f>
        <v>#REF!</v>
      </c>
      <c r="J110" s="856" t="e">
        <f>#REF!</f>
        <v>#REF!</v>
      </c>
      <c r="K110" s="856"/>
      <c r="L110" s="856"/>
      <c r="M110" s="856"/>
    </row>
    <row r="111" spans="1:100" ht="16.5" hidden="1" customHeight="1">
      <c r="A111" s="267"/>
      <c r="B111" s="267"/>
      <c r="C111" s="267"/>
      <c r="D111" s="267"/>
      <c r="E111" s="267"/>
      <c r="F111" s="267"/>
      <c r="G111" s="267"/>
      <c r="H111" s="267"/>
      <c r="I111" s="259"/>
      <c r="J111" s="856"/>
      <c r="K111" s="856"/>
      <c r="L111" s="856"/>
      <c r="M111" s="856"/>
    </row>
    <row r="112" spans="1:100" ht="20.100000000000001" hidden="1" customHeight="1">
      <c r="A112" s="263" t="e">
        <f>#REF!</f>
        <v>#REF!</v>
      </c>
      <c r="B112" s="263"/>
      <c r="C112" s="263"/>
      <c r="D112" s="263"/>
      <c r="E112" s="263"/>
      <c r="F112" s="263"/>
      <c r="G112" s="263"/>
      <c r="H112" s="263"/>
      <c r="I112" s="259" t="e">
        <f>#REF!</f>
        <v>#REF!</v>
      </c>
      <c r="J112" s="856"/>
      <c r="K112" s="856"/>
      <c r="L112" s="856"/>
      <c r="M112" s="856"/>
    </row>
    <row r="113" spans="1:13" ht="30" hidden="1" customHeight="1">
      <c r="A113" s="264" t="e">
        <f>#REF!</f>
        <v>#REF!</v>
      </c>
      <c r="B113" s="264"/>
      <c r="C113" s="264"/>
      <c r="D113" s="264"/>
      <c r="E113" s="264"/>
      <c r="F113" s="264"/>
      <c r="G113" s="264"/>
      <c r="H113" s="264"/>
      <c r="I113" s="259" t="e">
        <f>#REF!</f>
        <v>#REF!</v>
      </c>
      <c r="J113" s="856"/>
      <c r="K113" s="856"/>
      <c r="L113" s="856"/>
      <c r="M113" s="856"/>
    </row>
    <row r="114" spans="1:13" ht="16.5" hidden="1" customHeight="1">
      <c r="A114" s="260" t="e">
        <f>#REF!</f>
        <v>#REF!</v>
      </c>
      <c r="B114" s="260"/>
      <c r="C114" s="260"/>
      <c r="D114" s="260"/>
      <c r="E114" s="260"/>
      <c r="F114" s="260"/>
      <c r="G114" s="260"/>
      <c r="H114" s="260"/>
      <c r="I114" s="261" t="e">
        <f>#REF!</f>
        <v>#REF!</v>
      </c>
      <c r="J114" s="856" t="e">
        <f>#REF!</f>
        <v>#REF!</v>
      </c>
      <c r="K114" s="856"/>
      <c r="L114" s="856"/>
      <c r="M114" s="856"/>
    </row>
    <row r="115" spans="1:13" ht="16.5" hidden="1" customHeight="1">
      <c r="A115" s="260" t="e">
        <f>#REF!</f>
        <v>#REF!</v>
      </c>
      <c r="B115" s="260"/>
      <c r="C115" s="260"/>
      <c r="D115" s="260"/>
      <c r="E115" s="260"/>
      <c r="F115" s="260"/>
      <c r="G115" s="260"/>
      <c r="H115" s="260"/>
      <c r="I115" s="261" t="e">
        <f>#REF!</f>
        <v>#REF!</v>
      </c>
      <c r="J115" s="856" t="e">
        <f>#REF!</f>
        <v>#REF!</v>
      </c>
      <c r="K115" s="856"/>
      <c r="L115" s="856"/>
      <c r="M115" s="856"/>
    </row>
    <row r="116" spans="1:13" ht="16.5" hidden="1" customHeight="1">
      <c r="A116" s="260" t="e">
        <f>#REF!</f>
        <v>#REF!</v>
      </c>
      <c r="B116" s="260"/>
      <c r="C116" s="260"/>
      <c r="D116" s="260"/>
      <c r="E116" s="260"/>
      <c r="F116" s="260"/>
      <c r="G116" s="260"/>
      <c r="H116" s="260"/>
      <c r="I116" s="261" t="e">
        <f>#REF!</f>
        <v>#REF!</v>
      </c>
      <c r="J116" s="856" t="e">
        <f>#REF!</f>
        <v>#REF!</v>
      </c>
      <c r="K116" s="856"/>
      <c r="L116" s="856"/>
      <c r="M116" s="856"/>
    </row>
    <row r="117" spans="1:13" ht="20.100000000000001" hidden="1" customHeight="1">
      <c r="A117" s="268"/>
      <c r="B117" s="268"/>
      <c r="C117" s="268"/>
      <c r="D117" s="268"/>
      <c r="E117" s="268"/>
      <c r="F117" s="268"/>
      <c r="G117" s="268"/>
      <c r="H117" s="268"/>
      <c r="I117" s="259" t="e">
        <f>#REF!</f>
        <v>#REF!</v>
      </c>
      <c r="J117" s="856" t="e">
        <f>#REF!</f>
        <v>#REF!</v>
      </c>
      <c r="K117" s="856"/>
      <c r="L117" s="856"/>
      <c r="M117" s="856"/>
    </row>
    <row r="118" spans="1:13" ht="20.100000000000001" hidden="1" customHeight="1">
      <c r="A118" s="267"/>
      <c r="B118" s="267"/>
      <c r="C118" s="267"/>
      <c r="D118" s="267"/>
      <c r="E118" s="267"/>
      <c r="F118" s="267"/>
      <c r="G118" s="267"/>
      <c r="H118" s="267"/>
      <c r="I118" s="259" t="e">
        <f>#REF!</f>
        <v>#REF!</v>
      </c>
      <c r="J118" s="856" t="e">
        <f>#REF!</f>
        <v>#REF!</v>
      </c>
      <c r="K118" s="856"/>
      <c r="L118" s="856"/>
      <c r="M118" s="856"/>
    </row>
    <row r="119" spans="1:13" ht="20.100000000000001" hidden="1" customHeight="1">
      <c r="A119" s="258" t="e">
        <f>#REF!</f>
        <v>#REF!</v>
      </c>
      <c r="B119" s="258"/>
      <c r="C119" s="258"/>
      <c r="D119" s="258"/>
      <c r="E119" s="258"/>
      <c r="F119" s="258"/>
      <c r="G119" s="258"/>
      <c r="H119" s="258"/>
      <c r="I119" s="259" t="e">
        <f>#REF!</f>
        <v>#REF!</v>
      </c>
      <c r="J119" s="856"/>
      <c r="K119" s="856"/>
      <c r="L119" s="856"/>
      <c r="M119" s="856"/>
    </row>
    <row r="120" spans="1:13" ht="30" hidden="1" customHeight="1">
      <c r="A120" s="263" t="e">
        <f>#REF!</f>
        <v>#REF!</v>
      </c>
      <c r="B120" s="263"/>
      <c r="C120" s="263"/>
      <c r="D120" s="263"/>
      <c r="E120" s="263"/>
      <c r="F120" s="263"/>
      <c r="G120" s="263"/>
      <c r="H120" s="263"/>
      <c r="I120" s="259" t="e">
        <f>#REF!</f>
        <v>#REF!</v>
      </c>
      <c r="J120" s="856"/>
      <c r="K120" s="856"/>
      <c r="L120" s="856"/>
      <c r="M120" s="856"/>
    </row>
    <row r="121" spans="1:13" ht="20.100000000000001" hidden="1" customHeight="1">
      <c r="A121" s="260" t="e">
        <f>#REF!</f>
        <v>#REF!</v>
      </c>
      <c r="B121" s="260"/>
      <c r="C121" s="260"/>
      <c r="D121" s="260"/>
      <c r="E121" s="260"/>
      <c r="F121" s="260"/>
      <c r="G121" s="260"/>
      <c r="H121" s="260"/>
      <c r="I121" s="261" t="e">
        <f>#REF!</f>
        <v>#REF!</v>
      </c>
      <c r="J121" s="856" t="e">
        <f>#REF!</f>
        <v>#REF!</v>
      </c>
      <c r="K121" s="856"/>
      <c r="L121" s="856"/>
      <c r="M121" s="856"/>
    </row>
    <row r="122" spans="1:13" ht="20.100000000000001" hidden="1" customHeight="1">
      <c r="A122" s="260" t="e">
        <f>#REF!</f>
        <v>#REF!</v>
      </c>
      <c r="B122" s="260"/>
      <c r="C122" s="260"/>
      <c r="D122" s="260"/>
      <c r="E122" s="260"/>
      <c r="F122" s="260"/>
      <c r="G122" s="260"/>
      <c r="H122" s="260"/>
      <c r="I122" s="261" t="e">
        <f>#REF!</f>
        <v>#REF!</v>
      </c>
      <c r="J122" s="856" t="e">
        <f>#REF!</f>
        <v>#REF!</v>
      </c>
      <c r="K122" s="856"/>
      <c r="L122" s="856"/>
      <c r="M122" s="856"/>
    </row>
    <row r="123" spans="1:13" ht="20.100000000000001" hidden="1" customHeight="1">
      <c r="A123" s="260" t="e">
        <f>#REF!</f>
        <v>#REF!</v>
      </c>
      <c r="B123" s="260"/>
      <c r="C123" s="260"/>
      <c r="D123" s="260"/>
      <c r="E123" s="260"/>
      <c r="F123" s="260"/>
      <c r="G123" s="260"/>
      <c r="H123" s="260"/>
      <c r="I123" s="261" t="e">
        <f>#REF!</f>
        <v>#REF!</v>
      </c>
      <c r="J123" s="856" t="e">
        <f>#REF!</f>
        <v>#REF!</v>
      </c>
      <c r="K123" s="856"/>
      <c r="L123" s="856"/>
      <c r="M123" s="856"/>
    </row>
    <row r="124" spans="1:13" ht="20.100000000000001" hidden="1" customHeight="1">
      <c r="A124" s="260" t="e">
        <f>#REF!</f>
        <v>#REF!</v>
      </c>
      <c r="B124" s="260"/>
      <c r="C124" s="260"/>
      <c r="D124" s="260"/>
      <c r="E124" s="260"/>
      <c r="F124" s="260"/>
      <c r="G124" s="260"/>
      <c r="H124" s="260"/>
      <c r="I124" s="261" t="e">
        <f>#REF!</f>
        <v>#REF!</v>
      </c>
      <c r="J124" s="856" t="e">
        <f>#REF!</f>
        <v>#REF!</v>
      </c>
      <c r="K124" s="856"/>
      <c r="L124" s="856"/>
      <c r="M124" s="856"/>
    </row>
    <row r="125" spans="1:13" ht="20.100000000000001" hidden="1" customHeight="1">
      <c r="A125" s="260" t="e">
        <f>#REF!</f>
        <v>#REF!</v>
      </c>
      <c r="B125" s="260"/>
      <c r="C125" s="260"/>
      <c r="D125" s="260"/>
      <c r="E125" s="260"/>
      <c r="F125" s="260"/>
      <c r="G125" s="260"/>
      <c r="H125" s="260"/>
      <c r="I125" s="261" t="e">
        <f>#REF!</f>
        <v>#REF!</v>
      </c>
      <c r="J125" s="856" t="e">
        <f>#REF!</f>
        <v>#REF!</v>
      </c>
      <c r="K125" s="856"/>
      <c r="L125" s="856"/>
      <c r="M125" s="856"/>
    </row>
    <row r="126" spans="1:13" ht="20.100000000000001" hidden="1" customHeight="1">
      <c r="A126" s="262"/>
      <c r="B126" s="262"/>
      <c r="C126" s="262"/>
      <c r="D126" s="262"/>
      <c r="E126" s="262"/>
      <c r="F126" s="262"/>
      <c r="G126" s="262"/>
      <c r="H126" s="262"/>
      <c r="I126" s="259" t="e">
        <f>#REF!</f>
        <v>#REF!</v>
      </c>
      <c r="J126" s="856" t="e">
        <f>#REF!</f>
        <v>#REF!</v>
      </c>
      <c r="K126" s="856"/>
      <c r="L126" s="856"/>
      <c r="M126" s="856"/>
    </row>
    <row r="127" spans="1:13" ht="20.100000000000001" hidden="1" customHeight="1">
      <c r="A127" s="263" t="e">
        <f>#REF!</f>
        <v>#REF!</v>
      </c>
      <c r="B127" s="263"/>
      <c r="C127" s="263"/>
      <c r="D127" s="263"/>
      <c r="E127" s="263"/>
      <c r="F127" s="263"/>
      <c r="G127" s="263"/>
      <c r="H127" s="263"/>
      <c r="I127" s="259" t="e">
        <f>#REF!</f>
        <v>#REF!</v>
      </c>
      <c r="J127" s="856"/>
      <c r="K127" s="856"/>
      <c r="L127" s="856"/>
      <c r="M127" s="856"/>
    </row>
    <row r="128" spans="1:13" ht="20.100000000000001" hidden="1" customHeight="1">
      <c r="A128" s="260" t="e">
        <f>#REF!</f>
        <v>#REF!</v>
      </c>
      <c r="B128" s="260"/>
      <c r="C128" s="260"/>
      <c r="D128" s="260"/>
      <c r="E128" s="260"/>
      <c r="F128" s="260"/>
      <c r="G128" s="260"/>
      <c r="H128" s="260"/>
      <c r="I128" s="269" t="e">
        <f>#REF!</f>
        <v>#REF!</v>
      </c>
      <c r="J128" s="856" t="e">
        <f>#REF!</f>
        <v>#REF!</v>
      </c>
      <c r="K128" s="856"/>
      <c r="L128" s="856"/>
      <c r="M128" s="856"/>
    </row>
    <row r="129" spans="1:13" ht="20.100000000000001" hidden="1" customHeight="1">
      <c r="A129" s="260" t="e">
        <f>#REF!</f>
        <v>#REF!</v>
      </c>
      <c r="B129" s="260"/>
      <c r="C129" s="260"/>
      <c r="D129" s="260"/>
      <c r="E129" s="260"/>
      <c r="F129" s="260"/>
      <c r="G129" s="260"/>
      <c r="H129" s="260"/>
      <c r="I129" s="269" t="e">
        <f>#REF!</f>
        <v>#REF!</v>
      </c>
      <c r="J129" s="856" t="e">
        <f>#REF!</f>
        <v>#REF!</v>
      </c>
      <c r="K129" s="856"/>
      <c r="L129" s="856"/>
      <c r="M129" s="856"/>
    </row>
    <row r="130" spans="1:13" ht="20.100000000000001" hidden="1" customHeight="1">
      <c r="A130" s="260" t="e">
        <f>#REF!</f>
        <v>#REF!</v>
      </c>
      <c r="B130" s="260"/>
      <c r="C130" s="260"/>
      <c r="D130" s="260"/>
      <c r="E130" s="260"/>
      <c r="F130" s="260"/>
      <c r="G130" s="260"/>
      <c r="H130" s="260"/>
      <c r="I130" s="269" t="e">
        <f>#REF!</f>
        <v>#REF!</v>
      </c>
      <c r="J130" s="856" t="e">
        <f>#REF!</f>
        <v>#REF!</v>
      </c>
      <c r="K130" s="856"/>
      <c r="L130" s="856"/>
      <c r="M130" s="856"/>
    </row>
    <row r="131" spans="1:13" ht="20.100000000000001" hidden="1" customHeight="1">
      <c r="A131" s="260" t="e">
        <f>#REF!</f>
        <v>#REF!</v>
      </c>
      <c r="B131" s="260"/>
      <c r="C131" s="260"/>
      <c r="D131" s="260"/>
      <c r="E131" s="260"/>
      <c r="F131" s="260"/>
      <c r="G131" s="260"/>
      <c r="H131" s="260"/>
      <c r="I131" s="269" t="e">
        <f>#REF!</f>
        <v>#REF!</v>
      </c>
      <c r="J131" s="856" t="e">
        <f>#REF!</f>
        <v>#REF!</v>
      </c>
      <c r="K131" s="856"/>
      <c r="L131" s="856"/>
      <c r="M131" s="856"/>
    </row>
    <row r="132" spans="1:13" ht="20.100000000000001" hidden="1" customHeight="1">
      <c r="A132" s="260" t="e">
        <f>#REF!</f>
        <v>#REF!</v>
      </c>
      <c r="B132" s="260"/>
      <c r="C132" s="260"/>
      <c r="D132" s="260"/>
      <c r="E132" s="260"/>
      <c r="F132" s="260"/>
      <c r="G132" s="260"/>
      <c r="H132" s="260"/>
      <c r="I132" s="269" t="e">
        <f>#REF!</f>
        <v>#REF!</v>
      </c>
      <c r="J132" s="856" t="e">
        <f>#REF!</f>
        <v>#REF!</v>
      </c>
      <c r="K132" s="856"/>
      <c r="L132" s="856"/>
      <c r="M132" s="856"/>
    </row>
    <row r="133" spans="1:13" ht="20.100000000000001" hidden="1" customHeight="1">
      <c r="A133" s="260" t="e">
        <f>#REF!</f>
        <v>#REF!</v>
      </c>
      <c r="B133" s="260"/>
      <c r="C133" s="260"/>
      <c r="D133" s="260"/>
      <c r="E133" s="260"/>
      <c r="F133" s="260"/>
      <c r="G133" s="260"/>
      <c r="H133" s="260"/>
      <c r="I133" s="269" t="e">
        <f>#REF!</f>
        <v>#REF!</v>
      </c>
      <c r="J133" s="856" t="e">
        <f>#REF!</f>
        <v>#REF!</v>
      </c>
      <c r="K133" s="856"/>
      <c r="L133" s="856"/>
      <c r="M133" s="856"/>
    </row>
    <row r="134" spans="1:13" ht="20.100000000000001" hidden="1" customHeight="1">
      <c r="A134" s="270"/>
      <c r="B134" s="270"/>
      <c r="C134" s="270"/>
      <c r="D134" s="270"/>
      <c r="E134" s="270"/>
      <c r="F134" s="270"/>
      <c r="G134" s="270"/>
      <c r="H134" s="270"/>
      <c r="I134" s="259" t="e">
        <f>#REF!</f>
        <v>#REF!</v>
      </c>
      <c r="J134" s="856" t="e">
        <f>#REF!</f>
        <v>#REF!</v>
      </c>
      <c r="K134" s="856"/>
      <c r="L134" s="856"/>
      <c r="M134" s="856"/>
    </row>
    <row r="135" spans="1:13" ht="35.25" hidden="1" customHeight="1">
      <c r="A135" s="263" t="e">
        <f>#REF!</f>
        <v>#REF!</v>
      </c>
      <c r="B135" s="263"/>
      <c r="C135" s="263"/>
      <c r="D135" s="263"/>
      <c r="E135" s="263"/>
      <c r="F135" s="263"/>
      <c r="G135" s="263"/>
      <c r="H135" s="263"/>
      <c r="I135" s="259" t="e">
        <f>#REF!</f>
        <v>#REF!</v>
      </c>
      <c r="J135" s="856"/>
      <c r="K135" s="856"/>
      <c r="L135" s="856"/>
      <c r="M135" s="856"/>
    </row>
    <row r="136" spans="1:13" ht="19.5" hidden="1" customHeight="1">
      <c r="A136" s="260" t="e">
        <f>#REF!</f>
        <v>#REF!</v>
      </c>
      <c r="B136" s="260"/>
      <c r="C136" s="260"/>
      <c r="D136" s="260"/>
      <c r="E136" s="260"/>
      <c r="F136" s="260"/>
      <c r="G136" s="260"/>
      <c r="H136" s="260"/>
      <c r="I136" s="269" t="e">
        <f>#REF!</f>
        <v>#REF!</v>
      </c>
      <c r="J136" s="856" t="e">
        <f>#REF!</f>
        <v>#REF!</v>
      </c>
      <c r="K136" s="856"/>
      <c r="L136" s="856"/>
      <c r="M136" s="856"/>
    </row>
    <row r="137" spans="1:13" ht="19.5" hidden="1" customHeight="1">
      <c r="A137" s="260" t="e">
        <f>#REF!</f>
        <v>#REF!</v>
      </c>
      <c r="B137" s="260"/>
      <c r="C137" s="260"/>
      <c r="D137" s="260"/>
      <c r="E137" s="260"/>
      <c r="F137" s="260"/>
      <c r="G137" s="260"/>
      <c r="H137" s="260"/>
      <c r="I137" s="269" t="e">
        <f>#REF!</f>
        <v>#REF!</v>
      </c>
      <c r="J137" s="856" t="e">
        <f>#REF!</f>
        <v>#REF!</v>
      </c>
      <c r="K137" s="856"/>
      <c r="L137" s="856"/>
      <c r="M137" s="856"/>
    </row>
    <row r="138" spans="1:13" ht="19.5" hidden="1" customHeight="1">
      <c r="A138" s="260" t="e">
        <f>#REF!</f>
        <v>#REF!</v>
      </c>
      <c r="B138" s="260"/>
      <c r="C138" s="260"/>
      <c r="D138" s="260"/>
      <c r="E138" s="260"/>
      <c r="F138" s="260"/>
      <c r="G138" s="260"/>
      <c r="H138" s="260"/>
      <c r="I138" s="269" t="e">
        <f>#REF!</f>
        <v>#REF!</v>
      </c>
      <c r="J138" s="856" t="e">
        <f>#REF!</f>
        <v>#REF!</v>
      </c>
      <c r="K138" s="856"/>
      <c r="L138" s="856"/>
      <c r="M138" s="856"/>
    </row>
    <row r="139" spans="1:13" ht="19.5" hidden="1" customHeight="1">
      <c r="A139" s="260" t="e">
        <f>#REF!</f>
        <v>#REF!</v>
      </c>
      <c r="B139" s="260"/>
      <c r="C139" s="260"/>
      <c r="D139" s="260"/>
      <c r="E139" s="260"/>
      <c r="F139" s="260"/>
      <c r="G139" s="260"/>
      <c r="H139" s="260"/>
      <c r="I139" s="269" t="e">
        <f>#REF!</f>
        <v>#REF!</v>
      </c>
      <c r="J139" s="856" t="e">
        <f>#REF!</f>
        <v>#REF!</v>
      </c>
      <c r="K139" s="856"/>
      <c r="L139" s="856"/>
      <c r="M139" s="856"/>
    </row>
    <row r="140" spans="1:13" ht="33" hidden="1" customHeight="1">
      <c r="A140" s="260" t="e">
        <f>#REF!</f>
        <v>#REF!</v>
      </c>
      <c r="B140" s="260"/>
      <c r="C140" s="260"/>
      <c r="D140" s="260"/>
      <c r="E140" s="260"/>
      <c r="F140" s="260"/>
      <c r="G140" s="260"/>
      <c r="H140" s="260"/>
      <c r="I140" s="269" t="e">
        <f>#REF!</f>
        <v>#REF!</v>
      </c>
      <c r="J140" s="856" t="e">
        <f>#REF!</f>
        <v>#REF!</v>
      </c>
      <c r="K140" s="856"/>
      <c r="L140" s="856"/>
      <c r="M140" s="856"/>
    </row>
    <row r="141" spans="1:13" ht="19.5" hidden="1" customHeight="1">
      <c r="A141" s="260" t="e">
        <f>#REF!</f>
        <v>#REF!</v>
      </c>
      <c r="B141" s="260"/>
      <c r="C141" s="260"/>
      <c r="D141" s="260"/>
      <c r="E141" s="260"/>
      <c r="F141" s="260"/>
      <c r="G141" s="260"/>
      <c r="H141" s="260"/>
      <c r="I141" s="269" t="e">
        <f>#REF!</f>
        <v>#REF!</v>
      </c>
      <c r="J141" s="856" t="e">
        <f>#REF!</f>
        <v>#REF!</v>
      </c>
      <c r="K141" s="856"/>
      <c r="L141" s="856"/>
      <c r="M141" s="856"/>
    </row>
    <row r="142" spans="1:13" ht="19.5" hidden="1" customHeight="1">
      <c r="A142" s="260" t="e">
        <f>#REF!</f>
        <v>#REF!</v>
      </c>
      <c r="B142" s="260"/>
      <c r="C142" s="260"/>
      <c r="D142" s="260"/>
      <c r="E142" s="260"/>
      <c r="F142" s="260"/>
      <c r="G142" s="260"/>
      <c r="H142" s="260"/>
      <c r="I142" s="269" t="e">
        <f>#REF!</f>
        <v>#REF!</v>
      </c>
      <c r="J142" s="856" t="e">
        <f>#REF!</f>
        <v>#REF!</v>
      </c>
      <c r="K142" s="856"/>
      <c r="L142" s="856"/>
      <c r="M142" s="856"/>
    </row>
    <row r="143" spans="1:13" ht="19.5" hidden="1" customHeight="1">
      <c r="A143" s="260" t="e">
        <f>#REF!</f>
        <v>#REF!</v>
      </c>
      <c r="B143" s="260"/>
      <c r="C143" s="260"/>
      <c r="D143" s="260"/>
      <c r="E143" s="260"/>
      <c r="F143" s="260"/>
      <c r="G143" s="260"/>
      <c r="H143" s="260"/>
      <c r="I143" s="269" t="e">
        <f>#REF!</f>
        <v>#REF!</v>
      </c>
      <c r="J143" s="856" t="e">
        <f>#REF!</f>
        <v>#REF!</v>
      </c>
      <c r="K143" s="856"/>
      <c r="L143" s="856"/>
      <c r="M143" s="856"/>
    </row>
    <row r="144" spans="1:13" ht="19.5" hidden="1" customHeight="1">
      <c r="A144" s="260" t="e">
        <f>#REF!</f>
        <v>#REF!</v>
      </c>
      <c r="B144" s="260"/>
      <c r="C144" s="260"/>
      <c r="D144" s="260"/>
      <c r="E144" s="260"/>
      <c r="F144" s="260"/>
      <c r="G144" s="260"/>
      <c r="H144" s="260"/>
      <c r="I144" s="269" t="e">
        <f>#REF!</f>
        <v>#REF!</v>
      </c>
      <c r="J144" s="856" t="e">
        <f>#REF!</f>
        <v>#REF!</v>
      </c>
      <c r="K144" s="856"/>
      <c r="L144" s="856"/>
      <c r="M144" s="856"/>
    </row>
    <row r="145" spans="1:13" ht="19.5" hidden="1" customHeight="1">
      <c r="A145" s="270"/>
      <c r="B145" s="270"/>
      <c r="C145" s="270"/>
      <c r="D145" s="270"/>
      <c r="E145" s="270"/>
      <c r="F145" s="270"/>
      <c r="G145" s="270"/>
      <c r="H145" s="270"/>
      <c r="I145" s="259" t="e">
        <f>#REF!</f>
        <v>#REF!</v>
      </c>
      <c r="J145" s="856" t="e">
        <f>#REF!</f>
        <v>#REF!</v>
      </c>
      <c r="K145" s="856"/>
      <c r="L145" s="856"/>
      <c r="M145" s="856"/>
    </row>
    <row r="146" spans="1:13" ht="19.5" hidden="1" customHeight="1">
      <c r="A146" s="263" t="e">
        <f>#REF!</f>
        <v>#REF!</v>
      </c>
      <c r="B146" s="263"/>
      <c r="C146" s="263"/>
      <c r="D146" s="263"/>
      <c r="E146" s="263"/>
      <c r="F146" s="263"/>
      <c r="G146" s="263"/>
      <c r="H146" s="263"/>
      <c r="I146" s="259" t="e">
        <f>#REF!</f>
        <v>#REF!</v>
      </c>
      <c r="J146" s="856"/>
      <c r="K146" s="856"/>
      <c r="L146" s="856"/>
      <c r="M146" s="856"/>
    </row>
    <row r="147" spans="1:13" ht="19.5" hidden="1" customHeight="1">
      <c r="A147" s="260" t="e">
        <f>#REF!</f>
        <v>#REF!</v>
      </c>
      <c r="B147" s="260"/>
      <c r="C147" s="260"/>
      <c r="D147" s="260"/>
      <c r="E147" s="260"/>
      <c r="F147" s="260"/>
      <c r="G147" s="260"/>
      <c r="H147" s="260"/>
      <c r="I147" s="261" t="e">
        <f>#REF!</f>
        <v>#REF!</v>
      </c>
      <c r="J147" s="856" t="e">
        <f>#REF!</f>
        <v>#REF!</v>
      </c>
      <c r="K147" s="856"/>
      <c r="L147" s="856"/>
      <c r="M147" s="856"/>
    </row>
    <row r="148" spans="1:13" ht="19.5" hidden="1" customHeight="1">
      <c r="A148" s="260" t="e">
        <f>#REF!</f>
        <v>#REF!</v>
      </c>
      <c r="B148" s="260"/>
      <c r="C148" s="260"/>
      <c r="D148" s="260"/>
      <c r="E148" s="260"/>
      <c r="F148" s="260"/>
      <c r="G148" s="260"/>
      <c r="H148" s="260"/>
      <c r="I148" s="261" t="e">
        <f>#REF!</f>
        <v>#REF!</v>
      </c>
      <c r="J148" s="856" t="e">
        <f>#REF!</f>
        <v>#REF!</v>
      </c>
      <c r="K148" s="856"/>
      <c r="L148" s="856"/>
      <c r="M148" s="856"/>
    </row>
    <row r="149" spans="1:13" ht="19.5" hidden="1" customHeight="1">
      <c r="A149" s="260" t="e">
        <f>#REF!</f>
        <v>#REF!</v>
      </c>
      <c r="B149" s="260"/>
      <c r="C149" s="260"/>
      <c r="D149" s="260"/>
      <c r="E149" s="260"/>
      <c r="F149" s="260"/>
      <c r="G149" s="260"/>
      <c r="H149" s="260"/>
      <c r="I149" s="261" t="e">
        <f>#REF!</f>
        <v>#REF!</v>
      </c>
      <c r="J149" s="856" t="e">
        <f>#REF!</f>
        <v>#REF!</v>
      </c>
      <c r="K149" s="856"/>
      <c r="L149" s="856"/>
      <c r="M149" s="856"/>
    </row>
    <row r="150" spans="1:13" ht="19.5" hidden="1" customHeight="1">
      <c r="A150" s="270"/>
      <c r="B150" s="270"/>
      <c r="C150" s="270"/>
      <c r="D150" s="270"/>
      <c r="E150" s="270"/>
      <c r="F150" s="270"/>
      <c r="G150" s="270"/>
      <c r="H150" s="270"/>
      <c r="I150" s="259" t="e">
        <f>#REF!</f>
        <v>#REF!</v>
      </c>
      <c r="J150" s="856" t="e">
        <f>#REF!</f>
        <v>#REF!</v>
      </c>
      <c r="K150" s="856"/>
      <c r="L150" s="856"/>
      <c r="M150" s="856"/>
    </row>
    <row r="151" spans="1:13" ht="33" hidden="1" customHeight="1">
      <c r="A151" s="263" t="e">
        <f>#REF!</f>
        <v>#REF!</v>
      </c>
      <c r="B151" s="263"/>
      <c r="C151" s="263"/>
      <c r="D151" s="263"/>
      <c r="E151" s="263"/>
      <c r="F151" s="263"/>
      <c r="G151" s="263"/>
      <c r="H151" s="263"/>
      <c r="I151" s="259" t="e">
        <f>#REF!</f>
        <v>#REF!</v>
      </c>
      <c r="J151" s="856"/>
      <c r="K151" s="856"/>
      <c r="L151" s="856"/>
      <c r="M151" s="856"/>
    </row>
    <row r="152" spans="1:13" ht="19.5" hidden="1" customHeight="1">
      <c r="A152" s="270" t="e">
        <f>#REF!</f>
        <v>#REF!</v>
      </c>
      <c r="B152" s="270"/>
      <c r="C152" s="270"/>
      <c r="D152" s="270"/>
      <c r="E152" s="270"/>
      <c r="F152" s="270"/>
      <c r="G152" s="270"/>
      <c r="H152" s="270"/>
      <c r="I152" s="261" t="e">
        <f>#REF!</f>
        <v>#REF!</v>
      </c>
      <c r="J152" s="856" t="e">
        <f>#REF!</f>
        <v>#REF!</v>
      </c>
      <c r="K152" s="856"/>
      <c r="L152" s="856"/>
      <c r="M152" s="856"/>
    </row>
    <row r="153" spans="1:13" ht="19.5" hidden="1" customHeight="1">
      <c r="A153" s="270" t="e">
        <f>#REF!</f>
        <v>#REF!</v>
      </c>
      <c r="B153" s="270"/>
      <c r="C153" s="270"/>
      <c r="D153" s="270"/>
      <c r="E153" s="270"/>
      <c r="F153" s="270"/>
      <c r="G153" s="270"/>
      <c r="H153" s="270"/>
      <c r="I153" s="261" t="e">
        <f>#REF!</f>
        <v>#REF!</v>
      </c>
      <c r="J153" s="856" t="e">
        <f>#REF!</f>
        <v>#REF!</v>
      </c>
      <c r="K153" s="856"/>
      <c r="L153" s="856"/>
      <c r="M153" s="856"/>
    </row>
    <row r="154" spans="1:13" ht="19.5" hidden="1" customHeight="1">
      <c r="A154" s="270" t="e">
        <f>#REF!</f>
        <v>#REF!</v>
      </c>
      <c r="B154" s="270"/>
      <c r="C154" s="270"/>
      <c r="D154" s="270"/>
      <c r="E154" s="270"/>
      <c r="F154" s="270"/>
      <c r="G154" s="270"/>
      <c r="H154" s="270"/>
      <c r="I154" s="261" t="e">
        <f>#REF!</f>
        <v>#REF!</v>
      </c>
      <c r="J154" s="856" t="e">
        <f>#REF!</f>
        <v>#REF!</v>
      </c>
      <c r="K154" s="856"/>
      <c r="L154" s="856"/>
      <c r="M154" s="856"/>
    </row>
    <row r="155" spans="1:13" ht="19.5" hidden="1" customHeight="1">
      <c r="A155" s="270"/>
      <c r="B155" s="270"/>
      <c r="C155" s="270"/>
      <c r="D155" s="270"/>
      <c r="E155" s="270"/>
      <c r="F155" s="270"/>
      <c r="G155" s="270"/>
      <c r="H155" s="270"/>
      <c r="I155" s="259" t="e">
        <f>#REF!</f>
        <v>#REF!</v>
      </c>
      <c r="J155" s="856" t="e">
        <f>#REF!</f>
        <v>#REF!</v>
      </c>
      <c r="K155" s="856"/>
      <c r="L155" s="856"/>
      <c r="M155" s="856"/>
    </row>
    <row r="156" spans="1:13" ht="19.5" hidden="1" customHeight="1">
      <c r="A156" s="263" t="e">
        <f>#REF!</f>
        <v>#REF!</v>
      </c>
      <c r="B156" s="263"/>
      <c r="C156" s="263"/>
      <c r="D156" s="263"/>
      <c r="E156" s="263"/>
      <c r="F156" s="263"/>
      <c r="G156" s="263"/>
      <c r="H156" s="263"/>
      <c r="I156" s="259" t="e">
        <f>#REF!</f>
        <v>#REF!</v>
      </c>
      <c r="J156" s="856"/>
      <c r="K156" s="856"/>
      <c r="L156" s="856"/>
      <c r="M156" s="856"/>
    </row>
    <row r="157" spans="1:13" ht="19.5" hidden="1" customHeight="1">
      <c r="A157" s="260" t="e">
        <f>#REF!</f>
        <v>#REF!</v>
      </c>
      <c r="B157" s="260"/>
      <c r="C157" s="260"/>
      <c r="D157" s="260"/>
      <c r="E157" s="260"/>
      <c r="F157" s="260"/>
      <c r="G157" s="260"/>
      <c r="H157" s="260"/>
      <c r="I157" s="261" t="e">
        <f>#REF!</f>
        <v>#REF!</v>
      </c>
      <c r="J157" s="856" t="e">
        <f>#REF!</f>
        <v>#REF!</v>
      </c>
      <c r="K157" s="856"/>
      <c r="L157" s="856"/>
      <c r="M157" s="856"/>
    </row>
    <row r="158" spans="1:13" ht="19.5" hidden="1" customHeight="1">
      <c r="A158" s="260" t="e">
        <f>#REF!</f>
        <v>#REF!</v>
      </c>
      <c r="B158" s="260"/>
      <c r="C158" s="260"/>
      <c r="D158" s="260"/>
      <c r="E158" s="260"/>
      <c r="F158" s="260"/>
      <c r="G158" s="260"/>
      <c r="H158" s="260"/>
      <c r="I158" s="261" t="e">
        <f>#REF!</f>
        <v>#REF!</v>
      </c>
      <c r="J158" s="856" t="e">
        <f>#REF!</f>
        <v>#REF!</v>
      </c>
      <c r="K158" s="856"/>
      <c r="L158" s="856"/>
      <c r="M158" s="856"/>
    </row>
    <row r="159" spans="1:13" ht="19.5" hidden="1" customHeight="1">
      <c r="A159" s="270"/>
      <c r="B159" s="270"/>
      <c r="C159" s="270"/>
      <c r="D159" s="270"/>
      <c r="E159" s="270"/>
      <c r="F159" s="270"/>
      <c r="G159" s="270"/>
      <c r="H159" s="270"/>
      <c r="I159" s="259" t="e">
        <f>#REF!</f>
        <v>#REF!</v>
      </c>
      <c r="J159" s="856" t="e">
        <f>#REF!</f>
        <v>#REF!</v>
      </c>
      <c r="K159" s="856"/>
      <c r="L159" s="856"/>
      <c r="M159" s="856"/>
    </row>
    <row r="160" spans="1:13" ht="33" hidden="1" customHeight="1">
      <c r="A160" s="263" t="e">
        <f>#REF!</f>
        <v>#REF!</v>
      </c>
      <c r="B160" s="263"/>
      <c r="C160" s="263"/>
      <c r="D160" s="263"/>
      <c r="E160" s="263"/>
      <c r="F160" s="263"/>
      <c r="G160" s="263"/>
      <c r="H160" s="263"/>
      <c r="I160" s="259" t="e">
        <f>#REF!</f>
        <v>#REF!</v>
      </c>
      <c r="J160" s="856"/>
      <c r="K160" s="856"/>
      <c r="L160" s="856"/>
      <c r="M160" s="856"/>
    </row>
    <row r="161" spans="1:13" ht="19.5" hidden="1" customHeight="1">
      <c r="A161" s="260" t="e">
        <f>#REF!</f>
        <v>#REF!</v>
      </c>
      <c r="B161" s="260"/>
      <c r="C161" s="260"/>
      <c r="D161" s="260"/>
      <c r="E161" s="260"/>
      <c r="F161" s="260"/>
      <c r="G161" s="260"/>
      <c r="H161" s="260"/>
      <c r="I161" s="261" t="e">
        <f>#REF!</f>
        <v>#REF!</v>
      </c>
      <c r="J161" s="856" t="e">
        <f>#REF!</f>
        <v>#REF!</v>
      </c>
      <c r="K161" s="856"/>
      <c r="L161" s="856"/>
      <c r="M161" s="856"/>
    </row>
    <row r="162" spans="1:13" ht="19.5" hidden="1" customHeight="1">
      <c r="A162" s="260" t="e">
        <f>#REF!</f>
        <v>#REF!</v>
      </c>
      <c r="B162" s="260"/>
      <c r="C162" s="260"/>
      <c r="D162" s="260"/>
      <c r="E162" s="260"/>
      <c r="F162" s="260"/>
      <c r="G162" s="260"/>
      <c r="H162" s="260"/>
      <c r="I162" s="261" t="e">
        <f>#REF!</f>
        <v>#REF!</v>
      </c>
      <c r="J162" s="856" t="e">
        <f>#REF!</f>
        <v>#REF!</v>
      </c>
      <c r="K162" s="856"/>
      <c r="L162" s="856"/>
      <c r="M162" s="856"/>
    </row>
    <row r="163" spans="1:13" ht="19.5" hidden="1" customHeight="1">
      <c r="A163" s="260" t="e">
        <f>#REF!</f>
        <v>#REF!</v>
      </c>
      <c r="B163" s="260"/>
      <c r="C163" s="260"/>
      <c r="D163" s="260"/>
      <c r="E163" s="260"/>
      <c r="F163" s="260"/>
      <c r="G163" s="260"/>
      <c r="H163" s="260"/>
      <c r="I163" s="261" t="e">
        <f>#REF!</f>
        <v>#REF!</v>
      </c>
      <c r="J163" s="856" t="e">
        <f>#REF!</f>
        <v>#REF!</v>
      </c>
      <c r="K163" s="856"/>
      <c r="L163" s="856"/>
      <c r="M163" s="856"/>
    </row>
    <row r="164" spans="1:13" ht="19.5" hidden="1" customHeight="1">
      <c r="A164" s="260" t="e">
        <f>#REF!</f>
        <v>#REF!</v>
      </c>
      <c r="B164" s="260"/>
      <c r="C164" s="260"/>
      <c r="D164" s="260"/>
      <c r="E164" s="260"/>
      <c r="F164" s="260"/>
      <c r="G164" s="260"/>
      <c r="H164" s="260"/>
      <c r="I164" s="261" t="e">
        <f>#REF!</f>
        <v>#REF!</v>
      </c>
      <c r="J164" s="856" t="e">
        <f>#REF!</f>
        <v>#REF!</v>
      </c>
      <c r="K164" s="856"/>
      <c r="L164" s="856"/>
      <c r="M164" s="856"/>
    </row>
    <row r="165" spans="1:13" ht="19.5" hidden="1" customHeight="1">
      <c r="A165" s="260" t="e">
        <f>#REF!</f>
        <v>#REF!</v>
      </c>
      <c r="B165" s="260"/>
      <c r="C165" s="260"/>
      <c r="D165" s="260"/>
      <c r="E165" s="260"/>
      <c r="F165" s="260"/>
      <c r="G165" s="260"/>
      <c r="H165" s="260"/>
      <c r="I165" s="261" t="e">
        <f>#REF!</f>
        <v>#REF!</v>
      </c>
      <c r="J165" s="856" t="e">
        <f>#REF!</f>
        <v>#REF!</v>
      </c>
      <c r="K165" s="856"/>
      <c r="L165" s="856"/>
      <c r="M165" s="856"/>
    </row>
    <row r="166" spans="1:13" ht="19.5" hidden="1" customHeight="1">
      <c r="A166" s="260" t="e">
        <f>#REF!</f>
        <v>#REF!</v>
      </c>
      <c r="B166" s="260"/>
      <c r="C166" s="260"/>
      <c r="D166" s="260"/>
      <c r="E166" s="260"/>
      <c r="F166" s="260"/>
      <c r="G166" s="260"/>
      <c r="H166" s="260"/>
      <c r="I166" s="261" t="e">
        <f>#REF!</f>
        <v>#REF!</v>
      </c>
      <c r="J166" s="856" t="e">
        <f>#REF!</f>
        <v>#REF!</v>
      </c>
      <c r="K166" s="856"/>
      <c r="L166" s="856"/>
      <c r="M166" s="856"/>
    </row>
    <row r="167" spans="1:13" ht="19.5" hidden="1" customHeight="1">
      <c r="A167" s="270"/>
      <c r="B167" s="270"/>
      <c r="C167" s="270"/>
      <c r="D167" s="270"/>
      <c r="E167" s="270"/>
      <c r="F167" s="270"/>
      <c r="G167" s="270"/>
      <c r="H167" s="270"/>
      <c r="I167" s="259" t="e">
        <f>#REF!</f>
        <v>#REF!</v>
      </c>
      <c r="J167" s="856" t="e">
        <f>#REF!</f>
        <v>#REF!</v>
      </c>
      <c r="K167" s="856"/>
      <c r="L167" s="856"/>
      <c r="M167" s="856"/>
    </row>
    <row r="168" spans="1:13" ht="33" hidden="1" customHeight="1">
      <c r="A168" s="263" t="e">
        <f>#REF!</f>
        <v>#REF!</v>
      </c>
      <c r="B168" s="263"/>
      <c r="C168" s="263"/>
      <c r="D168" s="263"/>
      <c r="E168" s="263"/>
      <c r="F168" s="263"/>
      <c r="G168" s="263"/>
      <c r="H168" s="263"/>
      <c r="I168" s="259" t="e">
        <f>#REF!</f>
        <v>#REF!</v>
      </c>
      <c r="J168" s="856"/>
      <c r="K168" s="856"/>
      <c r="L168" s="856"/>
      <c r="M168" s="856"/>
    </row>
    <row r="169" spans="1:13" ht="33" hidden="1" customHeight="1">
      <c r="A169" s="260" t="e">
        <f>#REF!</f>
        <v>#REF!</v>
      </c>
      <c r="B169" s="260"/>
      <c r="C169" s="260"/>
      <c r="D169" s="260"/>
      <c r="E169" s="260"/>
      <c r="F169" s="260"/>
      <c r="G169" s="260"/>
      <c r="H169" s="260"/>
      <c r="I169" s="261" t="e">
        <f>#REF!</f>
        <v>#REF!</v>
      </c>
      <c r="J169" s="856" t="e">
        <f>#REF!</f>
        <v>#REF!</v>
      </c>
      <c r="K169" s="856"/>
      <c r="L169" s="856"/>
      <c r="M169" s="856"/>
    </row>
    <row r="170" spans="1:13" ht="19.5" hidden="1" customHeight="1">
      <c r="A170" s="260" t="e">
        <f>#REF!</f>
        <v>#REF!</v>
      </c>
      <c r="B170" s="260"/>
      <c r="C170" s="260"/>
      <c r="D170" s="260"/>
      <c r="E170" s="260"/>
      <c r="F170" s="260"/>
      <c r="G170" s="260"/>
      <c r="H170" s="260"/>
      <c r="I170" s="261" t="e">
        <f>#REF!</f>
        <v>#REF!</v>
      </c>
      <c r="J170" s="856" t="e">
        <f>#REF!</f>
        <v>#REF!</v>
      </c>
      <c r="K170" s="856"/>
      <c r="L170" s="856"/>
      <c r="M170" s="856"/>
    </row>
    <row r="171" spans="1:13" ht="19.5" hidden="1" customHeight="1">
      <c r="A171" s="260" t="e">
        <f>#REF!</f>
        <v>#REF!</v>
      </c>
      <c r="B171" s="260"/>
      <c r="C171" s="260"/>
      <c r="D171" s="260"/>
      <c r="E171" s="260"/>
      <c r="F171" s="260"/>
      <c r="G171" s="260"/>
      <c r="H171" s="260"/>
      <c r="I171" s="261" t="e">
        <f>#REF!</f>
        <v>#REF!</v>
      </c>
      <c r="J171" s="856" t="e">
        <f>#REF!</f>
        <v>#REF!</v>
      </c>
      <c r="K171" s="856"/>
      <c r="L171" s="856"/>
      <c r="M171" s="856"/>
    </row>
    <row r="172" spans="1:13" ht="19.5" hidden="1" customHeight="1">
      <c r="A172" s="270" t="e">
        <f>#REF!</f>
        <v>#REF!</v>
      </c>
      <c r="B172" s="270"/>
      <c r="C172" s="270"/>
      <c r="D172" s="270"/>
      <c r="E172" s="270"/>
      <c r="F172" s="270"/>
      <c r="G172" s="270"/>
      <c r="H172" s="270"/>
      <c r="I172" s="259" t="e">
        <f>#REF!</f>
        <v>#REF!</v>
      </c>
      <c r="J172" s="856" t="e">
        <f>#REF!</f>
        <v>#REF!</v>
      </c>
      <c r="K172" s="856"/>
      <c r="L172" s="856"/>
      <c r="M172" s="856"/>
    </row>
    <row r="173" spans="1:13" ht="33" hidden="1" customHeight="1">
      <c r="A173" s="263" t="e">
        <f>#REF!</f>
        <v>#REF!</v>
      </c>
      <c r="B173" s="263"/>
      <c r="C173" s="263"/>
      <c r="D173" s="263"/>
      <c r="E173" s="263"/>
      <c r="F173" s="263"/>
      <c r="G173" s="263"/>
      <c r="H173" s="263"/>
      <c r="I173" s="259" t="e">
        <f>#REF!</f>
        <v>#REF!</v>
      </c>
      <c r="J173" s="856"/>
      <c r="K173" s="856"/>
      <c r="L173" s="856"/>
      <c r="M173" s="856"/>
    </row>
    <row r="174" spans="1:13" ht="19.5" hidden="1" customHeight="1">
      <c r="A174" s="260" t="e">
        <f>#REF!</f>
        <v>#REF!</v>
      </c>
      <c r="B174" s="260"/>
      <c r="C174" s="260"/>
      <c r="D174" s="260"/>
      <c r="E174" s="260"/>
      <c r="F174" s="260"/>
      <c r="G174" s="260"/>
      <c r="H174" s="260"/>
      <c r="I174" s="261" t="e">
        <f>#REF!</f>
        <v>#REF!</v>
      </c>
      <c r="J174" s="856" t="e">
        <f>#REF!</f>
        <v>#REF!</v>
      </c>
      <c r="K174" s="856"/>
      <c r="L174" s="856"/>
      <c r="M174" s="856"/>
    </row>
    <row r="175" spans="1:13" ht="19.5" hidden="1" customHeight="1">
      <c r="A175" s="260" t="e">
        <f>#REF!</f>
        <v>#REF!</v>
      </c>
      <c r="B175" s="260"/>
      <c r="C175" s="260"/>
      <c r="D175" s="260"/>
      <c r="E175" s="260"/>
      <c r="F175" s="260"/>
      <c r="G175" s="260"/>
      <c r="H175" s="260"/>
      <c r="I175" s="261" t="e">
        <f>#REF!</f>
        <v>#REF!</v>
      </c>
      <c r="J175" s="856" t="e">
        <f>#REF!</f>
        <v>#REF!</v>
      </c>
      <c r="K175" s="856"/>
      <c r="L175" s="856"/>
      <c r="M175" s="856"/>
    </row>
    <row r="176" spans="1:13" ht="32.25" hidden="1" customHeight="1">
      <c r="A176" s="260" t="e">
        <f>#REF!</f>
        <v>#REF!</v>
      </c>
      <c r="B176" s="260"/>
      <c r="C176" s="260"/>
      <c r="D176" s="260"/>
      <c r="E176" s="260"/>
      <c r="F176" s="260"/>
      <c r="G176" s="260"/>
      <c r="H176" s="260"/>
      <c r="I176" s="261" t="e">
        <f>#REF!</f>
        <v>#REF!</v>
      </c>
      <c r="J176" s="856" t="e">
        <f>#REF!</f>
        <v>#REF!</v>
      </c>
      <c r="K176" s="856"/>
      <c r="L176" s="856"/>
      <c r="M176" s="856"/>
    </row>
    <row r="177" spans="1:100" ht="19.5" hidden="1" customHeight="1">
      <c r="A177" s="260" t="e">
        <f>#REF!</f>
        <v>#REF!</v>
      </c>
      <c r="B177" s="260"/>
      <c r="C177" s="260"/>
      <c r="D177" s="260"/>
      <c r="E177" s="260"/>
      <c r="F177" s="260"/>
      <c r="G177" s="260"/>
      <c r="H177" s="260"/>
      <c r="I177" s="261" t="e">
        <f>#REF!</f>
        <v>#REF!</v>
      </c>
      <c r="J177" s="856" t="e">
        <f>#REF!</f>
        <v>#REF!</v>
      </c>
      <c r="K177" s="856"/>
      <c r="L177" s="856"/>
      <c r="M177" s="856"/>
    </row>
    <row r="178" spans="1:100" ht="19.5" hidden="1" customHeight="1">
      <c r="A178" s="262"/>
      <c r="B178" s="262"/>
      <c r="C178" s="262"/>
      <c r="D178" s="262"/>
      <c r="E178" s="262"/>
      <c r="F178" s="262"/>
      <c r="G178" s="262"/>
      <c r="H178" s="262"/>
      <c r="I178" s="259" t="e">
        <f>#REF!</f>
        <v>#REF!</v>
      </c>
      <c r="J178" s="856" t="e">
        <f>#REF!</f>
        <v>#REF!</v>
      </c>
      <c r="K178" s="856"/>
      <c r="L178" s="856"/>
      <c r="M178" s="856"/>
    </row>
    <row r="179" spans="1:100" ht="16.5" hidden="1" customHeight="1">
      <c r="A179" s="265"/>
      <c r="B179" s="265"/>
      <c r="C179" s="265"/>
      <c r="D179" s="265"/>
      <c r="E179" s="265"/>
      <c r="F179" s="265"/>
      <c r="G179" s="265"/>
      <c r="H179" s="265"/>
      <c r="I179" s="259" t="e">
        <f>#REF!</f>
        <v>#REF!</v>
      </c>
      <c r="J179" s="856" t="e">
        <f>#REF!</f>
        <v>#REF!</v>
      </c>
      <c r="K179" s="856"/>
      <c r="L179" s="856"/>
      <c r="M179" s="856"/>
    </row>
    <row r="180" spans="1:100" ht="19.5" hidden="1" customHeight="1">
      <c r="A180" s="267"/>
      <c r="B180" s="267"/>
      <c r="C180" s="267"/>
      <c r="D180" s="267"/>
      <c r="E180" s="267"/>
      <c r="F180" s="267"/>
      <c r="G180" s="267"/>
      <c r="H180" s="267"/>
      <c r="I180" s="259" t="e">
        <f>#REF!</f>
        <v>#REF!</v>
      </c>
      <c r="J180" s="856" t="e">
        <f>#REF!</f>
        <v>#REF!</v>
      </c>
      <c r="K180" s="856"/>
      <c r="L180" s="856"/>
      <c r="M180" s="856"/>
    </row>
    <row r="181" spans="1:100" s="241" customFormat="1">
      <c r="A181" s="271"/>
      <c r="B181" s="271"/>
      <c r="C181" s="271"/>
      <c r="D181" s="271"/>
      <c r="E181" s="271"/>
      <c r="F181" s="271"/>
      <c r="G181" s="271"/>
      <c r="H181" s="271"/>
      <c r="I181" s="272"/>
      <c r="J181" s="859"/>
      <c r="K181" s="859"/>
      <c r="L181" s="859"/>
      <c r="M181" s="859"/>
      <c r="N181" s="277"/>
      <c r="O181" s="277"/>
      <c r="P181" s="277"/>
      <c r="Q181" s="277"/>
      <c r="R181" s="277"/>
      <c r="S181" s="277"/>
      <c r="T181" s="277"/>
      <c r="U181" s="277"/>
      <c r="V181" s="277"/>
      <c r="W181" s="277"/>
      <c r="X181" s="277"/>
      <c r="Y181" s="277"/>
      <c r="Z181" s="277"/>
      <c r="AA181" s="277"/>
      <c r="AB181" s="277"/>
      <c r="AC181" s="277"/>
      <c r="AD181" s="277"/>
      <c r="AE181" s="277"/>
      <c r="AF181" s="277"/>
      <c r="AG181" s="277"/>
      <c r="AH181" s="277"/>
      <c r="AI181" s="277"/>
      <c r="AJ181" s="277"/>
      <c r="AK181" s="277"/>
      <c r="AL181" s="277"/>
      <c r="AM181" s="277"/>
      <c r="AN181" s="277"/>
      <c r="AO181" s="277"/>
      <c r="AP181" s="277"/>
      <c r="AQ181" s="277"/>
      <c r="AR181" s="277"/>
      <c r="AS181" s="277"/>
      <c r="AT181" s="277"/>
      <c r="AU181" s="277"/>
      <c r="AV181" s="277"/>
      <c r="AW181" s="277"/>
      <c r="AX181" s="277"/>
      <c r="AY181" s="277"/>
      <c r="AZ181" s="277"/>
      <c r="BA181" s="277"/>
      <c r="BB181" s="277"/>
      <c r="BC181" s="277"/>
      <c r="BD181" s="277"/>
      <c r="BE181" s="277"/>
      <c r="BF181" s="277"/>
      <c r="BG181" s="277"/>
      <c r="BH181" s="277"/>
      <c r="BI181" s="277"/>
      <c r="BJ181" s="277"/>
      <c r="BK181" s="277"/>
      <c r="BL181" s="277"/>
      <c r="BM181" s="277"/>
      <c r="BN181" s="277"/>
      <c r="BO181" s="277"/>
      <c r="BP181" s="277"/>
      <c r="BQ181" s="277"/>
      <c r="BR181" s="277"/>
      <c r="BS181" s="277"/>
      <c r="BT181" s="277"/>
      <c r="BU181" s="277"/>
      <c r="BV181" s="277"/>
      <c r="BW181" s="277"/>
      <c r="BX181" s="277"/>
      <c r="BY181" s="277"/>
      <c r="BZ181" s="277"/>
      <c r="CA181" s="277"/>
      <c r="CB181" s="277"/>
      <c r="CC181" s="277"/>
      <c r="CD181" s="277"/>
      <c r="CE181" s="277"/>
      <c r="CF181" s="277"/>
      <c r="CG181" s="277"/>
      <c r="CH181" s="277"/>
      <c r="CI181" s="277"/>
      <c r="CJ181" s="277"/>
      <c r="CK181" s="277"/>
      <c r="CL181" s="277"/>
      <c r="CM181" s="277"/>
      <c r="CN181" s="277"/>
      <c r="CO181" s="277"/>
      <c r="CP181" s="277"/>
      <c r="CQ181" s="277"/>
      <c r="CR181" s="277"/>
      <c r="CS181" s="277"/>
      <c r="CT181" s="277"/>
      <c r="CU181" s="277"/>
      <c r="CV181" s="277"/>
    </row>
    <row r="182" spans="1:100" s="241" customFormat="1">
      <c r="A182" s="246"/>
      <c r="B182" s="246"/>
      <c r="C182" s="246"/>
      <c r="D182" s="246"/>
      <c r="E182" s="246"/>
      <c r="F182" s="246"/>
      <c r="G182" s="246"/>
      <c r="H182" s="246"/>
      <c r="I182" s="370"/>
      <c r="J182" s="247"/>
      <c r="K182" s="247"/>
      <c r="L182" s="247"/>
      <c r="M182" s="247"/>
      <c r="N182" s="277"/>
      <c r="O182" s="277"/>
      <c r="P182" s="277"/>
      <c r="Q182" s="277"/>
      <c r="R182" s="277"/>
      <c r="S182" s="277"/>
      <c r="T182" s="277"/>
      <c r="U182" s="277"/>
      <c r="V182" s="277"/>
      <c r="W182" s="277"/>
      <c r="X182" s="277"/>
      <c r="Y182" s="277"/>
      <c r="Z182" s="277"/>
      <c r="AA182" s="277"/>
      <c r="AB182" s="277"/>
      <c r="AC182" s="277"/>
      <c r="AD182" s="277"/>
      <c r="AE182" s="277"/>
      <c r="AF182" s="277"/>
      <c r="AG182" s="277"/>
      <c r="AH182" s="277"/>
      <c r="AI182" s="277"/>
      <c r="AJ182" s="277"/>
      <c r="AK182" s="277"/>
      <c r="AL182" s="277"/>
      <c r="AM182" s="277"/>
      <c r="AN182" s="277"/>
      <c r="AO182" s="277"/>
      <c r="AP182" s="277"/>
      <c r="AQ182" s="277"/>
      <c r="AR182" s="277"/>
      <c r="AS182" s="277"/>
      <c r="AT182" s="277"/>
      <c r="AU182" s="277"/>
      <c r="AV182" s="277"/>
      <c r="AW182" s="277"/>
      <c r="AX182" s="277"/>
      <c r="AY182" s="277"/>
      <c r="AZ182" s="277"/>
      <c r="BA182" s="277"/>
      <c r="BB182" s="277"/>
      <c r="BC182" s="277"/>
      <c r="BD182" s="277"/>
      <c r="BE182" s="277"/>
      <c r="BF182" s="277"/>
      <c r="BG182" s="277"/>
      <c r="BH182" s="277"/>
      <c r="BI182" s="277"/>
      <c r="BJ182" s="277"/>
      <c r="BK182" s="277"/>
      <c r="BL182" s="277"/>
      <c r="BM182" s="277"/>
      <c r="BN182" s="277"/>
      <c r="BO182" s="277"/>
      <c r="BP182" s="277"/>
      <c r="BQ182" s="277"/>
      <c r="BR182" s="277"/>
      <c r="BS182" s="277"/>
      <c r="BT182" s="277"/>
      <c r="BU182" s="277"/>
      <c r="BV182" s="277"/>
      <c r="BW182" s="277"/>
      <c r="BX182" s="277"/>
      <c r="BY182" s="277"/>
      <c r="BZ182" s="277"/>
      <c r="CA182" s="277"/>
      <c r="CB182" s="277"/>
      <c r="CC182" s="277"/>
      <c r="CD182" s="277"/>
      <c r="CE182" s="277"/>
      <c r="CF182" s="277"/>
      <c r="CG182" s="277"/>
      <c r="CH182" s="277"/>
      <c r="CI182" s="277"/>
      <c r="CJ182" s="277"/>
      <c r="CK182" s="277"/>
      <c r="CL182" s="277"/>
      <c r="CM182" s="277"/>
      <c r="CN182" s="277"/>
      <c r="CO182" s="277"/>
      <c r="CP182" s="277"/>
      <c r="CQ182" s="277"/>
      <c r="CR182" s="277"/>
      <c r="CS182" s="277"/>
      <c r="CT182" s="277"/>
      <c r="CU182" s="277"/>
      <c r="CV182" s="277"/>
    </row>
    <row r="183" spans="1:100" s="241" customFormat="1">
      <c r="A183" s="246"/>
      <c r="B183" s="246"/>
      <c r="C183" s="246"/>
      <c r="D183" s="246"/>
      <c r="E183" s="246"/>
      <c r="F183" s="246"/>
      <c r="G183" s="246"/>
      <c r="H183" s="246"/>
      <c r="I183" s="370"/>
      <c r="J183" s="247"/>
      <c r="K183" s="247"/>
      <c r="L183" s="247"/>
      <c r="M183" s="247"/>
      <c r="N183" s="277"/>
      <c r="O183" s="277"/>
      <c r="P183" s="277"/>
      <c r="Q183" s="277"/>
      <c r="R183" s="277"/>
      <c r="S183" s="277"/>
      <c r="T183" s="277"/>
      <c r="U183" s="277"/>
      <c r="V183" s="277"/>
      <c r="W183" s="277"/>
      <c r="X183" s="277"/>
      <c r="Y183" s="277"/>
      <c r="Z183" s="277"/>
      <c r="AA183" s="277"/>
      <c r="AB183" s="277"/>
      <c r="AC183" s="277"/>
      <c r="AD183" s="277"/>
      <c r="AE183" s="277"/>
      <c r="AF183" s="277"/>
      <c r="AG183" s="277"/>
      <c r="AH183" s="277"/>
      <c r="AI183" s="277"/>
      <c r="AJ183" s="277"/>
      <c r="AK183" s="277"/>
      <c r="AL183" s="277"/>
      <c r="AM183" s="277"/>
      <c r="AN183" s="277"/>
      <c r="AO183" s="277"/>
      <c r="AP183" s="277"/>
      <c r="AQ183" s="277"/>
      <c r="AR183" s="277"/>
      <c r="AS183" s="277"/>
      <c r="AT183" s="277"/>
      <c r="AU183" s="277"/>
      <c r="AV183" s="277"/>
      <c r="AW183" s="277"/>
      <c r="AX183" s="277"/>
      <c r="AY183" s="277"/>
      <c r="AZ183" s="277"/>
      <c r="BA183" s="277"/>
      <c r="BB183" s="277"/>
      <c r="BC183" s="277"/>
      <c r="BD183" s="277"/>
      <c r="BE183" s="277"/>
      <c r="BF183" s="277"/>
      <c r="BG183" s="277"/>
      <c r="BH183" s="277"/>
      <c r="BI183" s="277"/>
      <c r="BJ183" s="277"/>
      <c r="BK183" s="277"/>
      <c r="BL183" s="277"/>
      <c r="BM183" s="277"/>
      <c r="BN183" s="277"/>
      <c r="BO183" s="277"/>
      <c r="BP183" s="277"/>
      <c r="BQ183" s="277"/>
      <c r="BR183" s="277"/>
      <c r="BS183" s="277"/>
      <c r="BT183" s="277"/>
      <c r="BU183" s="277"/>
      <c r="BV183" s="277"/>
      <c r="BW183" s="277"/>
      <c r="BX183" s="277"/>
      <c r="BY183" s="277"/>
      <c r="BZ183" s="277"/>
      <c r="CA183" s="277"/>
      <c r="CB183" s="277"/>
      <c r="CC183" s="277"/>
      <c r="CD183" s="277"/>
      <c r="CE183" s="277"/>
      <c r="CF183" s="277"/>
      <c r="CG183" s="277"/>
      <c r="CH183" s="277"/>
      <c r="CI183" s="277"/>
      <c r="CJ183" s="277"/>
      <c r="CK183" s="277"/>
      <c r="CL183" s="277"/>
      <c r="CM183" s="277"/>
      <c r="CN183" s="277"/>
      <c r="CO183" s="277"/>
      <c r="CP183" s="277"/>
      <c r="CQ183" s="277"/>
      <c r="CR183" s="277"/>
      <c r="CS183" s="277"/>
      <c r="CT183" s="277"/>
      <c r="CU183" s="277"/>
      <c r="CV183" s="277"/>
    </row>
  </sheetData>
  <sheetProtection algorithmName="SHA-512" hashValue="tKE9bT3490+gmEvG3los17tIYcWzWt/gNDFVmwXE0nAHDjNTvyl8Vct3M9IKTqlvDSV6L81i4yCO+w6XAkVwKw==" saltValue="6RIJjVz6rOEBkEAc7wLxmg==" spinCount="100000" sheet="1" formatColumns="0" formatRows="0" selectLockedCells="1"/>
  <customSheetViews>
    <customSheetView guid="{CCA37BAE-906F-43D5-9FD9-B13563E4B9D7}" scale="70" showPageBreaks="1" printArea="1" hiddenRows="1" hiddenColumns="1" view="pageBreakPreview">
      <selection activeCell="A16" sqref="A16"/>
      <pageMargins left="0.7" right="0.7" top="0.75" bottom="0.75" header="0.3" footer="0.3"/>
      <pageSetup paperSize="9" scale="57" orientation="landscape" r:id="rId1"/>
    </customSheetView>
    <customSheetView guid="{9E88A623-8EDB-47F0-815B-9C48385C3E73}" scale="70" showPageBreaks="1" printArea="1" hiddenRows="1" hiddenColumns="1" view="pageBreakPreview">
      <selection activeCell="A16" sqref="A16"/>
      <pageMargins left="0.7" right="0.7" top="0.75" bottom="0.75" header="0.3" footer="0.3"/>
      <pageSetup paperSize="9" scale="57" orientation="landscape" r:id="rId2"/>
    </customSheetView>
    <customSheetView guid="{BDFA0401-0547-4E51-8BD2-84F711B066CA}" scale="70" showPageBreaks="1" printArea="1" hiddenRows="1" hiddenColumns="1" view="pageBreakPreview" topLeftCell="A4">
      <selection activeCell="A16" sqref="A16"/>
      <pageMargins left="0.7" right="0.7" top="0.75" bottom="0.75" header="0.3" footer="0.3"/>
      <pageSetup paperSize="9" scale="57" orientation="landscape" r:id="rId3"/>
    </customSheetView>
    <customSheetView guid="{112647D2-7580-431B-99B5-DD512E2AD50E}" showPageBreaks="1" printArea="1" hiddenRows="1" hiddenColumns="1" view="pageBreakPreview">
      <selection activeCell="A16" sqref="A16"/>
      <pageMargins left="0.7" right="0.7" top="0.75" bottom="0.75" header="0.3" footer="0.3"/>
      <pageSetup paperSize="9" scale="57" orientation="landscape" r:id="rId4"/>
    </customSheetView>
    <customSheetView guid="{63D51328-7CBC-4A1E-B96D-BAE91416501B}" showPageBreaks="1" printArea="1" hiddenRows="1" hiddenColumns="1" view="pageBreakPreview" topLeftCell="A4">
      <selection activeCell="A16" sqref="A16"/>
      <pageMargins left="0.7" right="0.7" top="0.75" bottom="0.75" header="0.3" footer="0.3"/>
      <pageSetup paperSize="9" scale="57" orientation="landscape" r:id="rId5"/>
    </customSheetView>
    <customSheetView guid="{99CA2F10-F926-46DC-8609-4EAE5B9F3585}" showPageBreaks="1" printArea="1" hiddenRows="1" hiddenColumns="1" view="pageBreakPreview">
      <selection activeCell="A16" sqref="A16"/>
      <pageMargins left="0.7" right="0.7" top="0.75" bottom="0.75" header="0.3" footer="0.3"/>
      <pageSetup paperSize="9" scale="57" orientation="landscape" r:id="rId6"/>
    </customSheetView>
    <customSheetView guid="{3C00DDA0-7DDE-4169-A739-550DAF5DCF8D}" scale="80" showPageBreaks="1" printArea="1" hiddenRows="1" hiddenColumns="1" view="pageBreakPreview" topLeftCell="CE6">
      <selection activeCell="CW22" sqref="CW22"/>
      <pageMargins left="0.7" right="0.7" top="0.75" bottom="0.75" header="0.3" footer="0.3"/>
      <pageSetup paperSize="9" scale="57" orientation="landscape" r:id="rId7"/>
    </customSheetView>
    <customSheetView guid="{357C9841-BEC3-434B-AC63-C04FB4321BA3}" scale="80" showPageBreaks="1" printArea="1" hiddenRows="1" hiddenColumns="1" view="pageBreakPreview" topLeftCell="A13">
      <selection activeCell="M19" sqref="M19"/>
      <pageMargins left="0.7" right="0.7" top="0.75" bottom="0.75" header="0.3" footer="0.3"/>
      <pageSetup paperSize="9" scale="57" orientation="landscape" r:id="rId8"/>
    </customSheetView>
    <customSheetView guid="{B96E710B-6DD7-4DE1-95AB-C9EE060CD030}" scale="80" showPageBreaks="1" printArea="1" hiddenRows="1" hiddenColumns="1" view="pageBreakPreview">
      <selection activeCell="K30" sqref="K30"/>
      <pageMargins left="0.7" right="0.7" top="0.75" bottom="0.75" header="0.3" footer="0.3"/>
      <pageSetup paperSize="9" scale="57" orientation="landscape" r:id="rId9"/>
    </customSheetView>
    <customSheetView guid="{F8A50AE1-259E-429D-A506-38EB64D134EF}" showPageBreaks="1" printArea="1" hiddenRows="1" hiddenColumns="1" view="pageBreakPreview" topLeftCell="A4">
      <selection activeCell="A16" sqref="A16"/>
      <pageMargins left="0.7" right="0.7" top="0.75" bottom="0.75" header="0.3" footer="0.3"/>
      <pageSetup paperSize="9" scale="57" orientation="landscape" r:id="rId10"/>
    </customSheetView>
    <customSheetView guid="{DEF6DCE2-4A74-4BE5-B5D5-8143DC3F770A}" showPageBreaks="1" printArea="1" hiddenRows="1" hiddenColumns="1" view="pageBreakPreview" topLeftCell="A4">
      <selection activeCell="A16" sqref="A16"/>
      <pageMargins left="0.7" right="0.7" top="0.75" bottom="0.75" header="0.3" footer="0.3"/>
      <pageSetup paperSize="9" scale="57" orientation="landscape" r:id="rId11"/>
    </customSheetView>
    <customSheetView guid="{F658ED72-5E54-4C5B-BB2C-7A2962080984}" showPageBreaks="1" printArea="1" hiddenRows="1" hiddenColumns="1" view="pageBreakPreview" topLeftCell="A4">
      <selection activeCell="A16" sqref="A16"/>
      <pageMargins left="0.7" right="0.7" top="0.75" bottom="0.75" header="0.3" footer="0.3"/>
      <pageSetup paperSize="9" scale="57" orientation="landscape" r:id="rId12"/>
    </customSheetView>
    <customSheetView guid="{BE68641D-0C1E-4F8D-890A-A660C199187C}" showPageBreaks="1" printArea="1" hiddenRows="1" hiddenColumns="1" view="pageBreakPreview" topLeftCell="A13">
      <selection activeCell="A16" sqref="A16"/>
      <pageMargins left="0.7" right="0.7" top="0.75" bottom="0.75" header="0.3" footer="0.3"/>
      <pageSetup paperSize="9" scale="57" orientation="landscape" r:id="rId13"/>
    </customSheetView>
    <customSheetView guid="{AD0333DF-5B33-49B5-B063-72505D20EFE4}" showPageBreaks="1" printArea="1" hiddenRows="1" hiddenColumns="1" view="pageBreakPreview" topLeftCell="A10">
      <selection activeCell="A16" sqref="A16"/>
      <pageMargins left="0.7" right="0.7" top="0.75" bottom="0.75" header="0.3" footer="0.3"/>
      <pageSetup paperSize="9" scale="57" orientation="landscape" r:id="rId14"/>
    </customSheetView>
    <customSheetView guid="{C44C314C-9BEB-403F-A933-6B948E5C1171}" showPageBreaks="1" printArea="1" hiddenRows="1" hiddenColumns="1" view="pageBreakPreview">
      <selection activeCell="A16" sqref="A16"/>
      <pageMargins left="0.7" right="0.7" top="0.75" bottom="0.75" header="0.3" footer="0.3"/>
      <pageSetup paperSize="9" scale="57" orientation="landscape" r:id="rId15"/>
    </customSheetView>
    <customSheetView guid="{84F40905-A9D3-43A5-987A-8A757D486A94}" scale="70" showPageBreaks="1" printArea="1" hiddenRows="1" hiddenColumns="1" view="pageBreakPreview">
      <selection activeCell="A16" sqref="A16"/>
      <pageMargins left="0.7" right="0.7" top="0.75" bottom="0.75" header="0.3" footer="0.3"/>
      <pageSetup paperSize="9" scale="57" orientation="landscape" r:id="rId16"/>
    </customSheetView>
  </customSheetViews>
  <mergeCells count="138">
    <mergeCell ref="J152:M152"/>
    <mergeCell ref="J153:M153"/>
    <mergeCell ref="J154:M154"/>
    <mergeCell ref="J155:M155"/>
    <mergeCell ref="J156:M156"/>
    <mergeCell ref="J157:M157"/>
    <mergeCell ref="J146:M146"/>
    <mergeCell ref="J147:M147"/>
    <mergeCell ref="J148:M148"/>
    <mergeCell ref="J149:M149"/>
    <mergeCell ref="J150:M150"/>
    <mergeCell ref="J151:M151"/>
    <mergeCell ref="J164:M164"/>
    <mergeCell ref="J165:M165"/>
    <mergeCell ref="J166:M166"/>
    <mergeCell ref="J167:M167"/>
    <mergeCell ref="J168:M168"/>
    <mergeCell ref="J169:M169"/>
    <mergeCell ref="J158:M158"/>
    <mergeCell ref="J159:M159"/>
    <mergeCell ref="J160:M160"/>
    <mergeCell ref="J161:M161"/>
    <mergeCell ref="J162:M162"/>
    <mergeCell ref="J163:M163"/>
    <mergeCell ref="J178:M178"/>
    <mergeCell ref="J179:M179"/>
    <mergeCell ref="J180:M180"/>
    <mergeCell ref="J181:M181"/>
    <mergeCell ref="J170:M170"/>
    <mergeCell ref="J171:M171"/>
    <mergeCell ref="J172:M172"/>
    <mergeCell ref="J173:M173"/>
    <mergeCell ref="J174:M174"/>
    <mergeCell ref="J175:M175"/>
    <mergeCell ref="J176:M176"/>
    <mergeCell ref="J177:M177"/>
    <mergeCell ref="J140:M140"/>
    <mergeCell ref="J141:M141"/>
    <mergeCell ref="J142:M142"/>
    <mergeCell ref="J143:M143"/>
    <mergeCell ref="J144:M144"/>
    <mergeCell ref="J145:M145"/>
    <mergeCell ref="J134:M134"/>
    <mergeCell ref="J135:M135"/>
    <mergeCell ref="J136:M136"/>
    <mergeCell ref="J137:M137"/>
    <mergeCell ref="J138:M138"/>
    <mergeCell ref="J139:M139"/>
    <mergeCell ref="J128:M128"/>
    <mergeCell ref="J129:M129"/>
    <mergeCell ref="J130:M130"/>
    <mergeCell ref="J131:M131"/>
    <mergeCell ref="J132:M132"/>
    <mergeCell ref="J133:M133"/>
    <mergeCell ref="J122:M122"/>
    <mergeCell ref="J123:M123"/>
    <mergeCell ref="J124:M124"/>
    <mergeCell ref="J125:M125"/>
    <mergeCell ref="J126:M126"/>
    <mergeCell ref="J127:M127"/>
    <mergeCell ref="J116:M116"/>
    <mergeCell ref="J117:M117"/>
    <mergeCell ref="J118:M118"/>
    <mergeCell ref="J119:M119"/>
    <mergeCell ref="J120:M120"/>
    <mergeCell ref="J121:M121"/>
    <mergeCell ref="J110:M110"/>
    <mergeCell ref="J111:M111"/>
    <mergeCell ref="J112:M112"/>
    <mergeCell ref="J113:M113"/>
    <mergeCell ref="J114:M114"/>
    <mergeCell ref="J115:M115"/>
    <mergeCell ref="J104:M104"/>
    <mergeCell ref="J105:M105"/>
    <mergeCell ref="J106:M106"/>
    <mergeCell ref="J107:M107"/>
    <mergeCell ref="J108:M108"/>
    <mergeCell ref="J109:M109"/>
    <mergeCell ref="J98:M98"/>
    <mergeCell ref="J99:M99"/>
    <mergeCell ref="J100:M100"/>
    <mergeCell ref="J101:M101"/>
    <mergeCell ref="J102:M102"/>
    <mergeCell ref="J103:M103"/>
    <mergeCell ref="J97:M97"/>
    <mergeCell ref="J86:M86"/>
    <mergeCell ref="J87:M87"/>
    <mergeCell ref="J88:M88"/>
    <mergeCell ref="J89:M89"/>
    <mergeCell ref="J90:M90"/>
    <mergeCell ref="J91:M91"/>
    <mergeCell ref="J95:M95"/>
    <mergeCell ref="J93:M93"/>
    <mergeCell ref="J94:M94"/>
    <mergeCell ref="I70:J70"/>
    <mergeCell ref="I71:J71"/>
    <mergeCell ref="A68:J68"/>
    <mergeCell ref="I69:J69"/>
    <mergeCell ref="J82:M82"/>
    <mergeCell ref="J83:M83"/>
    <mergeCell ref="J81:M81"/>
    <mergeCell ref="J96:M96"/>
    <mergeCell ref="J92:M92"/>
    <mergeCell ref="J84:M84"/>
    <mergeCell ref="J85:M85"/>
    <mergeCell ref="J78:M78"/>
    <mergeCell ref="J79:M79"/>
    <mergeCell ref="J80:M80"/>
    <mergeCell ref="J74:M74"/>
    <mergeCell ref="J75:M75"/>
    <mergeCell ref="J76:M76"/>
    <mergeCell ref="I72:J72"/>
    <mergeCell ref="J77:M77"/>
    <mergeCell ref="A65:M65"/>
    <mergeCell ref="A14:M14"/>
    <mergeCell ref="A18:I18"/>
    <mergeCell ref="C21:D21"/>
    <mergeCell ref="B23:L23"/>
    <mergeCell ref="D24:L24"/>
    <mergeCell ref="H21:I21"/>
    <mergeCell ref="C12:F12"/>
    <mergeCell ref="C11:F11"/>
    <mergeCell ref="D25:L25"/>
    <mergeCell ref="D26:L26"/>
    <mergeCell ref="D27:L27"/>
    <mergeCell ref="C29:K29"/>
    <mergeCell ref="A64:M64"/>
    <mergeCell ref="A3:M3"/>
    <mergeCell ref="A4:M4"/>
    <mergeCell ref="C10:F10"/>
    <mergeCell ref="C9:F9"/>
    <mergeCell ref="B6:C6"/>
    <mergeCell ref="B7:H7"/>
    <mergeCell ref="B8:H8"/>
    <mergeCell ref="J21:M21"/>
    <mergeCell ref="C22:D22"/>
    <mergeCell ref="H22:I22"/>
    <mergeCell ref="J22:M22"/>
  </mergeCells>
  <dataValidations count="1">
    <dataValidation type="decimal" operator="greaterThan" allowBlank="1" showInputMessage="1" showErrorMessage="1" error="Enter only Numeric Value greater than zero or leave the cell blank !" sqref="L65509" xr:uid="{00000000-0002-0000-0D00-000000000000}">
      <formula1>0</formula1>
    </dataValidation>
  </dataValidations>
  <pageMargins left="0.7" right="0.7" top="0.75" bottom="0.75" header="0.3" footer="0.3"/>
  <pageSetup paperSize="9" scale="57" orientation="landscape" r:id="rId17"/>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2">
    <tabColor indexed="11"/>
  </sheetPr>
  <dimension ref="A1:Y40"/>
  <sheetViews>
    <sheetView showZeros="0" view="pageBreakPreview" topLeftCell="A16" zoomScaleNormal="70" zoomScaleSheetLayoutView="100" workbookViewId="0">
      <selection activeCell="G24" sqref="G24"/>
    </sheetView>
  </sheetViews>
  <sheetFormatPr defaultColWidth="9.140625" defaultRowHeight="16.5"/>
  <cols>
    <col min="1" max="2" width="5.7109375" style="156" customWidth="1"/>
    <col min="3" max="3" width="24.7109375" style="156" customWidth="1"/>
    <col min="4" max="4" width="15.28515625" style="156" customWidth="1"/>
    <col min="5" max="5" width="28.7109375" style="156" customWidth="1"/>
    <col min="6" max="6" width="14.7109375" style="156" customWidth="1"/>
    <col min="7" max="7" width="19.5703125" style="156" customWidth="1"/>
    <col min="8" max="8" width="23.7109375" style="143" hidden="1" customWidth="1"/>
    <col min="9" max="9" width="18" style="144" hidden="1" customWidth="1"/>
    <col min="10" max="10" width="16.85546875" style="145" hidden="1" customWidth="1"/>
    <col min="11" max="11" width="14.5703125" style="145" hidden="1" customWidth="1"/>
    <col min="12" max="12" width="18.5703125" style="145" hidden="1" customWidth="1"/>
    <col min="13" max="13" width="16.28515625" style="145" customWidth="1"/>
    <col min="14" max="14" width="39.7109375" style="145" customWidth="1"/>
    <col min="15" max="15" width="24.28515625" style="145" customWidth="1"/>
    <col min="16" max="17" width="16.28515625" style="145" customWidth="1"/>
    <col min="18" max="19" width="10.28515625" style="146" customWidth="1"/>
    <col min="20" max="20" width="9.140625" style="146" customWidth="1"/>
    <col min="21" max="21" width="9.140625" style="147" customWidth="1"/>
    <col min="22" max="23" width="9.140625" style="147"/>
    <col min="24" max="25" width="9.140625" style="148"/>
    <col min="26" max="16384" width="9.140625" style="149"/>
  </cols>
  <sheetData>
    <row r="1" spans="1:25" s="141" customFormat="1" ht="39.950000000000003" customHeight="1">
      <c r="A1" s="865" t="s">
        <v>165</v>
      </c>
      <c r="B1" s="865"/>
      <c r="C1" s="865"/>
      <c r="D1" s="865"/>
      <c r="E1" s="865"/>
      <c r="F1" s="865"/>
      <c r="G1" s="865"/>
      <c r="H1" s="136"/>
      <c r="I1" s="137"/>
      <c r="J1" s="138"/>
      <c r="K1" s="138"/>
      <c r="L1" s="138"/>
      <c r="M1" s="138"/>
      <c r="N1" s="138"/>
      <c r="O1" s="138"/>
      <c r="P1" s="138"/>
      <c r="Q1" s="138"/>
      <c r="R1" s="138"/>
      <c r="S1" s="138"/>
      <c r="T1" s="138"/>
      <c r="U1" s="139"/>
      <c r="V1" s="139"/>
      <c r="W1" s="139"/>
      <c r="X1" s="140"/>
      <c r="Y1" s="140"/>
    </row>
    <row r="2" spans="1:25" ht="18" customHeight="1">
      <c r="A2" s="107" t="str">
        <f>Cover!B3</f>
        <v>Spec. No: CC/NT/W-RT/DOM/A00/23/09261</v>
      </c>
      <c r="B2" s="107"/>
      <c r="C2" s="108"/>
      <c r="D2" s="142"/>
      <c r="E2" s="142"/>
      <c r="F2" s="142"/>
      <c r="G2" s="110" t="s">
        <v>166</v>
      </c>
    </row>
    <row r="3" spans="1:25" ht="12.75" customHeight="1">
      <c r="A3" s="111"/>
      <c r="B3" s="111"/>
      <c r="C3" s="112"/>
      <c r="D3" s="131"/>
      <c r="E3" s="131"/>
      <c r="F3" s="131"/>
      <c r="G3" s="113"/>
    </row>
    <row r="4" spans="1:25" ht="18.95" customHeight="1">
      <c r="A4" s="866" t="s">
        <v>167</v>
      </c>
      <c r="B4" s="866"/>
      <c r="C4" s="866"/>
      <c r="D4" s="866"/>
      <c r="E4" s="866"/>
      <c r="F4" s="866"/>
      <c r="G4" s="866"/>
    </row>
    <row r="5" spans="1:25" ht="21" customHeight="1">
      <c r="A5" s="150" t="s">
        <v>1</v>
      </c>
      <c r="B5" s="150"/>
      <c r="C5" s="151"/>
      <c r="D5" s="151"/>
      <c r="E5" s="151"/>
      <c r="F5" s="151"/>
      <c r="G5" s="151"/>
    </row>
    <row r="6" spans="1:25" ht="21" customHeight="1">
      <c r="A6" s="26" t="s">
        <v>2</v>
      </c>
      <c r="B6" s="26"/>
      <c r="C6" s="151"/>
      <c r="D6" s="151"/>
      <c r="E6" s="151"/>
      <c r="F6" s="151"/>
      <c r="G6" s="151"/>
      <c r="I6" s="558" t="s">
        <v>233</v>
      </c>
      <c r="J6" s="656">
        <f>'Sch-1'!N53</f>
        <v>0</v>
      </c>
      <c r="K6" s="557"/>
      <c r="L6" s="411"/>
    </row>
    <row r="7" spans="1:25" ht="21" customHeight="1">
      <c r="A7" s="26" t="s">
        <v>3</v>
      </c>
      <c r="B7" s="26"/>
      <c r="C7" s="151"/>
      <c r="D7" s="151"/>
      <c r="E7" s="151"/>
      <c r="F7" s="151"/>
      <c r="G7" s="151"/>
      <c r="I7" s="558" t="s">
        <v>235</v>
      </c>
      <c r="J7" s="656">
        <f>'Sch-2'!J53</f>
        <v>0</v>
      </c>
      <c r="K7" s="557"/>
    </row>
    <row r="8" spans="1:25" ht="21" customHeight="1">
      <c r="A8" s="26" t="s">
        <v>4</v>
      </c>
      <c r="B8" s="26"/>
      <c r="C8" s="151"/>
      <c r="D8" s="151"/>
      <c r="E8" s="151"/>
      <c r="F8" s="151"/>
      <c r="G8" s="151"/>
      <c r="I8" s="558" t="s">
        <v>236</v>
      </c>
      <c r="J8" s="656">
        <f>'Sch-3'!P33</f>
        <v>0</v>
      </c>
      <c r="K8" s="557"/>
    </row>
    <row r="9" spans="1:25" ht="21" customHeight="1">
      <c r="A9" s="26" t="s">
        <v>168</v>
      </c>
      <c r="B9" s="26"/>
      <c r="C9" s="151"/>
      <c r="D9" s="151"/>
      <c r="E9" s="151"/>
      <c r="F9" s="151"/>
      <c r="G9" s="151"/>
      <c r="I9" s="559" t="s">
        <v>196</v>
      </c>
      <c r="J9" s="657">
        <f>J6+J7+J8</f>
        <v>0</v>
      </c>
      <c r="K9" s="557"/>
    </row>
    <row r="10" spans="1:25" ht="21" customHeight="1">
      <c r="A10" s="26" t="s">
        <v>6</v>
      </c>
      <c r="B10" s="26"/>
      <c r="C10" s="151"/>
      <c r="D10" s="151"/>
      <c r="E10" s="151"/>
      <c r="F10" s="151"/>
      <c r="G10" s="151"/>
      <c r="J10" s="410"/>
    </row>
    <row r="11" spans="1:25" ht="14.25" customHeight="1">
      <c r="A11" s="151"/>
      <c r="B11" s="151"/>
      <c r="C11" s="151"/>
      <c r="D11" s="151"/>
      <c r="E11" s="151"/>
      <c r="F11" s="151"/>
      <c r="G11" s="151"/>
    </row>
    <row r="12" spans="1:25" ht="89.25" customHeight="1">
      <c r="A12" s="152" t="s">
        <v>169</v>
      </c>
      <c r="B12" s="489"/>
      <c r="C12" s="867" t="str">
        <f>Cover!$B$2</f>
        <v>Reactor Package RT-22 for (i) 1X63MVAR , 400kV, 3-Ph Bus Line Reactor at Maithon-A  end under  ‘Eastern region Expansion Scheme-XXXI (ERSS-XXXI)’ and (ii) 2x50 MVAR , 400kV, 3-Phase Switchable Line Reactor at Mainpuri S/s and 2x50 MVAR , 400kV, 3-Phase Fixed Line Reactor at Ballabhgarh S/s under ‘Reactive Power Compensation on 400kV Transmission lines in NR’</v>
      </c>
      <c r="D12" s="867"/>
      <c r="E12" s="867"/>
      <c r="F12" s="867"/>
      <c r="G12" s="867"/>
      <c r="J12" s="411"/>
    </row>
    <row r="13" spans="1:25" ht="21" customHeight="1" thickBot="1">
      <c r="A13" s="153" t="s">
        <v>170</v>
      </c>
      <c r="B13" s="153"/>
      <c r="C13" s="154"/>
      <c r="D13" s="153"/>
      <c r="E13" s="153"/>
      <c r="F13" s="153"/>
      <c r="G13" s="153"/>
      <c r="H13" s="406"/>
      <c r="K13" s="162"/>
      <c r="L13" s="162"/>
      <c r="M13" s="162"/>
    </row>
    <row r="14" spans="1:25" ht="41.25" customHeight="1" thickBot="1">
      <c r="A14" s="868" t="s">
        <v>171</v>
      </c>
      <c r="B14" s="868"/>
      <c r="C14" s="868"/>
      <c r="D14" s="868"/>
      <c r="E14" s="868"/>
      <c r="F14" s="868"/>
      <c r="G14" s="868"/>
      <c r="H14" s="571" t="s">
        <v>340</v>
      </c>
      <c r="I14" s="571" t="s">
        <v>341</v>
      </c>
      <c r="J14" s="572" t="s">
        <v>342</v>
      </c>
      <c r="K14" s="162"/>
      <c r="L14" s="162"/>
      <c r="M14" s="162"/>
      <c r="N14" s="155"/>
    </row>
    <row r="15" spans="1:25" ht="56.25" customHeight="1">
      <c r="B15" s="157">
        <v>1</v>
      </c>
      <c r="C15" s="872" t="s">
        <v>333</v>
      </c>
      <c r="D15" s="870"/>
      <c r="E15" s="870"/>
      <c r="F15" s="871"/>
      <c r="G15" s="158"/>
      <c r="H15" s="628">
        <f>IF(J6=0,0,(G15/J9)*J6)</f>
        <v>0</v>
      </c>
      <c r="I15" s="629">
        <f>IF(J7=0,0,(G15/J9)*J7)</f>
        <v>0</v>
      </c>
      <c r="J15" s="628">
        <f>IF(J8,(G15/J9)*J8,0)</f>
        <v>0</v>
      </c>
      <c r="K15" s="162"/>
      <c r="L15" s="162"/>
      <c r="M15" s="162"/>
    </row>
    <row r="16" spans="1:25" ht="55.5" customHeight="1">
      <c r="B16" s="157">
        <v>2</v>
      </c>
      <c r="C16" s="869" t="s">
        <v>479</v>
      </c>
      <c r="D16" s="870"/>
      <c r="E16" s="870"/>
      <c r="F16" s="871"/>
      <c r="G16" s="159"/>
      <c r="H16" s="630">
        <f>G16*J6</f>
        <v>0</v>
      </c>
      <c r="I16" s="631">
        <f>G16*J7</f>
        <v>0</v>
      </c>
      <c r="J16" s="630">
        <f>G16*J8</f>
        <v>0</v>
      </c>
      <c r="K16" s="162"/>
      <c r="L16" s="162"/>
      <c r="M16" s="162"/>
    </row>
    <row r="17" spans="1:25" s="160" customFormat="1" ht="39.75" customHeight="1" thickBot="1">
      <c r="B17" s="161">
        <v>3</v>
      </c>
      <c r="C17" s="860" t="s">
        <v>172</v>
      </c>
      <c r="D17" s="861"/>
      <c r="E17" s="861"/>
      <c r="F17" s="862"/>
      <c r="G17" s="403"/>
      <c r="H17" s="630"/>
      <c r="I17" s="630"/>
      <c r="J17" s="630"/>
      <c r="K17" s="162"/>
      <c r="L17" s="162"/>
      <c r="M17" s="162"/>
      <c r="N17" s="162"/>
      <c r="O17" s="162"/>
      <c r="P17" s="162"/>
      <c r="Q17" s="162"/>
      <c r="R17" s="163"/>
      <c r="S17" s="163"/>
      <c r="T17" s="163"/>
      <c r="U17" s="164"/>
      <c r="V17" s="164"/>
      <c r="W17" s="164"/>
      <c r="X17" s="165"/>
      <c r="Y17" s="165"/>
    </row>
    <row r="18" spans="1:25" s="160" customFormat="1" ht="21" customHeight="1" thickBot="1">
      <c r="B18" s="166"/>
      <c r="C18" s="863" t="s">
        <v>334</v>
      </c>
      <c r="D18" s="864"/>
      <c r="E18" s="864"/>
      <c r="F18" s="167" t="s">
        <v>173</v>
      </c>
      <c r="G18" s="404"/>
      <c r="H18" s="632">
        <f>G18</f>
        <v>0</v>
      </c>
      <c r="I18" s="633"/>
      <c r="J18" s="630"/>
      <c r="K18" s="162"/>
      <c r="L18" s="162"/>
      <c r="M18" s="162"/>
      <c r="N18" s="169"/>
      <c r="O18" s="168"/>
      <c r="P18" s="162"/>
      <c r="Q18" s="162"/>
      <c r="R18" s="163"/>
      <c r="S18" s="163"/>
      <c r="T18" s="163"/>
      <c r="U18" s="164"/>
      <c r="V18" s="164"/>
      <c r="W18" s="164"/>
      <c r="X18" s="165"/>
      <c r="Y18" s="165"/>
    </row>
    <row r="19" spans="1:25" s="160" customFormat="1" ht="33" customHeight="1" thickBot="1">
      <c r="B19" s="166"/>
      <c r="C19" s="879" t="s">
        <v>358</v>
      </c>
      <c r="D19" s="880"/>
      <c r="E19" s="880"/>
      <c r="F19" s="167" t="s">
        <v>173</v>
      </c>
      <c r="G19" s="404"/>
      <c r="H19" s="634"/>
      <c r="I19" s="632">
        <f>G19</f>
        <v>0</v>
      </c>
      <c r="J19" s="635"/>
      <c r="K19" s="162"/>
      <c r="L19" s="162"/>
      <c r="M19" s="162"/>
      <c r="N19" s="169"/>
      <c r="O19" s="168"/>
      <c r="P19" s="162"/>
      <c r="Q19" s="162"/>
      <c r="R19" s="163"/>
      <c r="S19" s="163"/>
      <c r="T19" s="163"/>
      <c r="U19" s="164"/>
      <c r="V19" s="164"/>
      <c r="W19" s="164"/>
      <c r="X19" s="165"/>
      <c r="Y19" s="165"/>
    </row>
    <row r="20" spans="1:25" s="160" customFormat="1" ht="21" customHeight="1" thickBot="1">
      <c r="B20" s="166"/>
      <c r="C20" s="863" t="s">
        <v>335</v>
      </c>
      <c r="D20" s="864"/>
      <c r="E20" s="864"/>
      <c r="F20" s="167" t="s">
        <v>173</v>
      </c>
      <c r="G20" s="404"/>
      <c r="H20" s="630"/>
      <c r="I20" s="629"/>
      <c r="J20" s="632">
        <f>G20</f>
        <v>0</v>
      </c>
      <c r="K20" s="162"/>
      <c r="L20" s="162"/>
      <c r="M20" s="162"/>
      <c r="N20" s="169"/>
      <c r="O20" s="168"/>
      <c r="P20" s="162"/>
      <c r="Q20" s="162"/>
      <c r="R20" s="163"/>
      <c r="S20" s="163"/>
      <c r="T20" s="163"/>
      <c r="U20" s="164"/>
      <c r="V20" s="164"/>
      <c r="W20" s="164"/>
      <c r="X20" s="165"/>
      <c r="Y20" s="165"/>
    </row>
    <row r="21" spans="1:25" s="160" customFormat="1" ht="21" customHeight="1">
      <c r="B21" s="166"/>
      <c r="C21" s="863" t="s">
        <v>336</v>
      </c>
      <c r="D21" s="864"/>
      <c r="E21" s="864"/>
      <c r="F21" s="167" t="s">
        <v>173</v>
      </c>
      <c r="G21" s="412"/>
      <c r="H21" s="630"/>
      <c r="I21" s="631"/>
      <c r="J21" s="628"/>
      <c r="K21" s="162"/>
      <c r="L21" s="162"/>
      <c r="M21" s="162"/>
      <c r="N21" s="169"/>
      <c r="O21" s="168"/>
      <c r="P21" s="162"/>
      <c r="Q21" s="162"/>
      <c r="R21" s="163"/>
      <c r="S21" s="163"/>
      <c r="T21" s="163"/>
      <c r="U21" s="164"/>
      <c r="V21" s="164"/>
      <c r="W21" s="164"/>
      <c r="X21" s="165"/>
      <c r="Y21" s="165"/>
    </row>
    <row r="22" spans="1:25" s="160" customFormat="1" ht="21" customHeight="1">
      <c r="B22" s="170"/>
      <c r="C22" s="863" t="s">
        <v>174</v>
      </c>
      <c r="D22" s="864"/>
      <c r="E22" s="864"/>
      <c r="F22" s="171" t="s">
        <v>173</v>
      </c>
      <c r="G22" s="412"/>
      <c r="H22" s="630"/>
      <c r="I22" s="631"/>
      <c r="J22" s="630"/>
      <c r="K22" s="162"/>
      <c r="L22" s="162"/>
      <c r="M22" s="162"/>
      <c r="N22" s="169"/>
      <c r="O22" s="168"/>
      <c r="P22" s="162"/>
      <c r="Q22" s="162"/>
      <c r="R22" s="163"/>
      <c r="S22" s="163"/>
      <c r="T22" s="163"/>
      <c r="U22" s="164"/>
      <c r="V22" s="164"/>
      <c r="W22" s="164"/>
      <c r="X22" s="165"/>
      <c r="Y22" s="165"/>
    </row>
    <row r="23" spans="1:25" s="160" customFormat="1" ht="54.95" customHeight="1" thickBot="1">
      <c r="B23" s="161">
        <v>4</v>
      </c>
      <c r="C23" s="875" t="s">
        <v>480</v>
      </c>
      <c r="D23" s="876"/>
      <c r="E23" s="876"/>
      <c r="F23" s="877"/>
      <c r="G23" s="403"/>
      <c r="H23" s="636"/>
      <c r="I23" s="631"/>
      <c r="J23" s="630"/>
      <c r="K23" s="162"/>
      <c r="L23" s="162"/>
      <c r="M23" s="162"/>
      <c r="N23" s="162"/>
      <c r="O23" s="162"/>
      <c r="P23" s="162"/>
      <c r="Q23" s="162"/>
      <c r="R23" s="163"/>
      <c r="S23" s="163"/>
      <c r="T23" s="163"/>
      <c r="U23" s="164"/>
      <c r="V23" s="164"/>
      <c r="W23" s="164"/>
      <c r="X23" s="165"/>
      <c r="Y23" s="165"/>
    </row>
    <row r="24" spans="1:25" s="160" customFormat="1" ht="21" customHeight="1" thickBot="1">
      <c r="A24" s="172"/>
      <c r="B24" s="166"/>
      <c r="C24" s="863" t="s">
        <v>334</v>
      </c>
      <c r="D24" s="864"/>
      <c r="E24" s="864"/>
      <c r="F24" s="167" t="s">
        <v>175</v>
      </c>
      <c r="G24" s="405"/>
      <c r="H24" s="637">
        <f>G24*J6</f>
        <v>0</v>
      </c>
      <c r="I24" s="633"/>
      <c r="J24" s="630"/>
      <c r="K24" s="162"/>
      <c r="L24" s="162"/>
      <c r="M24" s="162"/>
      <c r="N24" s="162"/>
      <c r="O24" s="162"/>
      <c r="P24" s="162"/>
      <c r="Q24" s="162"/>
      <c r="R24" s="163"/>
      <c r="S24" s="163"/>
      <c r="T24" s="163"/>
      <c r="U24" s="164"/>
      <c r="V24" s="164"/>
      <c r="W24" s="164"/>
      <c r="X24" s="165"/>
      <c r="Y24" s="165"/>
    </row>
    <row r="25" spans="1:25" s="160" customFormat="1" ht="33.75" customHeight="1" thickBot="1">
      <c r="A25" s="172"/>
      <c r="B25" s="166"/>
      <c r="C25" s="881" t="s">
        <v>358</v>
      </c>
      <c r="D25" s="882"/>
      <c r="E25" s="882"/>
      <c r="F25" s="167" t="s">
        <v>175</v>
      </c>
      <c r="G25" s="405"/>
      <c r="H25" s="638"/>
      <c r="I25" s="632">
        <f>G25*J7</f>
        <v>0</v>
      </c>
      <c r="J25" s="635"/>
      <c r="K25" s="162"/>
      <c r="L25" s="162"/>
      <c r="M25" s="162"/>
      <c r="N25" s="162"/>
      <c r="O25" s="162"/>
      <c r="P25" s="162"/>
      <c r="Q25" s="162"/>
      <c r="R25" s="163"/>
      <c r="S25" s="163"/>
      <c r="T25" s="163"/>
      <c r="U25" s="164"/>
      <c r="V25" s="164"/>
      <c r="W25" s="164"/>
      <c r="X25" s="165"/>
      <c r="Y25" s="165"/>
    </row>
    <row r="26" spans="1:25" s="160" customFormat="1" ht="21" customHeight="1" thickBot="1">
      <c r="A26" s="172"/>
      <c r="B26" s="166"/>
      <c r="C26" s="863" t="s">
        <v>335</v>
      </c>
      <c r="D26" s="864"/>
      <c r="E26" s="864"/>
      <c r="F26" s="167" t="s">
        <v>175</v>
      </c>
      <c r="G26" s="405"/>
      <c r="H26" s="636"/>
      <c r="I26" s="629"/>
      <c r="J26" s="632">
        <f>G26*J8</f>
        <v>0</v>
      </c>
      <c r="K26" s="162"/>
      <c r="L26" s="162"/>
      <c r="M26" s="162"/>
      <c r="N26" s="162"/>
      <c r="O26" s="162"/>
      <c r="P26" s="162"/>
      <c r="Q26" s="162"/>
      <c r="R26" s="163"/>
      <c r="S26" s="163"/>
      <c r="T26" s="163"/>
      <c r="U26" s="164"/>
      <c r="V26" s="164"/>
      <c r="W26" s="164"/>
      <c r="X26" s="165"/>
      <c r="Y26" s="165"/>
    </row>
    <row r="27" spans="1:25" s="160" customFormat="1" ht="21" customHeight="1">
      <c r="A27" s="172"/>
      <c r="B27" s="166"/>
      <c r="C27" s="863" t="s">
        <v>336</v>
      </c>
      <c r="D27" s="864"/>
      <c r="E27" s="864"/>
      <c r="F27" s="167" t="s">
        <v>175</v>
      </c>
      <c r="G27" s="413"/>
      <c r="H27" s="636"/>
      <c r="I27" s="631"/>
      <c r="J27" s="628"/>
      <c r="K27" s="162"/>
      <c r="L27" s="162"/>
      <c r="M27" s="162"/>
      <c r="N27" s="162"/>
      <c r="O27" s="162"/>
      <c r="P27" s="162"/>
      <c r="Q27" s="162"/>
      <c r="R27" s="163"/>
      <c r="S27" s="163"/>
      <c r="T27" s="163"/>
      <c r="U27" s="164"/>
      <c r="V27" s="164"/>
      <c r="W27" s="164"/>
      <c r="X27" s="165"/>
      <c r="Y27" s="165"/>
    </row>
    <row r="28" spans="1:25" s="160" customFormat="1" ht="21" customHeight="1">
      <c r="A28" s="172"/>
      <c r="B28" s="170"/>
      <c r="C28" s="886" t="s">
        <v>174</v>
      </c>
      <c r="D28" s="887"/>
      <c r="E28" s="887"/>
      <c r="F28" s="171" t="s">
        <v>175</v>
      </c>
      <c r="G28" s="413"/>
      <c r="H28" s="636"/>
      <c r="I28" s="631"/>
      <c r="J28" s="630"/>
      <c r="K28" s="162"/>
      <c r="L28" s="162"/>
      <c r="M28" s="162"/>
      <c r="N28" s="162"/>
      <c r="O28" s="162"/>
      <c r="P28" s="162"/>
      <c r="Q28" s="162"/>
      <c r="R28" s="163"/>
      <c r="S28" s="163"/>
      <c r="T28" s="163"/>
      <c r="U28" s="164"/>
      <c r="V28" s="164"/>
      <c r="W28" s="164"/>
      <c r="X28" s="165"/>
      <c r="Y28" s="165"/>
    </row>
    <row r="29" spans="1:25" s="160" customFormat="1" hidden="1">
      <c r="A29" s="172"/>
      <c r="B29" s="173"/>
      <c r="C29" s="873" t="s">
        <v>176</v>
      </c>
      <c r="D29" s="874"/>
      <c r="E29" s="874"/>
      <c r="F29" s="874"/>
      <c r="G29" s="874"/>
      <c r="H29" s="639"/>
      <c r="I29" s="639"/>
      <c r="J29" s="639"/>
      <c r="K29" s="162"/>
      <c r="L29" s="162"/>
      <c r="M29" s="162"/>
      <c r="N29" s="162"/>
      <c r="O29" s="162"/>
      <c r="P29" s="162"/>
      <c r="Q29" s="162"/>
      <c r="R29" s="163"/>
      <c r="S29" s="163"/>
      <c r="T29" s="163"/>
      <c r="U29" s="164"/>
      <c r="V29" s="164"/>
      <c r="W29" s="164"/>
      <c r="X29" s="165"/>
      <c r="Y29" s="165"/>
    </row>
    <row r="30" spans="1:25" s="160" customFormat="1" ht="48.75" hidden="1" customHeight="1">
      <c r="A30" s="172"/>
      <c r="B30" s="174">
        <v>5</v>
      </c>
      <c r="C30" s="883" t="s">
        <v>177</v>
      </c>
      <c r="D30" s="883"/>
      <c r="E30" s="883"/>
      <c r="F30" s="883"/>
      <c r="G30" s="883"/>
      <c r="H30" s="640"/>
      <c r="I30" s="640"/>
      <c r="J30" s="640"/>
      <c r="K30" s="162"/>
      <c r="L30" s="162"/>
      <c r="M30" s="162"/>
      <c r="N30" s="162"/>
      <c r="O30" s="162"/>
      <c r="P30" s="162"/>
      <c r="Q30" s="162"/>
      <c r="R30" s="163"/>
      <c r="S30" s="163"/>
      <c r="T30" s="163"/>
      <c r="U30" s="164"/>
      <c r="V30" s="164"/>
      <c r="W30" s="164"/>
      <c r="X30" s="165"/>
      <c r="Y30" s="165"/>
    </row>
    <row r="31" spans="1:25" s="160" customFormat="1" ht="48.75" hidden="1" customHeight="1">
      <c r="A31" s="172"/>
      <c r="B31" s="884"/>
      <c r="C31" s="884"/>
      <c r="D31" s="884"/>
      <c r="E31" s="884"/>
      <c r="F31" s="884"/>
      <c r="G31" s="884"/>
      <c r="H31" s="641">
        <f>SUM(H15:H28)</f>
        <v>0</v>
      </c>
      <c r="I31" s="641">
        <f>SUM(I15:I28)</f>
        <v>0</v>
      </c>
      <c r="J31" s="641">
        <f>SUM(J15:J28)</f>
        <v>0</v>
      </c>
      <c r="K31" s="162">
        <f>SUM(K15:K28)</f>
        <v>0</v>
      </c>
      <c r="L31" s="162">
        <f>SUM(L15:L28)</f>
        <v>0</v>
      </c>
      <c r="M31" s="162"/>
      <c r="N31" s="162"/>
      <c r="O31" s="162"/>
      <c r="P31" s="162"/>
      <c r="Q31" s="162"/>
      <c r="R31" s="163"/>
      <c r="S31" s="163"/>
      <c r="T31" s="163"/>
      <c r="U31" s="164"/>
      <c r="V31" s="164"/>
      <c r="W31" s="164"/>
      <c r="X31" s="165"/>
      <c r="Y31" s="165"/>
    </row>
    <row r="32" spans="1:25" s="160" customFormat="1" ht="48.75" hidden="1" customHeight="1">
      <c r="A32" s="172"/>
      <c r="B32" s="175"/>
      <c r="C32" s="883" t="s">
        <v>178</v>
      </c>
      <c r="D32" s="885"/>
      <c r="E32" s="885"/>
      <c r="F32" s="885"/>
      <c r="G32" s="885"/>
      <c r="H32" s="642" t="e">
        <f>(1-(H31/I2))</f>
        <v>#DIV/0!</v>
      </c>
      <c r="I32" s="642" t="e">
        <f>(1-(I31/I3))</f>
        <v>#DIV/0!</v>
      </c>
      <c r="J32" s="643" t="e">
        <f>1-(J31/I4)</f>
        <v>#DIV/0!</v>
      </c>
      <c r="K32" s="162" t="e">
        <f>1-(K31/I5)</f>
        <v>#DIV/0!</v>
      </c>
      <c r="L32" s="162" t="e">
        <f>1-(L31/#REF!)</f>
        <v>#REF!</v>
      </c>
      <c r="M32" s="162"/>
      <c r="N32" s="162"/>
      <c r="O32" s="162"/>
      <c r="P32" s="162"/>
      <c r="Q32" s="162"/>
      <c r="R32" s="163"/>
      <c r="S32" s="163"/>
      <c r="T32" s="163"/>
      <c r="U32" s="164"/>
      <c r="V32" s="164"/>
      <c r="W32" s="164"/>
      <c r="X32" s="165"/>
      <c r="Y32" s="165"/>
    </row>
    <row r="33" spans="1:25" s="160" customFormat="1" ht="24" customHeight="1">
      <c r="A33" s="878" t="s">
        <v>337</v>
      </c>
      <c r="B33" s="878"/>
      <c r="C33" s="878"/>
      <c r="D33" s="878"/>
      <c r="E33" s="878"/>
      <c r="F33" s="878"/>
      <c r="G33" s="878"/>
      <c r="H33" s="644"/>
      <c r="I33" s="644"/>
      <c r="J33" s="644"/>
      <c r="K33" s="162"/>
      <c r="L33" s="162"/>
      <c r="M33" s="162"/>
      <c r="N33" s="162"/>
      <c r="O33" s="162"/>
      <c r="P33" s="162"/>
      <c r="Q33" s="162"/>
      <c r="R33" s="163"/>
      <c r="S33" s="163"/>
      <c r="T33" s="163"/>
      <c r="U33" s="164"/>
      <c r="V33" s="164"/>
      <c r="W33" s="164"/>
      <c r="X33" s="165"/>
      <c r="Y33" s="165"/>
    </row>
    <row r="34" spans="1:25" s="160" customFormat="1" ht="18.75" customHeight="1" thickBot="1">
      <c r="A34" s="153" t="s">
        <v>179</v>
      </c>
      <c r="B34" s="175"/>
      <c r="C34" s="176"/>
      <c r="E34" s="177"/>
      <c r="F34" s="177"/>
      <c r="G34" s="178"/>
      <c r="H34" s="644"/>
      <c r="I34" s="644"/>
      <c r="J34" s="644"/>
      <c r="K34" s="162"/>
      <c r="L34" s="162"/>
      <c r="M34" s="162"/>
      <c r="N34" s="162"/>
      <c r="O34" s="162"/>
      <c r="P34" s="162"/>
      <c r="Q34" s="162"/>
      <c r="R34" s="163"/>
      <c r="S34" s="163"/>
      <c r="T34" s="163"/>
      <c r="U34" s="164"/>
      <c r="V34" s="164"/>
      <c r="W34" s="164"/>
      <c r="X34" s="165"/>
      <c r="Y34" s="165"/>
    </row>
    <row r="35" spans="1:25" s="160" customFormat="1" ht="21" customHeight="1" thickBot="1">
      <c r="A35" s="113" t="s">
        <v>180</v>
      </c>
      <c r="B35" s="175"/>
      <c r="C35" s="176"/>
      <c r="E35" s="177"/>
      <c r="F35" s="177"/>
      <c r="G35" s="178"/>
      <c r="H35" s="645">
        <f>SUM(H15:H26)</f>
        <v>0</v>
      </c>
      <c r="I35" s="646">
        <f>SUM(I15:I26)</f>
        <v>0</v>
      </c>
      <c r="J35" s="647">
        <f>SUM(J15:J26)</f>
        <v>0</v>
      </c>
      <c r="K35" s="417"/>
      <c r="L35" s="162"/>
      <c r="M35" s="162"/>
      <c r="N35" s="162"/>
      <c r="O35" s="162"/>
      <c r="P35" s="162"/>
      <c r="Q35" s="162"/>
      <c r="R35" s="163"/>
      <c r="S35" s="163"/>
      <c r="T35" s="163"/>
      <c r="U35" s="164"/>
      <c r="V35" s="164"/>
      <c r="W35" s="164"/>
      <c r="X35" s="165"/>
      <c r="Y35" s="165"/>
    </row>
    <row r="36" spans="1:25" ht="19.5" customHeight="1" thickBot="1">
      <c r="A36" s="179"/>
      <c r="B36" s="179"/>
      <c r="C36" s="180"/>
      <c r="D36" s="112"/>
      <c r="E36" s="113"/>
      <c r="F36" s="113"/>
      <c r="G36" s="130" t="s">
        <v>181</v>
      </c>
      <c r="H36" s="574">
        <f>IF(J6=0,0,1-(H35/J6))</f>
        <v>0</v>
      </c>
      <c r="I36" s="574">
        <f>IF(J7=0,0,1-(I35/J7))</f>
        <v>0</v>
      </c>
      <c r="J36" s="575">
        <f>IF(J8=0,0,1-(J35/J8))</f>
        <v>0</v>
      </c>
      <c r="K36" s="549" t="s">
        <v>359</v>
      </c>
    </row>
    <row r="37" spans="1:25" ht="19.5" customHeight="1">
      <c r="A37" s="179"/>
      <c r="B37" s="179"/>
      <c r="C37" s="180"/>
      <c r="D37" s="112"/>
      <c r="E37" s="113"/>
      <c r="F37" s="113"/>
      <c r="G37" s="111" t="str">
        <f>"For and on behalf of "</f>
        <v xml:space="preserve">For and on behalf of </v>
      </c>
      <c r="H37" s="145"/>
    </row>
    <row r="38" spans="1:25" ht="19.5" customHeight="1">
      <c r="A38" s="181"/>
      <c r="B38" s="181"/>
      <c r="C38" s="181"/>
      <c r="D38" s="182"/>
      <c r="E38" s="183"/>
      <c r="F38" s="183"/>
      <c r="G38" s="149"/>
      <c r="H38" s="184"/>
    </row>
    <row r="39" spans="1:25" ht="23.25" customHeight="1">
      <c r="A39" s="185" t="s">
        <v>182</v>
      </c>
      <c r="B39" s="185"/>
      <c r="C39" s="594" t="str">
        <f>'Sch-7'!C21:D21</f>
        <v xml:space="preserve">  </v>
      </c>
      <c r="D39" s="182"/>
      <c r="E39" s="183" t="s">
        <v>183</v>
      </c>
      <c r="F39" s="651">
        <f>'Names of Bidder'!D24</f>
        <v>0</v>
      </c>
      <c r="G39" s="652"/>
      <c r="H39" s="411"/>
    </row>
    <row r="40" spans="1:25" ht="23.25" customHeight="1">
      <c r="A40" s="185" t="s">
        <v>184</v>
      </c>
      <c r="B40" s="185"/>
      <c r="C40" s="595" t="str">
        <f>'Sch-7'!C22:D22</f>
        <v/>
      </c>
      <c r="D40" s="186"/>
      <c r="E40" s="183" t="s">
        <v>185</v>
      </c>
      <c r="F40" s="651">
        <f>'Names of Bidder'!D25</f>
        <v>0</v>
      </c>
      <c r="G40" s="652"/>
      <c r="H40" s="145"/>
    </row>
  </sheetData>
  <sheetProtection algorithmName="SHA-512" hashValue="pZeP2Jv69qAImjf+RALcGtBkiS0gWL3WoR/X6IDKAtG+sLOuvMYLwP9D4fiqQa5r90Jy111FiidGr9xChJoKDg==" saltValue="omqSzvI/zSDCflMPcvSCLg==" spinCount="100000" sheet="1" formatColumns="0" formatRows="0" selectLockedCells="1"/>
  <customSheetViews>
    <customSheetView guid="{CCA37BAE-906F-43D5-9FD9-B13563E4B9D7}" showPageBreaks="1" zeroValues="0" printArea="1" hiddenRows="1" hiddenColumns="1" view="pageBreakPreview" topLeftCell="A16">
      <selection activeCell="G24" sqref="G24"/>
      <pageMargins left="0.72" right="0.49" top="0.62" bottom="0.52" header="0.32" footer="0.27"/>
      <pageSetup scale="77" orientation="portrait" r:id="rId1"/>
      <headerFooter alignWithMargins="0">
        <oddFooter>&amp;R&amp;"Book Antiqua,Bold"&amp;10Letter of Discount  / Page &amp;P of &amp;N</oddFooter>
      </headerFooter>
    </customSheetView>
    <customSheetView guid="{9E88A623-8EDB-47F0-815B-9C48385C3E73}" showPageBreaks="1" zeroValues="0" printArea="1" hiddenRows="1" hiddenColumns="1" view="pageBreakPreview" topLeftCell="A16">
      <selection activeCell="G24" sqref="G24"/>
      <pageMargins left="0.72" right="0.49" top="0.62" bottom="0.52" header="0.32" footer="0.27"/>
      <pageSetup scale="77" orientation="portrait" r:id="rId2"/>
      <headerFooter alignWithMargins="0">
        <oddFooter>&amp;R&amp;"Book Antiqua,Bold"&amp;10Letter of Discount  / Page &amp;P of &amp;N</oddFooter>
      </headerFooter>
    </customSheetView>
    <customSheetView guid="{BDFA0401-0547-4E51-8BD2-84F711B066CA}" showPageBreaks="1" zeroValues="0" printArea="1" hiddenRows="1" hiddenColumns="1" view="pageBreakPreview">
      <selection activeCell="G24" sqref="G24"/>
      <pageMargins left="0.72" right="0.49" top="0.62" bottom="0.52" header="0.32" footer="0.27"/>
      <pageSetup scale="77" orientation="portrait" r:id="rId3"/>
      <headerFooter alignWithMargins="0">
        <oddFooter>&amp;R&amp;"Book Antiqua,Bold"&amp;10Letter of Discount  / Page &amp;P of &amp;N</oddFooter>
      </headerFooter>
    </customSheetView>
    <customSheetView guid="{112647D2-7580-431B-99B5-DD512E2AD50E}" showPageBreaks="1" zeroValues="0" printArea="1" hiddenRows="1" hiddenColumns="1" view="pageBreakPreview">
      <selection activeCell="G24" sqref="G24"/>
      <pageMargins left="0.72" right="0.49" top="0.62" bottom="0.52" header="0.32" footer="0.27"/>
      <pageSetup scale="77" orientation="portrait" r:id="rId4"/>
      <headerFooter alignWithMargins="0">
        <oddFooter>&amp;R&amp;"Book Antiqua,Bold"&amp;10Letter of Discount  / Page &amp;P of &amp;N</oddFooter>
      </headerFooter>
    </customSheetView>
    <customSheetView guid="{63D51328-7CBC-4A1E-B96D-BAE91416501B}" showPageBreaks="1" zeroValues="0" printArea="1" hiddenRows="1" hiddenColumns="1" view="pageBreakPreview" topLeftCell="A13">
      <selection activeCell="G24" sqref="G24"/>
      <pageMargins left="0.72" right="0.49" top="0.62" bottom="0.52" header="0.32" footer="0.27"/>
      <pageSetup scale="77" orientation="portrait" r:id="rId5"/>
      <headerFooter alignWithMargins="0">
        <oddFooter>&amp;R&amp;"Book Antiqua,Bold"&amp;10Letter of Discount  / Page &amp;P of &amp;N</oddFooter>
      </headerFooter>
    </customSheetView>
    <customSheetView guid="{99CA2F10-F926-46DC-8609-4EAE5B9F3585}" showPageBreaks="1" zeroValues="0" printArea="1" hiddenRows="1" hiddenColumns="1" view="pageBreakPreview" topLeftCell="A13">
      <selection activeCell="G16" sqref="G16"/>
      <pageMargins left="0.72" right="0.49" top="0.62" bottom="0.52" header="0.32" footer="0.27"/>
      <pageSetup scale="77" orientation="portrait" r:id="rId6"/>
      <headerFooter alignWithMargins="0">
        <oddFooter>&amp;R&amp;"Book Antiqua,Bold"&amp;10Letter of Discount  / Page &amp;P of &amp;N</oddFooter>
      </headerFooter>
    </customSheetView>
    <customSheetView guid="{3C00DDA0-7DDE-4169-A739-550DAF5DCF8D}" showPageBreaks="1" zeroValues="0" printArea="1" hiddenRows="1" hiddenColumns="1" view="pageBreakPreview" topLeftCell="A3">
      <selection activeCell="G15" sqref="G15"/>
      <pageMargins left="0.72" right="0.49" top="0.62" bottom="0.52" header="0.32" footer="0.27"/>
      <pageSetup scale="80" orientation="portrait" r:id="rId7"/>
      <headerFooter alignWithMargins="0">
        <oddFooter>&amp;R&amp;"Book Antiqua,Bold"&amp;10Letter of Discount  / Page &amp;P of &amp;N</oddFooter>
      </headerFooter>
    </customSheetView>
    <customSheetView guid="{357C9841-BEC3-434B-AC63-C04FB4321BA3}" showPageBreaks="1" zeroValues="0" printArea="1" hiddenRows="1" hiddenColumns="1" view="pageBreakPreview" topLeftCell="A21">
      <selection activeCell="C39" sqref="C39"/>
      <pageMargins left="0.72" right="0.49" top="0.62" bottom="0.52" header="0.32" footer="0.27"/>
      <pageSetup scale="80" orientation="portrait" r:id="rId8"/>
      <headerFooter alignWithMargins="0">
        <oddFooter>&amp;R&amp;"Book Antiqua,Bold"&amp;10Letter of Discount  / Page &amp;P of &amp;N</oddFooter>
      </headerFooter>
    </customSheetView>
    <customSheetView guid="{B96E710B-6DD7-4DE1-95AB-C9EE060CD030}" showPageBreaks="1" zeroValues="0" printArea="1" hiddenRows="1" hiddenColumns="1" view="pageBreakPreview">
      <selection activeCell="G15" sqref="G15"/>
      <pageMargins left="0.72" right="0.49" top="0.62" bottom="0.52" header="0.32" footer="0.27"/>
      <pageSetup scale="78" orientation="portrait" r:id="rId9"/>
      <headerFooter alignWithMargins="0">
        <oddFooter>&amp;R&amp;"Book Antiqua,Bold"&amp;10Letter of Discount  / Page &amp;P of &amp;N</oddFooter>
      </headerFooter>
    </customSheetView>
    <customSheetView guid="{F8A50AE1-259E-429D-A506-38EB64D134EF}" showPageBreaks="1" zeroValues="0" printArea="1" hiddenRows="1" hiddenColumns="1" view="pageBreakPreview">
      <selection activeCell="G24" sqref="G24"/>
      <pageMargins left="0.72" right="0.49" top="0.62" bottom="0.52" header="0.32" footer="0.27"/>
      <pageSetup scale="77" orientation="portrait" r:id="rId10"/>
      <headerFooter alignWithMargins="0">
        <oddFooter>&amp;R&amp;"Book Antiqua,Bold"&amp;10Letter of Discount  / Page &amp;P of &amp;N</oddFooter>
      </headerFooter>
    </customSheetView>
    <customSheetView guid="{DEF6DCE2-4A74-4BE5-B5D5-8143DC3F770A}" showPageBreaks="1" zeroValues="0" printArea="1" hiddenRows="1" hiddenColumns="1" view="pageBreakPreview">
      <selection activeCell="G24" sqref="G24"/>
      <pageMargins left="0.72" right="0.49" top="0.62" bottom="0.52" header="0.32" footer="0.27"/>
      <pageSetup scale="77" orientation="portrait" r:id="rId11"/>
      <headerFooter alignWithMargins="0">
        <oddFooter>&amp;R&amp;"Book Antiqua,Bold"&amp;10Letter of Discount  / Page &amp;P of &amp;N</oddFooter>
      </headerFooter>
    </customSheetView>
    <customSheetView guid="{F658ED72-5E54-4C5B-BB2C-7A2962080984}" showPageBreaks="1" zeroValues="0" printArea="1" hiddenRows="1" hiddenColumns="1" view="pageBreakPreview">
      <selection activeCell="G24" sqref="G24"/>
      <pageMargins left="0.72" right="0.49" top="0.62" bottom="0.52" header="0.32" footer="0.27"/>
      <pageSetup scale="77" orientation="portrait" r:id="rId12"/>
      <headerFooter alignWithMargins="0">
        <oddFooter>&amp;R&amp;"Book Antiqua,Bold"&amp;10Letter of Discount  / Page &amp;P of &amp;N</oddFooter>
      </headerFooter>
    </customSheetView>
    <customSheetView guid="{BE68641D-0C1E-4F8D-890A-A660C199187C}" showPageBreaks="1" zeroValues="0" printArea="1" hiddenRows="1" hiddenColumns="1" view="pageBreakPreview" topLeftCell="A13">
      <selection activeCell="G24" sqref="G24"/>
      <pageMargins left="0.72" right="0.49" top="0.62" bottom="0.52" header="0.32" footer="0.27"/>
      <pageSetup scale="77" orientation="portrait" r:id="rId13"/>
      <headerFooter alignWithMargins="0">
        <oddFooter>&amp;R&amp;"Book Antiqua,Bold"&amp;10Letter of Discount  / Page &amp;P of &amp;N</oddFooter>
      </headerFooter>
    </customSheetView>
    <customSheetView guid="{AD0333DF-5B33-49B5-B063-72505D20EFE4}" showPageBreaks="1" zeroValues="0" printArea="1" hiddenRows="1" hiddenColumns="1" view="pageBreakPreview" topLeftCell="A19">
      <selection activeCell="G24" sqref="G24"/>
      <pageMargins left="0.72" right="0.49" top="0.62" bottom="0.52" header="0.32" footer="0.27"/>
      <pageSetup scale="77" orientation="portrait" r:id="rId14"/>
      <headerFooter alignWithMargins="0">
        <oddFooter>&amp;R&amp;"Book Antiqua,Bold"&amp;10Letter of Discount  / Page &amp;P of &amp;N</oddFooter>
      </headerFooter>
    </customSheetView>
    <customSheetView guid="{C44C314C-9BEB-403F-A933-6B948E5C1171}" showPageBreaks="1" zeroValues="0" printArea="1" hiddenRows="1" hiddenColumns="1" view="pageBreakPreview">
      <selection activeCell="G24" sqref="G24"/>
      <pageMargins left="0.72" right="0.49" top="0.62" bottom="0.52" header="0.32" footer="0.27"/>
      <pageSetup scale="77" orientation="portrait" r:id="rId15"/>
      <headerFooter alignWithMargins="0">
        <oddFooter>&amp;R&amp;"Book Antiqua,Bold"&amp;10Letter of Discount  / Page &amp;P of &amp;N</oddFooter>
      </headerFooter>
    </customSheetView>
    <customSheetView guid="{84F40905-A9D3-43A5-987A-8A757D486A94}" showPageBreaks="1" zeroValues="0" printArea="1" hiddenRows="1" hiddenColumns="1" view="pageBreakPreview" topLeftCell="A16">
      <selection activeCell="G24" sqref="G24"/>
      <pageMargins left="0.72" right="0.49" top="0.62" bottom="0.52" header="0.32" footer="0.27"/>
      <pageSetup scale="77" orientation="portrait" r:id="rId16"/>
      <headerFooter alignWithMargins="0">
        <oddFooter>&amp;R&amp;"Book Antiqua,Bold"&amp;10Letter of Discount  / Page &amp;P of &amp;N</oddFooter>
      </headerFooter>
    </customSheetView>
  </customSheetViews>
  <mergeCells count="23">
    <mergeCell ref="C29:G29"/>
    <mergeCell ref="C23:F23"/>
    <mergeCell ref="A33:G33"/>
    <mergeCell ref="C19:E19"/>
    <mergeCell ref="C25:E25"/>
    <mergeCell ref="C30:G30"/>
    <mergeCell ref="B31:G31"/>
    <mergeCell ref="C32:G32"/>
    <mergeCell ref="C22:E22"/>
    <mergeCell ref="C21:E21"/>
    <mergeCell ref="C20:E20"/>
    <mergeCell ref="C28:E28"/>
    <mergeCell ref="C27:E27"/>
    <mergeCell ref="C17:F17"/>
    <mergeCell ref="C18:E18"/>
    <mergeCell ref="C26:E26"/>
    <mergeCell ref="C24:E24"/>
    <mergeCell ref="A1:G1"/>
    <mergeCell ref="A4:G4"/>
    <mergeCell ref="C12:G12"/>
    <mergeCell ref="A14:G14"/>
    <mergeCell ref="C16:F16"/>
    <mergeCell ref="C15:F15"/>
  </mergeCells>
  <dataValidations count="3">
    <dataValidation type="decimal" allowBlank="1" showInputMessage="1" showErrorMessage="1" error="Enter in percent only." sqref="G16" xr:uid="{00000000-0002-0000-0E00-000000000000}">
      <formula1>0</formula1>
      <formula2>100</formula2>
    </dataValidation>
    <dataValidation type="decimal" operator="greaterThan" allowBlank="1" showInputMessage="1" showErrorMessage="1" error="Enter numeric figures only." sqref="G18:G22" xr:uid="{00000000-0002-0000-0E00-000001000000}">
      <formula1>0</formula1>
    </dataValidation>
    <dataValidation operator="greaterThanOrEqual" allowBlank="1" showInputMessage="1" showErrorMessage="1" error="Enter numeric figure without decimal only" sqref="G15" xr:uid="{00000000-0002-0000-0E00-000002000000}"/>
  </dataValidations>
  <pageMargins left="0.72" right="0.49" top="0.62" bottom="0.52" header="0.32" footer="0.27"/>
  <pageSetup scale="77" orientation="portrait" r:id="rId17"/>
  <headerFooter alignWithMargins="0">
    <oddFooter>&amp;R&amp;"Book Antiqua,Bold"&amp;10Letter of Discount  / Page &amp;P of &amp;N</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3">
    <tabColor indexed="35"/>
  </sheetPr>
  <dimension ref="A1:F21"/>
  <sheetViews>
    <sheetView topLeftCell="A4" zoomScaleSheetLayoutView="100" workbookViewId="0">
      <selection activeCell="D6" sqref="D6"/>
    </sheetView>
  </sheetViews>
  <sheetFormatPr defaultColWidth="9.140625" defaultRowHeight="16.5"/>
  <cols>
    <col min="1" max="1" width="9.140625" style="131"/>
    <col min="2" max="2" width="30.7109375" style="113" customWidth="1"/>
    <col min="3" max="3" width="26.140625" style="113" customWidth="1"/>
    <col min="4" max="5" width="17.85546875" style="113" customWidth="1"/>
    <col min="6" max="16384" width="9.140625" style="58"/>
  </cols>
  <sheetData>
    <row r="1" spans="1:6">
      <c r="A1" s="187"/>
      <c r="B1" s="188"/>
      <c r="C1" s="188"/>
      <c r="D1" s="188"/>
      <c r="E1" s="188"/>
    </row>
    <row r="2" spans="1:6" ht="21.95" customHeight="1">
      <c r="A2" s="888" t="s">
        <v>186</v>
      </c>
      <c r="B2" s="888"/>
      <c r="C2" s="888"/>
      <c r="D2" s="888"/>
      <c r="E2" s="58"/>
    </row>
    <row r="3" spans="1:6">
      <c r="A3" s="187"/>
      <c r="B3" s="188"/>
      <c r="C3" s="188"/>
      <c r="D3" s="188"/>
      <c r="E3" s="188"/>
    </row>
    <row r="4" spans="1:6" ht="30">
      <c r="A4" s="189" t="s">
        <v>187</v>
      </c>
      <c r="B4" s="190" t="s">
        <v>188</v>
      </c>
      <c r="C4" s="189" t="s">
        <v>141</v>
      </c>
      <c r="D4" s="189" t="s">
        <v>189</v>
      </c>
      <c r="E4" s="189" t="s">
        <v>190</v>
      </c>
    </row>
    <row r="5" spans="1:6" ht="18" customHeight="1">
      <c r="A5" s="191" t="s">
        <v>191</v>
      </c>
      <c r="B5" s="191" t="s">
        <v>192</v>
      </c>
      <c r="C5" s="191" t="s">
        <v>193</v>
      </c>
      <c r="D5" s="191" t="s">
        <v>194</v>
      </c>
      <c r="E5" s="191" t="s">
        <v>195</v>
      </c>
    </row>
    <row r="6" spans="1:6" ht="45" customHeight="1">
      <c r="A6" s="192">
        <v>1</v>
      </c>
      <c r="B6" s="193"/>
      <c r="C6" s="194"/>
      <c r="D6" s="195"/>
      <c r="E6" s="196">
        <f t="shared" ref="E6:E15" si="0">C6*D6</f>
        <v>0</v>
      </c>
    </row>
    <row r="7" spans="1:6" ht="45" customHeight="1">
      <c r="A7" s="192">
        <v>2</v>
      </c>
      <c r="B7" s="193"/>
      <c r="C7" s="194"/>
      <c r="D7" s="195"/>
      <c r="E7" s="196">
        <f t="shared" si="0"/>
        <v>0</v>
      </c>
    </row>
    <row r="8" spans="1:6" ht="45" customHeight="1">
      <c r="A8" s="192">
        <v>3</v>
      </c>
      <c r="B8" s="193"/>
      <c r="C8" s="194"/>
      <c r="D8" s="195"/>
      <c r="E8" s="196">
        <f t="shared" si="0"/>
        <v>0</v>
      </c>
    </row>
    <row r="9" spans="1:6" ht="45" customHeight="1">
      <c r="A9" s="192">
        <v>4</v>
      </c>
      <c r="B9" s="193"/>
      <c r="C9" s="194"/>
      <c r="D9" s="195"/>
      <c r="E9" s="196">
        <f t="shared" si="0"/>
        <v>0</v>
      </c>
    </row>
    <row r="10" spans="1:6" ht="45" customHeight="1">
      <c r="A10" s="192">
        <v>5</v>
      </c>
      <c r="B10" s="193"/>
      <c r="C10" s="194"/>
      <c r="D10" s="195"/>
      <c r="E10" s="196">
        <f t="shared" si="0"/>
        <v>0</v>
      </c>
    </row>
    <row r="11" spans="1:6" ht="45" customHeight="1">
      <c r="A11" s="192">
        <v>6</v>
      </c>
      <c r="B11" s="193"/>
      <c r="C11" s="194"/>
      <c r="D11" s="195"/>
      <c r="E11" s="196">
        <f t="shared" si="0"/>
        <v>0</v>
      </c>
    </row>
    <row r="12" spans="1:6" ht="45" customHeight="1">
      <c r="A12" s="192">
        <v>7</v>
      </c>
      <c r="B12" s="193"/>
      <c r="C12" s="194"/>
      <c r="D12" s="195"/>
      <c r="E12" s="196">
        <f t="shared" si="0"/>
        <v>0</v>
      </c>
    </row>
    <row r="13" spans="1:6" ht="45" customHeight="1">
      <c r="A13" s="192">
        <v>8</v>
      </c>
      <c r="B13" s="193"/>
      <c r="C13" s="194"/>
      <c r="D13" s="195"/>
      <c r="E13" s="196">
        <f t="shared" si="0"/>
        <v>0</v>
      </c>
    </row>
    <row r="14" spans="1:6" ht="45" customHeight="1">
      <c r="A14" s="192">
        <v>9</v>
      </c>
      <c r="B14" s="193"/>
      <c r="C14" s="194"/>
      <c r="D14" s="195"/>
      <c r="E14" s="196">
        <f t="shared" si="0"/>
        <v>0</v>
      </c>
    </row>
    <row r="15" spans="1:6" ht="45" customHeight="1">
      <c r="A15" s="192">
        <v>10</v>
      </c>
      <c r="B15" s="193"/>
      <c r="C15" s="194"/>
      <c r="D15" s="195"/>
      <c r="E15" s="196">
        <f t="shared" si="0"/>
        <v>0</v>
      </c>
    </row>
    <row r="16" spans="1:6" ht="45" customHeight="1">
      <c r="A16" s="197"/>
      <c r="B16" s="198" t="s">
        <v>196</v>
      </c>
      <c r="C16" s="198"/>
      <c r="D16" s="198"/>
      <c r="E16" s="198">
        <f>SUM(E6:E15)</f>
        <v>0</v>
      </c>
      <c r="F16" s="199"/>
    </row>
    <row r="17" ht="30" customHeight="1"/>
    <row r="18" ht="30" customHeight="1"/>
    <row r="19" ht="30" customHeight="1"/>
    <row r="20" ht="30" customHeight="1"/>
    <row r="21" ht="30" customHeight="1"/>
  </sheetData>
  <sheetProtection algorithmName="SHA-512" hashValue="6ezwvhcE4G9Fhnl/ZUd9FXh5qc9pcd+RkhN/V5YeLMYsei2ZR18aH5M694mcGv+z3dK9zVPFLc2JgmvEy7RL4Q==" saltValue="/W9ZUsmVx6i5V/Zsol9hwA==" spinCount="100000" sheet="1" formatColumns="0" formatRows="0" selectLockedCells="1"/>
  <customSheetViews>
    <customSheetView guid="{CCA37BAE-906F-43D5-9FD9-B13563E4B9D7}" state="hidden" topLeftCell="A4">
      <selection activeCell="D6" sqref="D6"/>
      <pageMargins left="0.75" right="0.75" top="0.65" bottom="1" header="0.5" footer="0.5"/>
      <pageSetup orientation="portrait" r:id="rId1"/>
      <headerFooter alignWithMargins="0"/>
    </customSheetView>
    <customSheetView guid="{9E88A623-8EDB-47F0-815B-9C48385C3E73}" state="hidden" topLeftCell="A4">
      <selection activeCell="D6" sqref="D6"/>
      <pageMargins left="0.75" right="0.75" top="0.65" bottom="1" header="0.5" footer="0.5"/>
      <pageSetup orientation="portrait" r:id="rId2"/>
      <headerFooter alignWithMargins="0"/>
    </customSheetView>
    <customSheetView guid="{BDFA0401-0547-4E51-8BD2-84F711B066CA}" state="hidden" topLeftCell="A4">
      <selection activeCell="D6" sqref="D6"/>
      <pageMargins left="0.75" right="0.75" top="0.65" bottom="1" header="0.5" footer="0.5"/>
      <pageSetup orientation="portrait" r:id="rId3"/>
      <headerFooter alignWithMargins="0"/>
    </customSheetView>
    <customSheetView guid="{112647D2-7580-431B-99B5-DD512E2AD50E}" state="hidden" topLeftCell="A4">
      <selection activeCell="D6" sqref="D6"/>
      <pageMargins left="0.75" right="0.75" top="0.65" bottom="1" header="0.5" footer="0.5"/>
      <pageSetup orientation="portrait" r:id="rId4"/>
      <headerFooter alignWithMargins="0"/>
    </customSheetView>
    <customSheetView guid="{63D51328-7CBC-4A1E-B96D-BAE91416501B}" state="hidden" topLeftCell="A4">
      <selection activeCell="D6" sqref="D6"/>
      <pageMargins left="0.75" right="0.75" top="0.65" bottom="1" header="0.5" footer="0.5"/>
      <pageSetup orientation="portrait" r:id="rId5"/>
      <headerFooter alignWithMargins="0"/>
    </customSheetView>
    <customSheetView guid="{99CA2F10-F926-46DC-8609-4EAE5B9F3585}" state="hidden" topLeftCell="A4">
      <selection activeCell="D6" sqref="D6"/>
      <pageMargins left="0.75" right="0.75" top="0.65" bottom="1" header="0.5" footer="0.5"/>
      <pageSetup orientation="portrait" r:id="rId6"/>
      <headerFooter alignWithMargins="0"/>
    </customSheetView>
    <customSheetView guid="{3C00DDA0-7DDE-4169-A739-550DAF5DCF8D}" state="hidden" topLeftCell="A4">
      <selection activeCell="D6" sqref="D6"/>
      <pageMargins left="0.75" right="0.75" top="0.65" bottom="1" header="0.5" footer="0.5"/>
      <pageSetup orientation="portrait" r:id="rId7"/>
      <headerFooter alignWithMargins="0"/>
    </customSheetView>
    <customSheetView guid="{357C9841-BEC3-434B-AC63-C04FB4321BA3}" state="hidden" topLeftCell="A4">
      <selection activeCell="D6" sqref="D6"/>
      <pageMargins left="0.75" right="0.75" top="0.65" bottom="1" header="0.5" footer="0.5"/>
      <pageSetup orientation="portrait" r:id="rId8"/>
      <headerFooter alignWithMargins="0"/>
    </customSheetView>
    <customSheetView guid="{B96E710B-6DD7-4DE1-95AB-C9EE060CD030}" state="hidden" topLeftCell="A4">
      <selection activeCell="D6" sqref="D6"/>
      <pageMargins left="0.75" right="0.75" top="0.65" bottom="1" header="0.5" footer="0.5"/>
      <pageSetup orientation="portrait" r:id="rId9"/>
      <headerFooter alignWithMargins="0"/>
    </customSheetView>
    <customSheetView guid="{F8A50AE1-259E-429D-A506-38EB64D134EF}" state="hidden" topLeftCell="A4">
      <selection activeCell="D6" sqref="D6"/>
      <pageMargins left="0.75" right="0.75" top="0.65" bottom="1" header="0.5" footer="0.5"/>
      <pageSetup orientation="portrait" r:id="rId10"/>
      <headerFooter alignWithMargins="0"/>
    </customSheetView>
    <customSheetView guid="{DEF6DCE2-4A74-4BE5-B5D5-8143DC3F770A}" state="hidden" topLeftCell="A4">
      <selection activeCell="D6" sqref="D6"/>
      <pageMargins left="0.75" right="0.75" top="0.65" bottom="1" header="0.5" footer="0.5"/>
      <pageSetup orientation="portrait" r:id="rId11"/>
      <headerFooter alignWithMargins="0"/>
    </customSheetView>
    <customSheetView guid="{F658ED72-5E54-4C5B-BB2C-7A2962080984}" state="hidden" topLeftCell="A4">
      <selection activeCell="D6" sqref="D6"/>
      <pageMargins left="0.75" right="0.75" top="0.65" bottom="1" header="0.5" footer="0.5"/>
      <pageSetup orientation="portrait" r:id="rId12"/>
      <headerFooter alignWithMargins="0"/>
    </customSheetView>
    <customSheetView guid="{BE68641D-0C1E-4F8D-890A-A660C199187C}" state="hidden" topLeftCell="A4">
      <selection activeCell="D6" sqref="D6"/>
      <pageMargins left="0.75" right="0.75" top="0.65" bottom="1" header="0.5" footer="0.5"/>
      <pageSetup orientation="portrait" r:id="rId13"/>
      <headerFooter alignWithMargins="0"/>
    </customSheetView>
    <customSheetView guid="{AD0333DF-5B33-49B5-B063-72505D20EFE4}" state="hidden" topLeftCell="A4">
      <selection activeCell="D6" sqref="D6"/>
      <pageMargins left="0.75" right="0.75" top="0.65" bottom="1" header="0.5" footer="0.5"/>
      <pageSetup orientation="portrait" r:id="rId14"/>
      <headerFooter alignWithMargins="0"/>
    </customSheetView>
    <customSheetView guid="{C44C314C-9BEB-403F-A933-6B948E5C1171}" state="hidden" topLeftCell="A4">
      <selection activeCell="D6" sqref="D6"/>
      <pageMargins left="0.75" right="0.75" top="0.65" bottom="1" header="0.5" footer="0.5"/>
      <pageSetup orientation="portrait" r:id="rId15"/>
      <headerFooter alignWithMargins="0"/>
    </customSheetView>
    <customSheetView guid="{84F40905-A9D3-43A5-987A-8A757D486A94}" state="hidden" topLeftCell="A4">
      <selection activeCell="D6" sqref="D6"/>
      <pageMargins left="0.75" right="0.75" top="0.65" bottom="1" header="0.5" footer="0.5"/>
      <pageSetup orientation="portrait" r:id="rId16"/>
      <headerFooter alignWithMargins="0"/>
    </customSheetView>
  </customSheetViews>
  <mergeCells count="1">
    <mergeCell ref="A2:D2"/>
  </mergeCells>
  <pageMargins left="0.75" right="0.75" top="0.65" bottom="1" header="0.5" footer="0.5"/>
  <pageSetup orientation="portrait" r:id="rId17"/>
  <headerFooter alignWithMargins="0"/>
  <drawing r:id="rId18"/>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0">
    <tabColor indexed="47"/>
  </sheetPr>
  <dimension ref="A1:F21"/>
  <sheetViews>
    <sheetView topLeftCell="A13" workbookViewId="0">
      <selection activeCell="D6" sqref="D6"/>
    </sheetView>
  </sheetViews>
  <sheetFormatPr defaultColWidth="9.140625" defaultRowHeight="16.5"/>
  <cols>
    <col min="1" max="1" width="9.140625" style="131"/>
    <col min="2" max="2" width="30.7109375" style="113" customWidth="1"/>
    <col min="3" max="3" width="26.140625" style="113" customWidth="1"/>
    <col min="4" max="5" width="17.85546875" style="113" customWidth="1"/>
    <col min="6" max="16384" width="9.140625" style="58"/>
  </cols>
  <sheetData>
    <row r="1" spans="1:6">
      <c r="A1" s="187"/>
      <c r="B1" s="188"/>
      <c r="C1" s="188"/>
      <c r="D1" s="188"/>
      <c r="E1" s="188"/>
    </row>
    <row r="2" spans="1:6" ht="21.95" customHeight="1">
      <c r="A2" s="888" t="s">
        <v>197</v>
      </c>
      <c r="B2" s="888"/>
      <c r="C2" s="888"/>
      <c r="D2" s="889"/>
      <c r="E2" s="33"/>
    </row>
    <row r="3" spans="1:6">
      <c r="A3" s="187"/>
      <c r="B3" s="188"/>
      <c r="C3" s="188"/>
      <c r="D3" s="188"/>
      <c r="E3" s="188"/>
    </row>
    <row r="4" spans="1:6" ht="30">
      <c r="A4" s="189" t="s">
        <v>187</v>
      </c>
      <c r="B4" s="190" t="s">
        <v>188</v>
      </c>
      <c r="C4" s="189" t="s">
        <v>198</v>
      </c>
      <c r="D4" s="189" t="s">
        <v>199</v>
      </c>
      <c r="E4" s="189" t="s">
        <v>200</v>
      </c>
    </row>
    <row r="5" spans="1:6" ht="18" customHeight="1">
      <c r="A5" s="191" t="s">
        <v>191</v>
      </c>
      <c r="B5" s="191" t="s">
        <v>192</v>
      </c>
      <c r="C5" s="191" t="s">
        <v>193</v>
      </c>
      <c r="D5" s="191" t="s">
        <v>194</v>
      </c>
      <c r="E5" s="191" t="s">
        <v>195</v>
      </c>
    </row>
    <row r="6" spans="1:6" ht="45" customHeight="1">
      <c r="A6" s="192">
        <v>1</v>
      </c>
      <c r="B6" s="193"/>
      <c r="C6" s="194"/>
      <c r="D6" s="195"/>
      <c r="E6" s="196">
        <f>C6*D6</f>
        <v>0</v>
      </c>
    </row>
    <row r="7" spans="1:6" ht="45" customHeight="1">
      <c r="A7" s="192">
        <v>2</v>
      </c>
      <c r="B7" s="193"/>
      <c r="C7" s="194"/>
      <c r="D7" s="195"/>
      <c r="E7" s="196">
        <f t="shared" ref="E7:E15" si="0">C7*D7</f>
        <v>0</v>
      </c>
    </row>
    <row r="8" spans="1:6" ht="45" customHeight="1">
      <c r="A8" s="192">
        <v>3</v>
      </c>
      <c r="B8" s="193"/>
      <c r="C8" s="194"/>
      <c r="D8" s="195"/>
      <c r="E8" s="196">
        <f t="shared" si="0"/>
        <v>0</v>
      </c>
    </row>
    <row r="9" spans="1:6" ht="45" customHeight="1">
      <c r="A9" s="192">
        <v>4</v>
      </c>
      <c r="B9" s="193"/>
      <c r="C9" s="194"/>
      <c r="D9" s="195"/>
      <c r="E9" s="196">
        <f t="shared" si="0"/>
        <v>0</v>
      </c>
    </row>
    <row r="10" spans="1:6" ht="45" customHeight="1">
      <c r="A10" s="192">
        <v>5</v>
      </c>
      <c r="B10" s="193"/>
      <c r="C10" s="194"/>
      <c r="D10" s="195"/>
      <c r="E10" s="196">
        <f t="shared" si="0"/>
        <v>0</v>
      </c>
    </row>
    <row r="11" spans="1:6" ht="45" customHeight="1">
      <c r="A11" s="192">
        <v>6</v>
      </c>
      <c r="B11" s="193"/>
      <c r="C11" s="194"/>
      <c r="D11" s="195"/>
      <c r="E11" s="196">
        <f t="shared" si="0"/>
        <v>0</v>
      </c>
    </row>
    <row r="12" spans="1:6" ht="45" customHeight="1">
      <c r="A12" s="192">
        <v>7</v>
      </c>
      <c r="B12" s="193"/>
      <c r="C12" s="194"/>
      <c r="D12" s="195"/>
      <c r="E12" s="196">
        <f t="shared" si="0"/>
        <v>0</v>
      </c>
    </row>
    <row r="13" spans="1:6" ht="45" customHeight="1">
      <c r="A13" s="192">
        <v>8</v>
      </c>
      <c r="B13" s="193"/>
      <c r="C13" s="194"/>
      <c r="D13" s="195"/>
      <c r="E13" s="196">
        <f t="shared" si="0"/>
        <v>0</v>
      </c>
    </row>
    <row r="14" spans="1:6" ht="45" customHeight="1">
      <c r="A14" s="192">
        <v>9</v>
      </c>
      <c r="B14" s="193"/>
      <c r="C14" s="194"/>
      <c r="D14" s="195"/>
      <c r="E14" s="196">
        <f t="shared" si="0"/>
        <v>0</v>
      </c>
    </row>
    <row r="15" spans="1:6" ht="45" customHeight="1">
      <c r="A15" s="192">
        <v>10</v>
      </c>
      <c r="B15" s="193"/>
      <c r="C15" s="194"/>
      <c r="D15" s="195"/>
      <c r="E15" s="196">
        <f t="shared" si="0"/>
        <v>0</v>
      </c>
    </row>
    <row r="16" spans="1:6" ht="45" customHeight="1">
      <c r="A16" s="197"/>
      <c r="B16" s="198" t="s">
        <v>196</v>
      </c>
      <c r="C16" s="198"/>
      <c r="D16" s="198"/>
      <c r="E16" s="198">
        <f>SUM(E6:E15)</f>
        <v>0</v>
      </c>
      <c r="F16" s="199"/>
    </row>
    <row r="17" ht="30" customHeight="1"/>
    <row r="18" ht="30" customHeight="1"/>
    <row r="19" ht="30" customHeight="1"/>
    <row r="20" ht="30" customHeight="1"/>
    <row r="21" ht="30" customHeight="1"/>
  </sheetData>
  <sheetProtection algorithmName="SHA-512" hashValue="fq656Z6tWWU6ZDFR4IErsDQaE9pVSZWys8wI/NN6qRodYrboQPcUl3mmu+h3z57UxCDXvKhtyLy/UZ86MxMwsw==" saltValue="i1F76M+49gJVmjt0Mgw42A==" spinCount="100000" sheet="1" formatColumns="0" formatRows="0" selectLockedCells="1"/>
  <customSheetViews>
    <customSheetView guid="{CCA37BAE-906F-43D5-9FD9-B13563E4B9D7}" state="hidden" topLeftCell="A13">
      <selection activeCell="D6" sqref="D6"/>
      <pageMargins left="0.75" right="0.75" top="0.65" bottom="1" header="0.5" footer="0.5"/>
      <pageSetup orientation="portrait" r:id="rId1"/>
      <headerFooter alignWithMargins="0"/>
    </customSheetView>
    <customSheetView guid="{9E88A623-8EDB-47F0-815B-9C48385C3E73}" state="hidden" topLeftCell="A13">
      <selection activeCell="D6" sqref="D6"/>
      <pageMargins left="0.75" right="0.75" top="0.65" bottom="1" header="0.5" footer="0.5"/>
      <pageSetup orientation="portrait" r:id="rId2"/>
      <headerFooter alignWithMargins="0"/>
    </customSheetView>
    <customSheetView guid="{BDFA0401-0547-4E51-8BD2-84F711B066CA}" state="hidden" topLeftCell="A13">
      <selection activeCell="D6" sqref="D6"/>
      <pageMargins left="0.75" right="0.75" top="0.65" bottom="1" header="0.5" footer="0.5"/>
      <pageSetup orientation="portrait" r:id="rId3"/>
      <headerFooter alignWithMargins="0"/>
    </customSheetView>
    <customSheetView guid="{112647D2-7580-431B-99B5-DD512E2AD50E}" state="hidden" topLeftCell="A13">
      <selection activeCell="D6" sqref="D6"/>
      <pageMargins left="0.75" right="0.75" top="0.65" bottom="1" header="0.5" footer="0.5"/>
      <pageSetup orientation="portrait" r:id="rId4"/>
      <headerFooter alignWithMargins="0"/>
    </customSheetView>
    <customSheetView guid="{63D51328-7CBC-4A1E-B96D-BAE91416501B}" state="hidden" topLeftCell="A13">
      <selection activeCell="D6" sqref="D6"/>
      <pageMargins left="0.75" right="0.75" top="0.65" bottom="1" header="0.5" footer="0.5"/>
      <pageSetup orientation="portrait" r:id="rId5"/>
      <headerFooter alignWithMargins="0"/>
    </customSheetView>
    <customSheetView guid="{99CA2F10-F926-46DC-8609-4EAE5B9F3585}" state="hidden" topLeftCell="A13">
      <selection activeCell="D6" sqref="D6"/>
      <pageMargins left="0.75" right="0.75" top="0.65" bottom="1" header="0.5" footer="0.5"/>
      <pageSetup orientation="portrait" r:id="rId6"/>
      <headerFooter alignWithMargins="0"/>
    </customSheetView>
    <customSheetView guid="{3C00DDA0-7DDE-4169-A739-550DAF5DCF8D}" state="hidden" topLeftCell="A13">
      <selection activeCell="D6" sqref="D6"/>
      <pageMargins left="0.75" right="0.75" top="0.65" bottom="1" header="0.5" footer="0.5"/>
      <pageSetup orientation="portrait" r:id="rId7"/>
      <headerFooter alignWithMargins="0"/>
    </customSheetView>
    <customSheetView guid="{357C9841-BEC3-434B-AC63-C04FB4321BA3}" state="hidden" topLeftCell="A13">
      <selection activeCell="D6" sqref="D6"/>
      <pageMargins left="0.75" right="0.75" top="0.65" bottom="1" header="0.5" footer="0.5"/>
      <pageSetup orientation="portrait" r:id="rId8"/>
      <headerFooter alignWithMargins="0"/>
    </customSheetView>
    <customSheetView guid="{B96E710B-6DD7-4DE1-95AB-C9EE060CD030}" state="hidden" topLeftCell="A13">
      <selection activeCell="D6" sqref="D6"/>
      <pageMargins left="0.75" right="0.75" top="0.65" bottom="1" header="0.5" footer="0.5"/>
      <pageSetup orientation="portrait" r:id="rId9"/>
      <headerFooter alignWithMargins="0"/>
    </customSheetView>
    <customSheetView guid="{F8A50AE1-259E-429D-A506-38EB64D134EF}" state="hidden" topLeftCell="A13">
      <selection activeCell="D6" sqref="D6"/>
      <pageMargins left="0.75" right="0.75" top="0.65" bottom="1" header="0.5" footer="0.5"/>
      <pageSetup orientation="portrait" r:id="rId10"/>
      <headerFooter alignWithMargins="0"/>
    </customSheetView>
    <customSheetView guid="{DEF6DCE2-4A74-4BE5-B5D5-8143DC3F770A}" state="hidden" topLeftCell="A13">
      <selection activeCell="D6" sqref="D6"/>
      <pageMargins left="0.75" right="0.75" top="0.65" bottom="1" header="0.5" footer="0.5"/>
      <pageSetup orientation="portrait" r:id="rId11"/>
      <headerFooter alignWithMargins="0"/>
    </customSheetView>
    <customSheetView guid="{F658ED72-5E54-4C5B-BB2C-7A2962080984}" state="hidden" topLeftCell="A13">
      <selection activeCell="D6" sqref="D6"/>
      <pageMargins left="0.75" right="0.75" top="0.65" bottom="1" header="0.5" footer="0.5"/>
      <pageSetup orientation="portrait" r:id="rId12"/>
      <headerFooter alignWithMargins="0"/>
    </customSheetView>
    <customSheetView guid="{BE68641D-0C1E-4F8D-890A-A660C199187C}" state="hidden" topLeftCell="A13">
      <selection activeCell="D6" sqref="D6"/>
      <pageMargins left="0.75" right="0.75" top="0.65" bottom="1" header="0.5" footer="0.5"/>
      <pageSetup orientation="portrait" r:id="rId13"/>
      <headerFooter alignWithMargins="0"/>
    </customSheetView>
    <customSheetView guid="{AD0333DF-5B33-49B5-B063-72505D20EFE4}" state="hidden" topLeftCell="A13">
      <selection activeCell="D6" sqref="D6"/>
      <pageMargins left="0.75" right="0.75" top="0.65" bottom="1" header="0.5" footer="0.5"/>
      <pageSetup orientation="portrait" r:id="rId14"/>
      <headerFooter alignWithMargins="0"/>
    </customSheetView>
    <customSheetView guid="{C44C314C-9BEB-403F-A933-6B948E5C1171}" state="hidden" topLeftCell="A13">
      <selection activeCell="D6" sqref="D6"/>
      <pageMargins left="0.75" right="0.75" top="0.65" bottom="1" header="0.5" footer="0.5"/>
      <pageSetup orientation="portrait" r:id="rId15"/>
      <headerFooter alignWithMargins="0"/>
    </customSheetView>
    <customSheetView guid="{84F40905-A9D3-43A5-987A-8A757D486A94}" state="hidden" topLeftCell="A13">
      <selection activeCell="D6" sqref="D6"/>
      <pageMargins left="0.75" right="0.75" top="0.65" bottom="1" header="0.5" footer="0.5"/>
      <pageSetup orientation="portrait" r:id="rId16"/>
      <headerFooter alignWithMargins="0"/>
    </customSheetView>
  </customSheetViews>
  <mergeCells count="1">
    <mergeCell ref="A2:D2"/>
  </mergeCells>
  <pageMargins left="0.75" right="0.75" top="0.65" bottom="1" header="0.5" footer="0.5"/>
  <pageSetup orientation="portrait" r:id="rId17"/>
  <headerFooter alignWithMargins="0"/>
  <drawing r:id="rId18"/>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4">
    <tabColor indexed="61"/>
  </sheetPr>
  <dimension ref="A1:G21"/>
  <sheetViews>
    <sheetView topLeftCell="A5" zoomScaleSheetLayoutView="100" workbookViewId="0">
      <selection activeCell="D11" sqref="D11"/>
    </sheetView>
  </sheetViews>
  <sheetFormatPr defaultColWidth="9.140625" defaultRowHeight="16.5"/>
  <cols>
    <col min="1" max="1" width="8.7109375" style="131" customWidth="1"/>
    <col min="2" max="4" width="23.5703125" style="113" customWidth="1"/>
    <col min="5" max="5" width="11" style="113" customWidth="1"/>
    <col min="6" max="6" width="14.42578125" style="113" customWidth="1"/>
    <col min="7" max="16384" width="9.140625" style="58"/>
  </cols>
  <sheetData>
    <row r="1" spans="1:7">
      <c r="A1" s="187"/>
      <c r="B1" s="188"/>
      <c r="C1" s="188"/>
      <c r="D1" s="188"/>
      <c r="E1" s="188"/>
      <c r="F1" s="188"/>
    </row>
    <row r="2" spans="1:7" ht="21.95" customHeight="1">
      <c r="A2" s="888" t="s">
        <v>201</v>
      </c>
      <c r="B2" s="888"/>
      <c r="C2" s="888"/>
      <c r="D2" s="888"/>
      <c r="E2" s="889"/>
      <c r="F2" s="58"/>
    </row>
    <row r="3" spans="1:7">
      <c r="A3" s="187"/>
      <c r="B3" s="188"/>
      <c r="C3" s="188"/>
      <c r="D3" s="188"/>
      <c r="E3" s="188"/>
      <c r="F3" s="188"/>
    </row>
    <row r="4" spans="1:7" ht="45">
      <c r="A4" s="189" t="s">
        <v>187</v>
      </c>
      <c r="B4" s="190" t="s">
        <v>188</v>
      </c>
      <c r="C4" s="189" t="s">
        <v>202</v>
      </c>
      <c r="D4" s="189" t="s">
        <v>203</v>
      </c>
      <c r="E4" s="189" t="s">
        <v>204</v>
      </c>
      <c r="F4" s="189" t="s">
        <v>205</v>
      </c>
    </row>
    <row r="5" spans="1:7" ht="18" customHeight="1">
      <c r="A5" s="191" t="s">
        <v>191</v>
      </c>
      <c r="B5" s="191" t="s">
        <v>192</v>
      </c>
      <c r="C5" s="191" t="s">
        <v>193</v>
      </c>
      <c r="D5" s="191" t="s">
        <v>194</v>
      </c>
      <c r="E5" s="200" t="s">
        <v>206</v>
      </c>
      <c r="F5" s="191" t="s">
        <v>207</v>
      </c>
    </row>
    <row r="6" spans="1:7" ht="45" customHeight="1">
      <c r="A6" s="192">
        <v>1</v>
      </c>
      <c r="B6" s="193"/>
      <c r="C6" s="194"/>
      <c r="D6" s="194"/>
      <c r="E6" s="195"/>
      <c r="F6" s="196">
        <f>C6*E6</f>
        <v>0</v>
      </c>
    </row>
    <row r="7" spans="1:7" ht="45" customHeight="1">
      <c r="A7" s="192">
        <v>2</v>
      </c>
      <c r="B7" s="193"/>
      <c r="C7" s="194"/>
      <c r="D7" s="194"/>
      <c r="E7" s="195"/>
      <c r="F7" s="196">
        <f t="shared" ref="F7:F15" si="0">C7*E7</f>
        <v>0</v>
      </c>
    </row>
    <row r="8" spans="1:7" ht="45" customHeight="1">
      <c r="A8" s="192">
        <v>3</v>
      </c>
      <c r="B8" s="193"/>
      <c r="C8" s="194"/>
      <c r="D8" s="194"/>
      <c r="E8" s="195"/>
      <c r="F8" s="196">
        <f t="shared" si="0"/>
        <v>0</v>
      </c>
    </row>
    <row r="9" spans="1:7" ht="45" customHeight="1">
      <c r="A9" s="192">
        <v>4</v>
      </c>
      <c r="B9" s="193"/>
      <c r="C9" s="194"/>
      <c r="D9" s="194"/>
      <c r="E9" s="195"/>
      <c r="F9" s="196">
        <f t="shared" si="0"/>
        <v>0</v>
      </c>
    </row>
    <row r="10" spans="1:7" ht="45" customHeight="1">
      <c r="A10" s="192">
        <v>5</v>
      </c>
      <c r="B10" s="193"/>
      <c r="C10" s="194"/>
      <c r="D10" s="194"/>
      <c r="E10" s="195"/>
      <c r="F10" s="196">
        <f t="shared" si="0"/>
        <v>0</v>
      </c>
    </row>
    <row r="11" spans="1:7" ht="45" customHeight="1">
      <c r="A11" s="192">
        <v>6</v>
      </c>
      <c r="B11" s="193"/>
      <c r="C11" s="194"/>
      <c r="D11" s="194"/>
      <c r="E11" s="195"/>
      <c r="F11" s="196">
        <f t="shared" si="0"/>
        <v>0</v>
      </c>
    </row>
    <row r="12" spans="1:7" ht="45" customHeight="1">
      <c r="A12" s="192">
        <v>7</v>
      </c>
      <c r="B12" s="193"/>
      <c r="C12" s="194"/>
      <c r="D12" s="194"/>
      <c r="E12" s="195"/>
      <c r="F12" s="196">
        <f t="shared" si="0"/>
        <v>0</v>
      </c>
    </row>
    <row r="13" spans="1:7" ht="45" customHeight="1">
      <c r="A13" s="192">
        <v>8</v>
      </c>
      <c r="B13" s="193"/>
      <c r="C13" s="194"/>
      <c r="D13" s="194"/>
      <c r="E13" s="195"/>
      <c r="F13" s="196">
        <f t="shared" si="0"/>
        <v>0</v>
      </c>
    </row>
    <row r="14" spans="1:7" ht="45" customHeight="1">
      <c r="A14" s="192">
        <v>9</v>
      </c>
      <c r="B14" s="193"/>
      <c r="C14" s="194"/>
      <c r="D14" s="194"/>
      <c r="E14" s="195"/>
      <c r="F14" s="196">
        <f t="shared" si="0"/>
        <v>0</v>
      </c>
    </row>
    <row r="15" spans="1:7" ht="45" customHeight="1">
      <c r="A15" s="192">
        <v>10</v>
      </c>
      <c r="B15" s="193"/>
      <c r="C15" s="194"/>
      <c r="D15" s="194"/>
      <c r="E15" s="195"/>
      <c r="F15" s="196">
        <f t="shared" si="0"/>
        <v>0</v>
      </c>
    </row>
    <row r="16" spans="1:7" ht="45" customHeight="1">
      <c r="A16" s="197"/>
      <c r="B16" s="198" t="s">
        <v>196</v>
      </c>
      <c r="C16" s="198"/>
      <c r="D16" s="198"/>
      <c r="E16" s="198"/>
      <c r="F16" s="198">
        <f>SUM(F6:F15)</f>
        <v>0</v>
      </c>
      <c r="G16" s="199"/>
    </row>
    <row r="17" ht="30" customHeight="1"/>
    <row r="18" ht="30" customHeight="1"/>
    <row r="19" ht="30" customHeight="1"/>
    <row r="20" ht="30" customHeight="1"/>
    <row r="21" ht="30" customHeight="1"/>
  </sheetData>
  <sheetProtection algorithmName="SHA-512" hashValue="gFO5gPTaDwgh6r25LhLMTOxUPHt+00RJeccEqb44jksIp8udzhDU6P2cds8+lm6fgghS4N9LSL4QNdjU8L6FxA==" saltValue="cT40xRWFP/3bt7cbTslmfw==" spinCount="100000" sheet="1" formatColumns="0" formatRows="0" selectLockedCells="1"/>
  <customSheetViews>
    <customSheetView guid="{CCA37BAE-906F-43D5-9FD9-B13563E4B9D7}" state="hidden" topLeftCell="A5">
      <selection activeCell="D11" sqref="D11"/>
      <pageMargins left="0.75" right="0.62" top="0.65" bottom="1" header="0.5" footer="0.5"/>
      <pageSetup orientation="portrait" r:id="rId1"/>
      <headerFooter alignWithMargins="0"/>
    </customSheetView>
    <customSheetView guid="{9E88A623-8EDB-47F0-815B-9C48385C3E73}" state="hidden" topLeftCell="A5">
      <selection activeCell="D11" sqref="D11"/>
      <pageMargins left="0.75" right="0.62" top="0.65" bottom="1" header="0.5" footer="0.5"/>
      <pageSetup orientation="portrait" r:id="rId2"/>
      <headerFooter alignWithMargins="0"/>
    </customSheetView>
    <customSheetView guid="{BDFA0401-0547-4E51-8BD2-84F711B066CA}" state="hidden" topLeftCell="A5">
      <selection activeCell="D11" sqref="D11"/>
      <pageMargins left="0.75" right="0.62" top="0.65" bottom="1" header="0.5" footer="0.5"/>
      <pageSetup orientation="portrait" r:id="rId3"/>
      <headerFooter alignWithMargins="0"/>
    </customSheetView>
    <customSheetView guid="{112647D2-7580-431B-99B5-DD512E2AD50E}" state="hidden" topLeftCell="A5">
      <selection activeCell="D11" sqref="D11"/>
      <pageMargins left="0.75" right="0.62" top="0.65" bottom="1" header="0.5" footer="0.5"/>
      <pageSetup orientation="portrait" r:id="rId4"/>
      <headerFooter alignWithMargins="0"/>
    </customSheetView>
    <customSheetView guid="{63D51328-7CBC-4A1E-B96D-BAE91416501B}" state="hidden" topLeftCell="A5">
      <selection activeCell="D11" sqref="D11"/>
      <pageMargins left="0.75" right="0.62" top="0.65" bottom="1" header="0.5" footer="0.5"/>
      <pageSetup orientation="portrait" r:id="rId5"/>
      <headerFooter alignWithMargins="0"/>
    </customSheetView>
    <customSheetView guid="{99CA2F10-F926-46DC-8609-4EAE5B9F3585}" state="hidden" topLeftCell="A5">
      <selection activeCell="D11" sqref="D11"/>
      <pageMargins left="0.75" right="0.62" top="0.65" bottom="1" header="0.5" footer="0.5"/>
      <pageSetup orientation="portrait" r:id="rId6"/>
      <headerFooter alignWithMargins="0"/>
    </customSheetView>
    <customSheetView guid="{3C00DDA0-7DDE-4169-A739-550DAF5DCF8D}" state="hidden" topLeftCell="A5">
      <selection activeCell="D11" sqref="D11"/>
      <pageMargins left="0.75" right="0.62" top="0.65" bottom="1" header="0.5" footer="0.5"/>
      <pageSetup orientation="portrait" r:id="rId7"/>
      <headerFooter alignWithMargins="0"/>
    </customSheetView>
    <customSheetView guid="{357C9841-BEC3-434B-AC63-C04FB4321BA3}" state="hidden" topLeftCell="A5">
      <selection activeCell="D11" sqref="D11"/>
      <pageMargins left="0.75" right="0.62" top="0.65" bottom="1" header="0.5" footer="0.5"/>
      <pageSetup orientation="portrait" r:id="rId8"/>
      <headerFooter alignWithMargins="0"/>
    </customSheetView>
    <customSheetView guid="{B96E710B-6DD7-4DE1-95AB-C9EE060CD030}" state="hidden" topLeftCell="A5">
      <selection activeCell="D11" sqref="D11"/>
      <pageMargins left="0.75" right="0.62" top="0.65" bottom="1" header="0.5" footer="0.5"/>
      <pageSetup orientation="portrait" r:id="rId9"/>
      <headerFooter alignWithMargins="0"/>
    </customSheetView>
    <customSheetView guid="{F8A50AE1-259E-429D-A506-38EB64D134EF}" state="hidden" topLeftCell="A5">
      <selection activeCell="D11" sqref="D11"/>
      <pageMargins left="0.75" right="0.62" top="0.65" bottom="1" header="0.5" footer="0.5"/>
      <pageSetup orientation="portrait" r:id="rId10"/>
      <headerFooter alignWithMargins="0"/>
    </customSheetView>
    <customSheetView guid="{DEF6DCE2-4A74-4BE5-B5D5-8143DC3F770A}" state="hidden" topLeftCell="A5">
      <selection activeCell="D11" sqref="D11"/>
      <pageMargins left="0.75" right="0.62" top="0.65" bottom="1" header="0.5" footer="0.5"/>
      <pageSetup orientation="portrait" r:id="rId11"/>
      <headerFooter alignWithMargins="0"/>
    </customSheetView>
    <customSheetView guid="{F658ED72-5E54-4C5B-BB2C-7A2962080984}" state="hidden" topLeftCell="A5">
      <selection activeCell="D11" sqref="D11"/>
      <pageMargins left="0.75" right="0.62" top="0.65" bottom="1" header="0.5" footer="0.5"/>
      <pageSetup orientation="portrait" r:id="rId12"/>
      <headerFooter alignWithMargins="0"/>
    </customSheetView>
    <customSheetView guid="{BE68641D-0C1E-4F8D-890A-A660C199187C}" state="hidden" topLeftCell="A5">
      <selection activeCell="D11" sqref="D11"/>
      <pageMargins left="0.75" right="0.62" top="0.65" bottom="1" header="0.5" footer="0.5"/>
      <pageSetup orientation="portrait" r:id="rId13"/>
      <headerFooter alignWithMargins="0"/>
    </customSheetView>
    <customSheetView guid="{AD0333DF-5B33-49B5-B063-72505D20EFE4}" state="hidden" topLeftCell="A5">
      <selection activeCell="D11" sqref="D11"/>
      <pageMargins left="0.75" right="0.62" top="0.65" bottom="1" header="0.5" footer="0.5"/>
      <pageSetup orientation="portrait" r:id="rId14"/>
      <headerFooter alignWithMargins="0"/>
    </customSheetView>
    <customSheetView guid="{C44C314C-9BEB-403F-A933-6B948E5C1171}" state="hidden" topLeftCell="A5">
      <selection activeCell="D11" sqref="D11"/>
      <pageMargins left="0.75" right="0.62" top="0.65" bottom="1" header="0.5" footer="0.5"/>
      <pageSetup orientation="portrait" r:id="rId15"/>
      <headerFooter alignWithMargins="0"/>
    </customSheetView>
    <customSheetView guid="{84F40905-A9D3-43A5-987A-8A757D486A94}" state="hidden" topLeftCell="A5">
      <selection activeCell="D11" sqref="D11"/>
      <pageMargins left="0.75" right="0.62" top="0.65" bottom="1" header="0.5" footer="0.5"/>
      <pageSetup orientation="portrait" r:id="rId16"/>
      <headerFooter alignWithMargins="0"/>
    </customSheetView>
  </customSheetViews>
  <mergeCells count="1">
    <mergeCell ref="A2:E2"/>
  </mergeCells>
  <pageMargins left="0.75" right="0.62" top="0.65" bottom="1" header="0.5" footer="0.5"/>
  <pageSetup orientation="portrait" r:id="rId17"/>
  <headerFooter alignWithMargins="0"/>
  <drawing r:id="rId18"/>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7">
    <pageSetUpPr fitToPage="1"/>
  </sheetPr>
  <dimension ref="A1:AO78"/>
  <sheetViews>
    <sheetView showGridLines="0" showZeros="0" tabSelected="1" view="pageBreakPreview" topLeftCell="A39" zoomScaleNormal="100" zoomScaleSheetLayoutView="100" workbookViewId="0">
      <selection activeCell="F51" sqref="F51"/>
    </sheetView>
  </sheetViews>
  <sheetFormatPr defaultColWidth="9.140625" defaultRowHeight="16.5"/>
  <cols>
    <col min="1" max="1" width="10.7109375" style="204" customWidth="1"/>
    <col min="2" max="2" width="15.28515625" style="209" customWidth="1"/>
    <col min="3" max="3" width="16.28515625" style="204" customWidth="1"/>
    <col min="4" max="4" width="20.7109375" style="204" customWidth="1"/>
    <col min="5" max="5" width="12.7109375" style="204" customWidth="1"/>
    <col min="6" max="6" width="34.140625" style="204" customWidth="1"/>
    <col min="7" max="7" width="9.140625" style="204" customWidth="1"/>
    <col min="8" max="8" width="12" style="204" hidden="1" customWidth="1"/>
    <col min="9" max="18" width="9.140625" style="205" hidden="1" customWidth="1"/>
    <col min="19" max="19" width="8" style="205" hidden="1" customWidth="1"/>
    <col min="20" max="20" width="9.140625" style="205" hidden="1" customWidth="1"/>
    <col min="21" max="21" width="7.7109375" style="205" hidden="1" customWidth="1"/>
    <col min="22" max="22" width="9.140625" style="205" hidden="1" customWidth="1"/>
    <col min="23" max="23" width="5.5703125" style="205" hidden="1" customWidth="1"/>
    <col min="24" max="24" width="4.85546875" style="205" hidden="1" customWidth="1"/>
    <col min="25" max="25" width="9.140625" style="205" hidden="1" customWidth="1"/>
    <col min="26" max="26" width="66.7109375" style="205" hidden="1" customWidth="1"/>
    <col min="27" max="27" width="17.5703125" style="205" hidden="1" customWidth="1"/>
    <col min="28" max="28" width="20" style="205" hidden="1" customWidth="1"/>
    <col min="29" max="29" width="13.85546875" style="205" hidden="1" customWidth="1"/>
    <col min="30" max="30" width="9.140625" style="206" hidden="1" customWidth="1"/>
    <col min="31" max="31" width="9.140625" style="207" hidden="1" customWidth="1"/>
    <col min="32" max="32" width="13.7109375" style="207" hidden="1" customWidth="1"/>
    <col min="33" max="35" width="9.140625" style="206" hidden="1" customWidth="1"/>
    <col min="36" max="36" width="10.42578125" style="206" hidden="1" customWidth="1"/>
    <col min="37" max="41" width="9.140625" style="206" hidden="1" customWidth="1"/>
    <col min="42" max="16384" width="9.140625" style="205"/>
  </cols>
  <sheetData>
    <row r="1" spans="1:36" ht="24.75" customHeight="1">
      <c r="A1" s="201" t="str">
        <f>Cover!B3</f>
        <v>Spec. No: CC/NT/W-RT/DOM/A00/23/09261</v>
      </c>
      <c r="B1" s="201"/>
      <c r="C1" s="202"/>
      <c r="D1" s="202"/>
      <c r="E1" s="202"/>
      <c r="F1" s="203" t="s">
        <v>208</v>
      </c>
      <c r="Z1" s="205" t="str">
        <f>'[6]Names of Bidder'!D6</f>
        <v>Sole Bidder</v>
      </c>
      <c r="AE1" s="207">
        <v>1</v>
      </c>
      <c r="AF1" s="207" t="s">
        <v>209</v>
      </c>
      <c r="AI1" s="207">
        <v>1</v>
      </c>
      <c r="AJ1" s="206" t="s">
        <v>210</v>
      </c>
    </row>
    <row r="2" spans="1:36">
      <c r="B2" s="204"/>
      <c r="Z2" s="205">
        <f>'[6]Names of Bidder'!AA6</f>
        <v>0</v>
      </c>
      <c r="AE2" s="207">
        <v>2</v>
      </c>
      <c r="AF2" s="207" t="s">
        <v>211</v>
      </c>
      <c r="AI2" s="207">
        <v>2</v>
      </c>
      <c r="AJ2" s="206" t="s">
        <v>212</v>
      </c>
    </row>
    <row r="3" spans="1:36" ht="17.25">
      <c r="A3" s="892" t="s">
        <v>213</v>
      </c>
      <c r="B3" s="892"/>
      <c r="C3" s="892"/>
      <c r="D3" s="892"/>
      <c r="E3" s="892"/>
      <c r="F3" s="892"/>
      <c r="AE3" s="207">
        <v>3</v>
      </c>
      <c r="AF3" s="207" t="s">
        <v>214</v>
      </c>
      <c r="AI3" s="207">
        <v>3</v>
      </c>
      <c r="AJ3" s="206" t="s">
        <v>215</v>
      </c>
    </row>
    <row r="4" spans="1:36">
      <c r="A4" s="208"/>
      <c r="B4" s="208"/>
      <c r="C4" s="208"/>
      <c r="D4" s="208"/>
      <c r="E4" s="208"/>
      <c r="F4" s="208"/>
      <c r="AE4" s="207">
        <v>4</v>
      </c>
      <c r="AF4" s="207" t="s">
        <v>216</v>
      </c>
      <c r="AI4" s="207">
        <v>4</v>
      </c>
      <c r="AJ4" s="206" t="s">
        <v>217</v>
      </c>
    </row>
    <row r="5" spans="1:36">
      <c r="A5" s="209" t="s">
        <v>218</v>
      </c>
      <c r="C5" s="893"/>
      <c r="D5" s="893"/>
      <c r="E5" s="893"/>
      <c r="F5" s="893"/>
      <c r="AE5" s="207">
        <v>5</v>
      </c>
      <c r="AF5" s="207" t="s">
        <v>216</v>
      </c>
      <c r="AI5" s="207">
        <v>5</v>
      </c>
      <c r="AJ5" s="206" t="s">
        <v>219</v>
      </c>
    </row>
    <row r="6" spans="1:36">
      <c r="A6" s="209" t="s">
        <v>220</v>
      </c>
      <c r="B6" s="894" t="str">
        <f>'Names of Bidder'!D27&amp;'Names of Bidder'!E27&amp;'Names of Bidder'!F27</f>
        <v/>
      </c>
      <c r="C6" s="894"/>
      <c r="AE6" s="207">
        <v>6</v>
      </c>
      <c r="AF6" s="207" t="s">
        <v>216</v>
      </c>
      <c r="AG6" s="210" t="e">
        <f>DAY(B6)</f>
        <v>#VALUE!</v>
      </c>
      <c r="AI6" s="207">
        <v>6</v>
      </c>
      <c r="AJ6" s="206" t="s">
        <v>221</v>
      </c>
    </row>
    <row r="7" spans="1:36">
      <c r="A7" s="209"/>
      <c r="B7" s="211"/>
      <c r="C7" s="211"/>
      <c r="AE7" s="207">
        <v>7</v>
      </c>
      <c r="AF7" s="207" t="s">
        <v>216</v>
      </c>
      <c r="AG7" s="210" t="e">
        <f>MONTH(B6)</f>
        <v>#VALUE!</v>
      </c>
      <c r="AI7" s="207">
        <v>7</v>
      </c>
      <c r="AJ7" s="206" t="s">
        <v>222</v>
      </c>
    </row>
    <row r="8" spans="1:36">
      <c r="A8" s="212" t="s">
        <v>1</v>
      </c>
      <c r="B8" s="213"/>
      <c r="F8" s="214"/>
      <c r="AE8" s="207">
        <v>8</v>
      </c>
      <c r="AF8" s="207" t="s">
        <v>216</v>
      </c>
      <c r="AG8" s="210" t="e">
        <f>LOOKUP(AG7,AI1:AI12,AJ1:AJ12)</f>
        <v>#VALUE!</v>
      </c>
      <c r="AI8" s="207">
        <v>8</v>
      </c>
      <c r="AJ8" s="206" t="s">
        <v>223</v>
      </c>
    </row>
    <row r="9" spans="1:36">
      <c r="A9" s="215">
        <f>'Sch-1'!L8</f>
        <v>0</v>
      </c>
      <c r="B9" s="215"/>
      <c r="F9" s="214"/>
      <c r="AE9" s="207">
        <v>9</v>
      </c>
      <c r="AF9" s="207" t="s">
        <v>216</v>
      </c>
      <c r="AG9" s="210" t="e">
        <f>YEAR(B6)</f>
        <v>#VALUE!</v>
      </c>
      <c r="AI9" s="207">
        <v>9</v>
      </c>
      <c r="AJ9" s="206" t="s">
        <v>224</v>
      </c>
    </row>
    <row r="10" spans="1:36">
      <c r="A10" s="215" t="str">
        <f>'Sch-1'!K9</f>
        <v>Power Grid Corporation of India Ltd.,</v>
      </c>
      <c r="B10" s="215"/>
      <c r="F10" s="214"/>
      <c r="AE10" s="207">
        <v>10</v>
      </c>
      <c r="AF10" s="207" t="s">
        <v>216</v>
      </c>
      <c r="AI10" s="207">
        <v>10</v>
      </c>
      <c r="AJ10" s="206" t="s">
        <v>225</v>
      </c>
    </row>
    <row r="11" spans="1:36">
      <c r="A11" s="215" t="str">
        <f>'Sch-1'!K10</f>
        <v>"Saudamini", Plot No.-2</v>
      </c>
      <c r="B11" s="215"/>
      <c r="F11" s="214"/>
      <c r="AE11" s="207">
        <v>11</v>
      </c>
      <c r="AF11" s="207" t="s">
        <v>216</v>
      </c>
      <c r="AI11" s="207">
        <v>11</v>
      </c>
      <c r="AJ11" s="206" t="s">
        <v>226</v>
      </c>
    </row>
    <row r="12" spans="1:36">
      <c r="A12" s="215" t="str">
        <f>'Sch-1'!K11</f>
        <v xml:space="preserve">Sector-29, </v>
      </c>
      <c r="B12" s="215"/>
      <c r="F12" s="214"/>
      <c r="AE12" s="207">
        <v>12</v>
      </c>
      <c r="AF12" s="207" t="s">
        <v>216</v>
      </c>
      <c r="AI12" s="207">
        <v>12</v>
      </c>
      <c r="AJ12" s="206" t="s">
        <v>227</v>
      </c>
    </row>
    <row r="13" spans="1:36">
      <c r="A13" s="215" t="str">
        <f>'Sch-1'!K12</f>
        <v>Gurgaon (Haryana) - 122001</v>
      </c>
      <c r="B13" s="215"/>
      <c r="F13" s="214"/>
      <c r="AE13" s="207">
        <v>13</v>
      </c>
      <c r="AF13" s="207" t="s">
        <v>216</v>
      </c>
    </row>
    <row r="14" spans="1:36" ht="22.5" customHeight="1">
      <c r="A14" s="209"/>
      <c r="F14" s="214"/>
      <c r="AE14" s="207">
        <v>14</v>
      </c>
      <c r="AF14" s="207" t="s">
        <v>216</v>
      </c>
    </row>
    <row r="15" spans="1:36" ht="106.5" customHeight="1">
      <c r="A15" s="536" t="s">
        <v>228</v>
      </c>
      <c r="B15" s="537"/>
      <c r="C15" s="895" t="str">
        <f>Cover!B2</f>
        <v>Reactor Package RT-22 for (i) 1X63MVAR , 400kV, 3-Ph Bus Line Reactor at Maithon-A  end under  ‘Eastern region Expansion Scheme-XXXI (ERSS-XXXI)’ and (ii) 2x50 MVAR , 400kV, 3-Phase Switchable Line Reactor at Mainpuri S/s and 2x50 MVAR , 400kV, 3-Phase Fixed Line Reactor at Ballabhgarh S/s under ‘Reactive Power Compensation on 400kV Transmission lines in NR’</v>
      </c>
      <c r="D15" s="895"/>
      <c r="E15" s="895"/>
      <c r="F15" s="895"/>
      <c r="AE15" s="207">
        <v>15</v>
      </c>
      <c r="AF15" s="207" t="s">
        <v>216</v>
      </c>
    </row>
    <row r="16" spans="1:36" ht="27.75" customHeight="1">
      <c r="A16" s="204" t="s">
        <v>229</v>
      </c>
      <c r="B16" s="204"/>
      <c r="C16" s="214"/>
      <c r="D16" s="214"/>
      <c r="E16" s="214"/>
      <c r="F16" s="214"/>
      <c r="AE16" s="207">
        <v>16</v>
      </c>
      <c r="AF16" s="207" t="s">
        <v>216</v>
      </c>
    </row>
    <row r="17" spans="1:41" ht="99.75" customHeight="1">
      <c r="A17" s="217">
        <v>1</v>
      </c>
      <c r="B17" s="890" t="str">
        <f>H17&amp;" "&amp; H18&amp;I18&amp;H19&amp;N19&amp;" "&amp;H20</f>
        <v>In continuation of First Envelope of our Bid, we hereby submit the Second Envelope of the Bid, both of which shall be read together and in conjunction with each other, and shall be construed as an integral part of our Bid. Accordingly, we the undersigned, offer to design, manufacture, test, deliver, install and commission (including carrying out Trial Operation, Performance &amp; Guarantee Test as per provision of Technical Specification) under the above-named package in full conformity with the said Bidding Documents for the sum of Rs. 0/- () or such other sums as may be determined in accordance with the terms and conditions of the Bidding Documents</v>
      </c>
      <c r="C17" s="890"/>
      <c r="D17" s="890"/>
      <c r="E17" s="890"/>
      <c r="F17" s="890"/>
      <c r="H17" s="626" t="s">
        <v>302</v>
      </c>
      <c r="Z17" s="218"/>
      <c r="AA17" s="219"/>
      <c r="AB17" s="220"/>
      <c r="AC17" s="221"/>
      <c r="AE17" s="207">
        <v>17</v>
      </c>
      <c r="AF17" s="207" t="s">
        <v>216</v>
      </c>
    </row>
    <row r="18" spans="1:41" ht="24.75" customHeight="1">
      <c r="A18" s="217"/>
      <c r="B18" s="890"/>
      <c r="C18" s="890"/>
      <c r="D18" s="890"/>
      <c r="E18" s="890"/>
      <c r="F18" s="890"/>
      <c r="H18" s="220">
        <f>ROUND('Sch-6 (After Discount)'!D28,2)</f>
        <v>0</v>
      </c>
      <c r="I18" s="205" t="s">
        <v>471</v>
      </c>
      <c r="Z18" s="218"/>
      <c r="AA18" s="219"/>
      <c r="AB18" s="220"/>
      <c r="AC18" s="221"/>
    </row>
    <row r="19" spans="1:41" ht="13.5" customHeight="1">
      <c r="A19" s="217"/>
      <c r="B19" s="890"/>
      <c r="C19" s="890"/>
      <c r="D19" s="890"/>
      <c r="E19" s="890"/>
      <c r="F19" s="890"/>
      <c r="H19" s="627" t="str">
        <f>'N-W (Cr.)'!P4</f>
        <v/>
      </c>
      <c r="N19" s="205" t="s">
        <v>470</v>
      </c>
      <c r="Z19" s="218"/>
      <c r="AA19" s="219"/>
      <c r="AB19" s="220"/>
      <c r="AC19" s="221"/>
    </row>
    <row r="20" spans="1:41" ht="39" customHeight="1">
      <c r="B20" s="891" t="s">
        <v>230</v>
      </c>
      <c r="C20" s="891"/>
      <c r="D20" s="891"/>
      <c r="E20" s="891"/>
      <c r="F20" s="891"/>
      <c r="H20" s="204" t="s">
        <v>301</v>
      </c>
      <c r="AE20" s="207">
        <v>18</v>
      </c>
      <c r="AF20" s="207" t="s">
        <v>216</v>
      </c>
    </row>
    <row r="21" spans="1:41" s="204" customFormat="1" ht="27.75" customHeight="1">
      <c r="A21" s="222">
        <v>2</v>
      </c>
      <c r="B21" s="898" t="s">
        <v>231</v>
      </c>
      <c r="C21" s="898"/>
      <c r="D21" s="898"/>
      <c r="E21" s="898"/>
      <c r="F21" s="898"/>
      <c r="AD21" s="223"/>
      <c r="AE21" s="207">
        <v>19</v>
      </c>
      <c r="AF21" s="207" t="s">
        <v>216</v>
      </c>
      <c r="AG21" s="223"/>
      <c r="AH21" s="223"/>
      <c r="AI21" s="223"/>
      <c r="AJ21" s="223"/>
      <c r="AK21" s="223"/>
      <c r="AL21" s="223"/>
      <c r="AM21" s="223"/>
      <c r="AN21" s="223"/>
      <c r="AO21" s="223"/>
    </row>
    <row r="22" spans="1:41" ht="39.75" customHeight="1">
      <c r="A22" s="217">
        <v>2.1</v>
      </c>
      <c r="B22" s="897" t="s">
        <v>232</v>
      </c>
      <c r="C22" s="897"/>
      <c r="D22" s="897"/>
      <c r="E22" s="897"/>
      <c r="F22" s="897"/>
      <c r="AE22" s="207">
        <v>20</v>
      </c>
      <c r="AF22" s="207" t="s">
        <v>216</v>
      </c>
    </row>
    <row r="23" spans="1:41" ht="36.75" customHeight="1">
      <c r="B23" s="896" t="s">
        <v>233</v>
      </c>
      <c r="C23" s="896"/>
      <c r="D23" s="897" t="s">
        <v>234</v>
      </c>
      <c r="E23" s="897"/>
      <c r="F23" s="897"/>
      <c r="AE23" s="207">
        <v>21</v>
      </c>
      <c r="AF23" s="207" t="s">
        <v>209</v>
      </c>
    </row>
    <row r="24" spans="1:41" ht="33" customHeight="1">
      <c r="B24" s="896" t="s">
        <v>235</v>
      </c>
      <c r="C24" s="896"/>
      <c r="D24" s="216" t="s">
        <v>303</v>
      </c>
      <c r="E24" s="216"/>
      <c r="F24" s="216"/>
      <c r="AE24" s="207">
        <v>22</v>
      </c>
      <c r="AF24" s="207" t="s">
        <v>216</v>
      </c>
    </row>
    <row r="25" spans="1:41" ht="27.95" customHeight="1">
      <c r="B25" s="896" t="s">
        <v>236</v>
      </c>
      <c r="C25" s="896"/>
      <c r="D25" s="216" t="s">
        <v>237</v>
      </c>
      <c r="E25" s="216"/>
      <c r="F25" s="216"/>
      <c r="H25" s="223" t="str">
        <f>'[6]Names of Bidder'!D6</f>
        <v>Sole Bidder</v>
      </c>
      <c r="AE25" s="207">
        <v>23</v>
      </c>
      <c r="AF25" s="207" t="s">
        <v>216</v>
      </c>
    </row>
    <row r="26" spans="1:41" ht="27.95" customHeight="1">
      <c r="B26" s="896" t="s">
        <v>238</v>
      </c>
      <c r="C26" s="896"/>
      <c r="D26" s="216" t="s">
        <v>239</v>
      </c>
      <c r="E26" s="216"/>
      <c r="F26" s="216"/>
      <c r="AE26" s="207">
        <v>24</v>
      </c>
      <c r="AF26" s="207" t="s">
        <v>216</v>
      </c>
    </row>
    <row r="27" spans="1:41" ht="27.95" customHeight="1">
      <c r="B27" s="896" t="s">
        <v>240</v>
      </c>
      <c r="C27" s="896"/>
      <c r="D27" s="216" t="s">
        <v>241</v>
      </c>
      <c r="E27" s="216"/>
      <c r="F27" s="216"/>
      <c r="AE27" s="207">
        <v>25</v>
      </c>
      <c r="AF27" s="207" t="s">
        <v>216</v>
      </c>
    </row>
    <row r="28" spans="1:41" ht="27.95" customHeight="1">
      <c r="B28" s="896" t="s">
        <v>242</v>
      </c>
      <c r="C28" s="896"/>
      <c r="D28" s="216" t="s">
        <v>243</v>
      </c>
      <c r="E28" s="216"/>
      <c r="F28" s="216"/>
      <c r="AE28" s="207">
        <v>26</v>
      </c>
      <c r="AF28" s="207" t="s">
        <v>216</v>
      </c>
    </row>
    <row r="29" spans="1:41" ht="27.95" customHeight="1">
      <c r="B29" s="896" t="s">
        <v>30</v>
      </c>
      <c r="C29" s="896"/>
      <c r="D29" s="216" t="s">
        <v>244</v>
      </c>
      <c r="E29" s="216"/>
      <c r="F29" s="216"/>
      <c r="AE29" s="207">
        <v>27</v>
      </c>
      <c r="AF29" s="207" t="s">
        <v>216</v>
      </c>
    </row>
    <row r="30" spans="1:41" ht="98.25" customHeight="1">
      <c r="A30" s="224">
        <v>2.2000000000000002</v>
      </c>
      <c r="B30" s="897" t="s">
        <v>245</v>
      </c>
      <c r="C30" s="897"/>
      <c r="D30" s="897"/>
      <c r="E30" s="897"/>
      <c r="F30" s="897"/>
      <c r="AE30" s="207">
        <v>28</v>
      </c>
      <c r="AF30" s="207" t="s">
        <v>216</v>
      </c>
    </row>
    <row r="31" spans="1:41" ht="68.25" customHeight="1">
      <c r="A31" s="224">
        <v>2.2999999999999998</v>
      </c>
      <c r="B31" s="897" t="s">
        <v>246</v>
      </c>
      <c r="C31" s="897"/>
      <c r="D31" s="897"/>
      <c r="E31" s="897"/>
      <c r="F31" s="897"/>
      <c r="AE31" s="207">
        <v>29</v>
      </c>
      <c r="AF31" s="207" t="s">
        <v>216</v>
      </c>
    </row>
    <row r="32" spans="1:41" ht="129.75" customHeight="1">
      <c r="A32" s="224">
        <v>2.4</v>
      </c>
      <c r="B32" s="897" t="s">
        <v>247</v>
      </c>
      <c r="C32" s="897"/>
      <c r="D32" s="897"/>
      <c r="E32" s="897"/>
      <c r="F32" s="897"/>
      <c r="AE32" s="207">
        <v>30</v>
      </c>
      <c r="AF32" s="207" t="s">
        <v>216</v>
      </c>
    </row>
    <row r="33" spans="1:32" ht="79.5" customHeight="1">
      <c r="A33" s="224">
        <v>2.5</v>
      </c>
      <c r="B33" s="897" t="s">
        <v>248</v>
      </c>
      <c r="C33" s="897"/>
      <c r="D33" s="897"/>
      <c r="E33" s="897"/>
      <c r="F33" s="897"/>
      <c r="AE33" s="207">
        <v>31</v>
      </c>
      <c r="AF33" s="207" t="s">
        <v>209</v>
      </c>
    </row>
    <row r="34" spans="1:32" ht="81" customHeight="1">
      <c r="A34" s="217">
        <v>3</v>
      </c>
      <c r="B34" s="897" t="s">
        <v>249</v>
      </c>
      <c r="C34" s="897"/>
      <c r="D34" s="897"/>
      <c r="E34" s="897"/>
      <c r="F34" s="897"/>
    </row>
    <row r="35" spans="1:32" ht="63" customHeight="1">
      <c r="A35" s="217">
        <v>3.1</v>
      </c>
      <c r="B35" s="899" t="s">
        <v>304</v>
      </c>
      <c r="C35" s="899"/>
      <c r="D35" s="899"/>
      <c r="E35" s="899"/>
      <c r="F35" s="899"/>
    </row>
    <row r="36" spans="1:32" ht="114" customHeight="1">
      <c r="A36" s="224">
        <v>3.2</v>
      </c>
      <c r="B36" s="897" t="s">
        <v>305</v>
      </c>
      <c r="C36" s="897"/>
      <c r="D36" s="897"/>
      <c r="E36" s="897"/>
      <c r="F36" s="897"/>
    </row>
    <row r="37" spans="1:32" ht="65.25" customHeight="1">
      <c r="A37" s="224">
        <v>3.3</v>
      </c>
      <c r="B37" s="897" t="s">
        <v>306</v>
      </c>
      <c r="C37" s="897"/>
      <c r="D37" s="897"/>
      <c r="E37" s="897"/>
      <c r="F37" s="897"/>
    </row>
    <row r="38" spans="1:32" ht="66" customHeight="1">
      <c r="A38" s="217">
        <v>4</v>
      </c>
      <c r="B38" s="897" t="s">
        <v>250</v>
      </c>
      <c r="C38" s="897"/>
      <c r="D38" s="897"/>
      <c r="E38" s="897"/>
      <c r="F38" s="897"/>
    </row>
    <row r="39" spans="1:32" ht="93" customHeight="1">
      <c r="A39" s="217">
        <v>5</v>
      </c>
      <c r="B39" s="897" t="s">
        <v>251</v>
      </c>
      <c r="C39" s="897"/>
      <c r="D39" s="897"/>
      <c r="E39" s="897"/>
      <c r="F39" s="897"/>
    </row>
    <row r="40" spans="1:32" ht="20.25" customHeight="1">
      <c r="B40" s="84" t="str">
        <f>IF(ISERROR("Dated this " &amp; AG6 &amp; LOOKUP(AG6,AE1:AE33,AF1:AF33) &amp; " day of " &amp; AG8 &amp; " " &amp;AG9), "", "Dated this " &amp; AG6 &amp; LOOKUP(AG6,AE1:AE33,AF1:AF33) &amp; " day of " &amp; AG8 &amp; " " &amp;AG9)</f>
        <v/>
      </c>
      <c r="C40" s="84"/>
      <c r="D40" s="84"/>
      <c r="E40" s="225"/>
      <c r="F40" s="225"/>
    </row>
    <row r="41" spans="1:32" ht="30" customHeight="1">
      <c r="B41" s="84" t="s">
        <v>180</v>
      </c>
      <c r="C41" s="33"/>
      <c r="D41" s="82"/>
      <c r="E41" s="82"/>
      <c r="F41" s="82"/>
    </row>
    <row r="42" spans="1:32" ht="20.25" customHeight="1">
      <c r="B42" s="226"/>
      <c r="C42" s="82"/>
      <c r="D42" s="82"/>
      <c r="E42" s="84"/>
      <c r="F42" s="227" t="s">
        <v>181</v>
      </c>
    </row>
    <row r="43" spans="1:32" ht="18" customHeight="1">
      <c r="B43" s="226"/>
      <c r="C43" s="82"/>
      <c r="D43" s="84"/>
      <c r="E43" s="84"/>
      <c r="F43" s="227" t="str">
        <f>"For and on behalf of  " &amp; 'Sch-1'!A7</f>
        <v>For and on behalf of  0</v>
      </c>
    </row>
    <row r="44" spans="1:32" ht="30" customHeight="1">
      <c r="A44" s="205"/>
      <c r="B44" s="205"/>
      <c r="C44" s="228"/>
      <c r="D44" s="205"/>
      <c r="E44" s="229" t="s">
        <v>252</v>
      </c>
      <c r="F44" s="209"/>
    </row>
    <row r="45" spans="1:32" ht="30" customHeight="1">
      <c r="A45" s="230" t="s">
        <v>182</v>
      </c>
      <c r="B45" s="903" t="str">
        <f>Discount!C39</f>
        <v xml:space="preserve">  </v>
      </c>
      <c r="C45" s="894"/>
      <c r="D45" s="205"/>
      <c r="E45" s="229" t="s">
        <v>183</v>
      </c>
      <c r="F45" s="419">
        <f>Discount!F39</f>
        <v>0</v>
      </c>
    </row>
    <row r="46" spans="1:32" ht="30" customHeight="1">
      <c r="A46" s="230" t="s">
        <v>184</v>
      </c>
      <c r="B46" s="906" t="str">
        <f>Discount!C40</f>
        <v/>
      </c>
      <c r="C46" s="894"/>
      <c r="D46" s="205"/>
      <c r="E46" s="229" t="s">
        <v>185</v>
      </c>
      <c r="F46" s="419">
        <f>Discount!F40</f>
        <v>0</v>
      </c>
    </row>
    <row r="47" spans="1:32" ht="30" customHeight="1">
      <c r="B47" s="204"/>
      <c r="D47" s="205"/>
      <c r="E47" s="229" t="s">
        <v>253</v>
      </c>
    </row>
    <row r="48" spans="1:32" ht="30" customHeight="1">
      <c r="A48" s="900" t="str">
        <f>IF(H25="Sole Bidder", "", "In case of bid from a Joint Venture, name &amp; designation of representative of JV partner is to be provided and Bid Form is also to be signed by him.")</f>
        <v/>
      </c>
      <c r="B48" s="900"/>
      <c r="C48" s="900"/>
      <c r="D48" s="900"/>
      <c r="E48" s="900"/>
      <c r="F48" s="900"/>
    </row>
    <row r="49" spans="1:41" ht="30" customHeight="1">
      <c r="A49" s="231"/>
      <c r="B49" s="231"/>
      <c r="C49" s="84" t="str">
        <f>IF(Z2="2 or More", "Other Partner-2", "")</f>
        <v/>
      </c>
      <c r="D49" s="231"/>
      <c r="E49" s="232"/>
      <c r="F49" s="232" t="str">
        <f>IF(Z2=1,"Other Partner",IF(Z2="2 or More","Other Partner-1",""))</f>
        <v/>
      </c>
    </row>
    <row r="50" spans="1:41" ht="30" customHeight="1">
      <c r="A50" s="84"/>
      <c r="B50" s="227" t="str">
        <f>IF(Z2="2 or More", "Signature :", "")</f>
        <v/>
      </c>
      <c r="C50" s="233"/>
      <c r="D50" s="84"/>
      <c r="E50" s="227"/>
      <c r="F50" s="84"/>
    </row>
    <row r="51" spans="1:41" s="204" customFormat="1" ht="30" customHeight="1">
      <c r="A51" s="84"/>
      <c r="B51" s="227" t="str">
        <f>IF(Z2="2 or More", "Printed Name :", "")</f>
        <v/>
      </c>
      <c r="C51" s="234"/>
      <c r="D51" s="84"/>
      <c r="E51" s="227" t="str">
        <f>IF(Z1="Sole Bidder", "", "Printed Name :")</f>
        <v/>
      </c>
      <c r="F51" s="235"/>
      <c r="H51" s="209"/>
      <c r="AD51" s="223"/>
      <c r="AE51" s="207"/>
      <c r="AF51" s="207"/>
      <c r="AG51" s="223"/>
      <c r="AH51" s="223"/>
      <c r="AI51" s="223"/>
      <c r="AJ51" s="223"/>
      <c r="AK51" s="223"/>
      <c r="AL51" s="223"/>
      <c r="AM51" s="223"/>
      <c r="AN51" s="223"/>
      <c r="AO51" s="223"/>
    </row>
    <row r="52" spans="1:41" s="204" customFormat="1" ht="30" customHeight="1">
      <c r="A52" s="84"/>
      <c r="B52" s="227" t="str">
        <f>IF(Z2="2 or More", "Designation :", "")</f>
        <v/>
      </c>
      <c r="C52" s="234"/>
      <c r="D52" s="84"/>
      <c r="E52" s="227" t="str">
        <f>IF(Z1="Sole Bidder", "", "Designation :")</f>
        <v/>
      </c>
      <c r="F52" s="235"/>
      <c r="H52" s="209"/>
      <c r="AD52" s="223"/>
      <c r="AE52" s="207"/>
      <c r="AF52" s="207"/>
      <c r="AG52" s="223"/>
      <c r="AH52" s="223"/>
      <c r="AI52" s="223"/>
      <c r="AJ52" s="223"/>
      <c r="AK52" s="223"/>
      <c r="AL52" s="223"/>
      <c r="AM52" s="223"/>
      <c r="AN52" s="223"/>
      <c r="AO52" s="223"/>
    </row>
    <row r="53" spans="1:41" s="204" customFormat="1" ht="30" customHeight="1">
      <c r="A53" s="84"/>
      <c r="B53" s="227" t="str">
        <f>IF(Z2=2, "Common Seal :", "")</f>
        <v/>
      </c>
      <c r="C53" s="233"/>
      <c r="D53" s="84"/>
      <c r="E53" s="227"/>
      <c r="F53" s="84"/>
      <c r="H53" s="209"/>
      <c r="AD53" s="223"/>
      <c r="AE53" s="207"/>
      <c r="AF53" s="207"/>
      <c r="AG53" s="223"/>
      <c r="AH53" s="223"/>
      <c r="AI53" s="223"/>
      <c r="AJ53" s="223"/>
      <c r="AK53" s="223"/>
      <c r="AL53" s="223"/>
      <c r="AM53" s="223"/>
      <c r="AN53" s="223"/>
      <c r="AO53" s="223"/>
    </row>
    <row r="54" spans="1:41" s="204" customFormat="1" ht="33" customHeight="1">
      <c r="A54" s="236" t="s">
        <v>254</v>
      </c>
      <c r="B54" s="237"/>
      <c r="C54" s="233"/>
      <c r="D54" s="84"/>
      <c r="E54" s="227"/>
      <c r="F54" s="84"/>
      <c r="H54" s="209"/>
      <c r="AD54" s="223"/>
      <c r="AE54" s="207"/>
      <c r="AF54" s="207"/>
      <c r="AG54" s="223"/>
      <c r="AH54" s="223"/>
      <c r="AI54" s="223"/>
      <c r="AJ54" s="223"/>
      <c r="AK54" s="223"/>
      <c r="AL54" s="223"/>
      <c r="AM54" s="223"/>
      <c r="AN54" s="223"/>
      <c r="AO54" s="223"/>
    </row>
    <row r="55" spans="1:41" s="204" customFormat="1" ht="33" customHeight="1">
      <c r="A55" s="905" t="s">
        <v>255</v>
      </c>
      <c r="B55" s="905"/>
      <c r="C55" s="905"/>
      <c r="D55" s="678"/>
      <c r="E55" s="678"/>
      <c r="F55" s="678"/>
      <c r="H55" s="209"/>
      <c r="AD55" s="223"/>
      <c r="AE55" s="207"/>
      <c r="AF55" s="207"/>
      <c r="AG55" s="223"/>
      <c r="AH55" s="223"/>
      <c r="AI55" s="223"/>
      <c r="AJ55" s="223"/>
      <c r="AK55" s="223"/>
      <c r="AL55" s="223"/>
      <c r="AM55" s="223"/>
      <c r="AN55" s="223"/>
      <c r="AO55" s="223"/>
    </row>
    <row r="56" spans="1:41" s="204" customFormat="1" ht="33" customHeight="1">
      <c r="A56" s="901"/>
      <c r="B56" s="901"/>
      <c r="C56" s="901"/>
      <c r="D56" s="678"/>
      <c r="E56" s="678"/>
      <c r="F56" s="678"/>
      <c r="H56" s="209"/>
      <c r="AD56" s="223"/>
      <c r="AE56" s="207"/>
      <c r="AF56" s="207"/>
      <c r="AG56" s="223"/>
      <c r="AH56" s="223"/>
      <c r="AI56" s="223"/>
      <c r="AJ56" s="223"/>
      <c r="AK56" s="223"/>
      <c r="AL56" s="223"/>
      <c r="AM56" s="223"/>
      <c r="AN56" s="223"/>
      <c r="AO56" s="223"/>
    </row>
    <row r="57" spans="1:41" s="204" customFormat="1" ht="33" customHeight="1">
      <c r="A57" s="902"/>
      <c r="B57" s="902"/>
      <c r="C57" s="902"/>
      <c r="D57" s="678"/>
      <c r="E57" s="678"/>
      <c r="F57" s="678"/>
      <c r="H57" s="209"/>
      <c r="AD57" s="223"/>
      <c r="AE57" s="207"/>
      <c r="AF57" s="207"/>
      <c r="AG57" s="223"/>
      <c r="AH57" s="223"/>
      <c r="AI57" s="223"/>
      <c r="AJ57" s="223"/>
      <c r="AK57" s="223"/>
      <c r="AL57" s="223"/>
      <c r="AM57" s="223"/>
      <c r="AN57" s="223"/>
      <c r="AO57" s="223"/>
    </row>
    <row r="58" spans="1:41" s="204" customFormat="1" ht="33" customHeight="1">
      <c r="A58" s="904" t="s">
        <v>256</v>
      </c>
      <c r="B58" s="904"/>
      <c r="C58" s="904"/>
      <c r="D58" s="678"/>
      <c r="E58" s="678"/>
      <c r="F58" s="678"/>
      <c r="H58" s="209"/>
      <c r="AD58" s="223"/>
      <c r="AE58" s="207"/>
      <c r="AF58" s="207"/>
      <c r="AG58" s="223"/>
      <c r="AH58" s="223"/>
      <c r="AI58" s="223"/>
      <c r="AJ58" s="223"/>
      <c r="AK58" s="223"/>
      <c r="AL58" s="223"/>
      <c r="AM58" s="223"/>
      <c r="AN58" s="223"/>
      <c r="AO58" s="223"/>
    </row>
    <row r="59" spans="1:41" s="204" customFormat="1" ht="33" customHeight="1">
      <c r="A59" s="904" t="s">
        <v>257</v>
      </c>
      <c r="B59" s="904"/>
      <c r="C59" s="904"/>
      <c r="D59" s="678"/>
      <c r="E59" s="678"/>
      <c r="F59" s="678"/>
      <c r="H59" s="209"/>
      <c r="AD59" s="223"/>
      <c r="AE59" s="207"/>
      <c r="AF59" s="207"/>
      <c r="AG59" s="223"/>
      <c r="AH59" s="223"/>
      <c r="AI59" s="223"/>
      <c r="AJ59" s="223"/>
      <c r="AK59" s="223"/>
      <c r="AL59" s="223"/>
      <c r="AM59" s="223"/>
      <c r="AN59" s="223"/>
      <c r="AO59" s="223"/>
    </row>
    <row r="60" spans="1:41" s="204" customFormat="1" ht="33" customHeight="1">
      <c r="A60" s="904" t="s">
        <v>258</v>
      </c>
      <c r="B60" s="904"/>
      <c r="C60" s="904"/>
      <c r="D60" s="678"/>
      <c r="E60" s="678"/>
      <c r="F60" s="678"/>
      <c r="H60" s="209"/>
      <c r="AD60" s="223"/>
      <c r="AE60" s="207"/>
      <c r="AF60" s="207"/>
      <c r="AG60" s="223"/>
      <c r="AH60" s="223"/>
      <c r="AI60" s="223"/>
      <c r="AJ60" s="223"/>
      <c r="AK60" s="223"/>
      <c r="AL60" s="223"/>
      <c r="AM60" s="223"/>
      <c r="AN60" s="223"/>
      <c r="AO60" s="223"/>
    </row>
    <row r="61" spans="1:41" s="204" customFormat="1" ht="33" customHeight="1">
      <c r="A61" s="905" t="s">
        <v>259</v>
      </c>
      <c r="B61" s="905"/>
      <c r="C61" s="905"/>
      <c r="D61" s="678"/>
      <c r="E61" s="678"/>
      <c r="F61" s="678"/>
      <c r="H61" s="209"/>
      <c r="AD61" s="223"/>
      <c r="AE61" s="207"/>
      <c r="AF61" s="207"/>
      <c r="AG61" s="223"/>
      <c r="AH61" s="223"/>
      <c r="AI61" s="223"/>
      <c r="AJ61" s="223"/>
      <c r="AK61" s="223"/>
      <c r="AL61" s="223"/>
      <c r="AM61" s="223"/>
      <c r="AN61" s="223"/>
      <c r="AO61" s="223"/>
    </row>
    <row r="62" spans="1:41" s="204" customFormat="1" ht="33" customHeight="1">
      <c r="A62" s="901"/>
      <c r="B62" s="901"/>
      <c r="C62" s="901"/>
      <c r="D62" s="678"/>
      <c r="E62" s="678"/>
      <c r="F62" s="678"/>
      <c r="H62" s="209"/>
      <c r="AD62" s="223"/>
      <c r="AE62" s="207"/>
      <c r="AF62" s="207"/>
      <c r="AG62" s="223"/>
      <c r="AH62" s="223"/>
      <c r="AI62" s="223"/>
      <c r="AJ62" s="223"/>
      <c r="AK62" s="223"/>
      <c r="AL62" s="223"/>
      <c r="AM62" s="223"/>
      <c r="AN62" s="223"/>
      <c r="AO62" s="223"/>
    </row>
    <row r="63" spans="1:41" s="204" customFormat="1" ht="33" customHeight="1">
      <c r="A63" s="902"/>
      <c r="B63" s="902"/>
      <c r="C63" s="902"/>
      <c r="D63" s="678"/>
      <c r="E63" s="678"/>
      <c r="F63" s="678"/>
      <c r="H63" s="209"/>
      <c r="AD63" s="223"/>
      <c r="AE63" s="207"/>
      <c r="AF63" s="207"/>
      <c r="AG63" s="223"/>
      <c r="AH63" s="223"/>
      <c r="AI63" s="223"/>
      <c r="AJ63" s="223"/>
      <c r="AK63" s="223"/>
      <c r="AL63" s="223"/>
      <c r="AM63" s="223"/>
      <c r="AN63" s="223"/>
      <c r="AO63" s="223"/>
    </row>
    <row r="64" spans="1:41" s="204" customFormat="1" ht="33" customHeight="1">
      <c r="A64" s="907" t="s">
        <v>115</v>
      </c>
      <c r="B64" s="907"/>
      <c r="C64" s="907"/>
      <c r="D64" s="907"/>
      <c r="E64" s="907"/>
      <c r="F64" s="907"/>
      <c r="H64" s="209"/>
      <c r="AD64" s="223"/>
      <c r="AE64" s="207"/>
      <c r="AF64" s="207"/>
      <c r="AG64" s="223"/>
      <c r="AH64" s="223"/>
      <c r="AI64" s="223"/>
      <c r="AJ64" s="223"/>
      <c r="AK64" s="223"/>
      <c r="AL64" s="223"/>
      <c r="AM64" s="223"/>
      <c r="AN64" s="223"/>
      <c r="AO64" s="223"/>
    </row>
    <row r="65" spans="1:41" s="204" customFormat="1" ht="33" customHeight="1">
      <c r="A65" s="209"/>
      <c r="B65" s="209"/>
      <c r="H65" s="209"/>
      <c r="AD65" s="223"/>
      <c r="AE65" s="207"/>
      <c r="AF65" s="207"/>
      <c r="AG65" s="223"/>
      <c r="AH65" s="223"/>
      <c r="AI65" s="223"/>
      <c r="AJ65" s="223"/>
      <c r="AK65" s="223"/>
      <c r="AL65" s="223"/>
      <c r="AM65" s="223"/>
      <c r="AN65" s="223"/>
      <c r="AO65" s="223"/>
    </row>
    <row r="66" spans="1:41" s="204" customFormat="1" ht="33" customHeight="1">
      <c r="A66" s="209"/>
      <c r="B66" s="209"/>
      <c r="H66" s="209"/>
      <c r="AD66" s="223"/>
      <c r="AE66" s="207"/>
      <c r="AF66" s="207"/>
      <c r="AG66" s="223"/>
      <c r="AH66" s="223"/>
      <c r="AI66" s="223"/>
      <c r="AJ66" s="223"/>
      <c r="AK66" s="223"/>
      <c r="AL66" s="223"/>
      <c r="AM66" s="223"/>
      <c r="AN66" s="223"/>
      <c r="AO66" s="223"/>
    </row>
    <row r="67" spans="1:41">
      <c r="A67" s="209"/>
    </row>
    <row r="68" spans="1:41">
      <c r="A68" s="209"/>
    </row>
    <row r="69" spans="1:41">
      <c r="A69" s="209"/>
    </row>
    <row r="70" spans="1:41">
      <c r="A70" s="209"/>
    </row>
    <row r="71" spans="1:41">
      <c r="A71" s="209"/>
    </row>
    <row r="72" spans="1:41">
      <c r="A72" s="209"/>
    </row>
    <row r="73" spans="1:41">
      <c r="A73" s="209"/>
    </row>
    <row r="74" spans="1:41">
      <c r="A74" s="209"/>
    </row>
    <row r="75" spans="1:41">
      <c r="A75" s="209"/>
    </row>
    <row r="76" spans="1:41">
      <c r="A76" s="209"/>
    </row>
    <row r="77" spans="1:41">
      <c r="A77" s="209"/>
    </row>
    <row r="78" spans="1:41">
      <c r="A78" s="209"/>
    </row>
  </sheetData>
  <sheetProtection algorithmName="SHA-512" hashValue="+QoN+qbRDtGmyGeJ3LvdaaFtYW8691tnFqJ5LR06CQAXdxBQzOL2S9X2SD2HeTBD3N/GvZ1gKJwYLlIFqY8hlQ==" saltValue="RhVEfX0N7ElQUJyjL/1ffg==" spinCount="100000" sheet="1" formatRows="0" selectLockedCells="1"/>
  <customSheetViews>
    <customSheetView guid="{CCA37BAE-906F-43D5-9FD9-B13563E4B9D7}" showPageBreaks="1" showGridLines="0" zeroValues="0" fitToPage="1" printArea="1" hiddenColumns="1" view="pageBreakPreview">
      <selection activeCell="F51" sqref="F51"/>
      <rowBreaks count="1" manualBreakCount="1">
        <brk id="53" max="5" man="1"/>
      </rowBreaks>
      <pageMargins left="0.75" right="0.77" top="0.62" bottom="0.61" header="0.39" footer="0.32"/>
      <pageSetup scale="80" fitToHeight="3" orientation="portrait" r:id="rId1"/>
      <headerFooter alignWithMargins="0">
        <oddFooter>&amp;R&amp;"Book Antiqua,Bold"&amp;8Bid Form (1st Envelope)  / Page &amp;P of &amp;N</oddFooter>
      </headerFooter>
    </customSheetView>
    <customSheetView guid="{9E88A623-8EDB-47F0-815B-9C48385C3E73}" showPageBreaks="1" showGridLines="0" zeroValues="0" fitToPage="1" printArea="1" hiddenColumns="1" view="pageBreakPreview">
      <selection activeCell="F51" sqref="F51"/>
      <rowBreaks count="1" manualBreakCount="1">
        <brk id="53" max="5" man="1"/>
      </rowBreaks>
      <pageMargins left="0.75" right="0.77" top="0.62" bottom="0.61" header="0.39" footer="0.32"/>
      <pageSetup scale="80" fitToHeight="3" orientation="portrait" r:id="rId2"/>
      <headerFooter alignWithMargins="0">
        <oddFooter>&amp;R&amp;"Book Antiqua,Bold"&amp;8Bid Form (1st Envelope)  / Page &amp;P of &amp;N</oddFooter>
      </headerFooter>
    </customSheetView>
    <customSheetView guid="{BDFA0401-0547-4E51-8BD2-84F711B066CA}" showPageBreaks="1" showGridLines="0" zeroValues="0" fitToPage="1" printArea="1" hiddenColumns="1" view="pageBreakPreview">
      <selection activeCell="F51" sqref="F51"/>
      <rowBreaks count="1" manualBreakCount="1">
        <brk id="53" max="5" man="1"/>
      </rowBreaks>
      <pageMargins left="0.75" right="0.77" top="0.62" bottom="0.61" header="0.39" footer="0.32"/>
      <pageSetup scale="80" fitToHeight="3" orientation="portrait" r:id="rId3"/>
      <headerFooter alignWithMargins="0">
        <oddFooter>&amp;R&amp;"Book Antiqua,Bold"&amp;8Bid Form (1st Envelope)  / Page &amp;P of &amp;N</oddFooter>
      </headerFooter>
    </customSheetView>
    <customSheetView guid="{112647D2-7580-431B-99B5-DD512E2AD50E}" showGridLines="0" zeroValues="0" fitToPage="1" hiddenColumns="1">
      <selection activeCell="C5" sqref="C5:F5"/>
      <rowBreaks count="1" manualBreakCount="1">
        <brk id="53" max="5" man="1"/>
      </rowBreaks>
      <pageMargins left="0.75" right="0.77" top="0.62" bottom="0.61" header="0.39" footer="0.32"/>
      <pageSetup scale="79" fitToHeight="3" orientation="portrait" r:id="rId4"/>
      <headerFooter alignWithMargins="0">
        <oddFooter>&amp;R&amp;"Book Antiqua,Bold"&amp;8Bid Form (1st Envelope)  / Page &amp;P of &amp;N</oddFooter>
      </headerFooter>
    </customSheetView>
    <customSheetView guid="{63D51328-7CBC-4A1E-B96D-BAE91416501B}" showPageBreaks="1" showGridLines="0" zeroValues="0" fitToPage="1" printArea="1" hiddenColumns="1" view="pageBreakPreview">
      <selection activeCell="F51" sqref="F51"/>
      <rowBreaks count="1" manualBreakCount="1">
        <brk id="53" max="5" man="1"/>
      </rowBreaks>
      <pageMargins left="0.75" right="0.77" top="0.62" bottom="0.61" header="0.39" footer="0.32"/>
      <pageSetup scale="81" fitToHeight="3" orientation="portrait" r:id="rId5"/>
      <headerFooter alignWithMargins="0">
        <oddFooter>&amp;R&amp;"Book Antiqua,Bold"&amp;8Bid Form (1st Envelope)  / Page &amp;P of &amp;N</oddFooter>
      </headerFooter>
    </customSheetView>
    <customSheetView guid="{99CA2F10-F926-46DC-8609-4EAE5B9F3585}" showPageBreaks="1" showGridLines="0" zeroValues="0" fitToPage="1" printArea="1" hiddenColumns="1" view="pageBreakPreview" topLeftCell="A31">
      <selection activeCell="C5" sqref="C5:F5"/>
      <rowBreaks count="3" manualBreakCount="3">
        <brk id="29" max="5" man="1"/>
        <brk id="40" max="5" man="1"/>
        <brk id="53" max="5" man="1"/>
      </rowBreaks>
      <pageMargins left="0.75" right="0.77" top="0.62" bottom="0.61" header="0.39" footer="0.32"/>
      <pageSetup scale="80" fitToHeight="3" orientation="portrait" r:id="rId6"/>
      <headerFooter alignWithMargins="0">
        <oddFooter>&amp;R&amp;"Book Antiqua,Bold"&amp;8Bid Form (1st Envelope)  / Page &amp;P of &amp;N</oddFooter>
      </headerFooter>
    </customSheetView>
    <customSheetView guid="{3C00DDA0-7DDE-4169-A739-550DAF5DCF8D}" showPageBreaks="1" showGridLines="0" zeroValues="0" fitToPage="1" printArea="1" hiddenColumns="1" view="pageBreakPreview" topLeftCell="A6">
      <selection activeCell="B18" sqref="B18:F18"/>
      <rowBreaks count="3" manualBreakCount="3">
        <brk id="30" max="5" man="1"/>
        <brk id="46" max="5" man="1"/>
        <brk id="53" max="5" man="1"/>
      </rowBreaks>
      <pageMargins left="0.75" right="0.77" top="0.62" bottom="0.61" header="0.39" footer="0.32"/>
      <pageSetup scale="80" fitToHeight="3" orientation="portrait" r:id="rId7"/>
      <headerFooter alignWithMargins="0">
        <oddFooter>&amp;R&amp;"Book Antiqua,Bold"&amp;8Bid Form (1st Envelope)  / Page &amp;P of &amp;N</oddFooter>
      </headerFooter>
    </customSheetView>
    <customSheetView guid="{357C9841-BEC3-434B-AC63-C04FB4321BA3}" showPageBreaks="1" showGridLines="0" zeroValues="0" fitToPage="1" printArea="1" hiddenColumns="1" view="pageBreakPreview" topLeftCell="A40">
      <selection activeCell="F51" sqref="F51"/>
      <rowBreaks count="3" manualBreakCount="3">
        <brk id="30" max="5" man="1"/>
        <brk id="46" max="5" man="1"/>
        <brk id="53" max="5" man="1"/>
      </rowBreaks>
      <pageMargins left="0.75" right="0.77" top="0.62" bottom="0.61" header="0.39" footer="0.32"/>
      <pageSetup scale="80" fitToHeight="3" orientation="portrait" r:id="rId8"/>
      <headerFooter alignWithMargins="0">
        <oddFooter>&amp;R&amp;"Book Antiqua,Bold"&amp;8Bid Form (1st Envelope)  / Page &amp;P of &amp;N</oddFooter>
      </headerFooter>
    </customSheetView>
    <customSheetView guid="{B96E710B-6DD7-4DE1-95AB-C9EE060CD030}" showPageBreaks="1" showGridLines="0" zeroValues="0" fitToPage="1" printArea="1" hiddenColumns="1" view="pageBreakPreview">
      <selection activeCell="C5" sqref="C5:F5"/>
      <rowBreaks count="1" manualBreakCount="1">
        <brk id="53" max="5" man="1"/>
      </rowBreaks>
      <pageMargins left="0.75" right="0.77" top="0.62" bottom="0.61" header="0.39" footer="0.32"/>
      <pageSetup scale="81" fitToHeight="3" orientation="portrait" r:id="rId9"/>
      <headerFooter alignWithMargins="0">
        <oddFooter>&amp;R&amp;"Book Antiqua,Bold"&amp;8Bid Form (1st Envelope)  / Page &amp;P of &amp;N</oddFooter>
      </headerFooter>
    </customSheetView>
    <customSheetView guid="{F8A50AE1-259E-429D-A506-38EB64D134EF}" showPageBreaks="1" showGridLines="0" zeroValues="0" fitToPage="1" printArea="1" hiddenColumns="1" view="pageBreakPreview">
      <selection activeCell="F51" sqref="F51"/>
      <rowBreaks count="1" manualBreakCount="1">
        <brk id="53" max="5" man="1"/>
      </rowBreaks>
      <pageMargins left="0.75" right="0.77" top="0.62" bottom="0.61" header="0.39" footer="0.32"/>
      <pageSetup scale="79" fitToHeight="3" orientation="portrait" r:id="rId10"/>
      <headerFooter alignWithMargins="0">
        <oddFooter>&amp;R&amp;"Book Antiqua,Bold"&amp;8Bid Form (1st Envelope)  / Page &amp;P of &amp;N</oddFooter>
      </headerFooter>
    </customSheetView>
    <customSheetView guid="{DEF6DCE2-4A74-4BE5-B5D5-8143DC3F770A}" showPageBreaks="1" showGridLines="0" zeroValues="0" fitToPage="1" printArea="1" hiddenColumns="1" view="pageBreakPreview" topLeftCell="A55">
      <selection activeCell="D55" sqref="D55:F63"/>
      <rowBreaks count="1" manualBreakCount="1">
        <brk id="53" max="5" man="1"/>
      </rowBreaks>
      <pageMargins left="0.75" right="0.77" top="0.62" bottom="0.61" header="0.39" footer="0.32"/>
      <pageSetup scale="80" fitToHeight="3" orientation="portrait" r:id="rId11"/>
      <headerFooter alignWithMargins="0">
        <oddFooter>&amp;R&amp;"Book Antiqua,Bold"&amp;8Bid Form (1st Envelope)  / Page &amp;P of &amp;N</oddFooter>
      </headerFooter>
    </customSheetView>
    <customSheetView guid="{F658ED72-5E54-4C5B-BB2C-7A2962080984}" showPageBreaks="1" showGridLines="0" zeroValues="0" fitToPage="1" printArea="1" hiddenColumns="1" topLeftCell="A7">
      <selection activeCell="D55" sqref="D55:F63"/>
      <rowBreaks count="1" manualBreakCount="1">
        <brk id="53" max="5" man="1"/>
      </rowBreaks>
      <pageMargins left="0.75" right="0.77" top="0.62" bottom="0.61" header="0.39" footer="0.32"/>
      <pageSetup scale="79" fitToHeight="3" orientation="portrait" r:id="rId12"/>
      <headerFooter alignWithMargins="0">
        <oddFooter>&amp;R&amp;"Book Antiqua,Bold"&amp;8Bid Form (1st Envelope)  / Page &amp;P of &amp;N</oddFooter>
      </headerFooter>
    </customSheetView>
    <customSheetView guid="{BE68641D-0C1E-4F8D-890A-A660C199187C}" showGridLines="0" zeroValues="0" fitToPage="1" hiddenColumns="1">
      <selection activeCell="D55" sqref="D55:D63"/>
      <rowBreaks count="1" manualBreakCount="1">
        <brk id="53" max="5" man="1"/>
      </rowBreaks>
      <pageMargins left="0.75" right="0.77" top="0.62" bottom="0.61" header="0.39" footer="0.32"/>
      <pageSetup scale="79" fitToHeight="3" orientation="portrait" r:id="rId13"/>
      <headerFooter alignWithMargins="0">
        <oddFooter>&amp;R&amp;"Book Antiqua,Bold"&amp;8Bid Form (1st Envelope)  / Page &amp;P of &amp;N</oddFooter>
      </headerFooter>
    </customSheetView>
    <customSheetView guid="{AD0333DF-5B33-49B5-B063-72505D20EFE4}" showGridLines="0" zeroValues="0" fitToPage="1" hiddenColumns="1" topLeftCell="A22">
      <selection activeCell="D55" sqref="D55:D63"/>
      <rowBreaks count="1" manualBreakCount="1">
        <brk id="53" max="5" man="1"/>
      </rowBreaks>
      <pageMargins left="0.75" right="0.77" top="0.62" bottom="0.61" header="0.39" footer="0.32"/>
      <pageSetup scale="79" fitToHeight="3" orientation="portrait" r:id="rId14"/>
      <headerFooter alignWithMargins="0">
        <oddFooter>&amp;R&amp;"Book Antiqua,Bold"&amp;8Bid Form (1st Envelope)  / Page &amp;P of &amp;N</oddFooter>
      </headerFooter>
    </customSheetView>
    <customSheetView guid="{C44C314C-9BEB-403F-A933-6B948E5C1171}" showGridLines="0" zeroValues="0" fitToPage="1" hiddenColumns="1">
      <selection activeCell="C5" sqref="C5:F5"/>
      <rowBreaks count="1" manualBreakCount="1">
        <brk id="53" max="5" man="1"/>
      </rowBreaks>
      <pageMargins left="0.75" right="0.77" top="0.62" bottom="0.61" header="0.39" footer="0.32"/>
      <pageSetup scale="79" fitToHeight="3" orientation="portrait" r:id="rId15"/>
      <headerFooter alignWithMargins="0">
        <oddFooter>&amp;R&amp;"Book Antiqua,Bold"&amp;8Bid Form (1st Envelope)  / Page &amp;P of &amp;N</oddFooter>
      </headerFooter>
    </customSheetView>
    <customSheetView guid="{84F40905-A9D3-43A5-987A-8A757D486A94}" showPageBreaks="1" showGridLines="0" zeroValues="0" fitToPage="1" printArea="1" hiddenColumns="1" view="pageBreakPreview">
      <selection activeCell="F51" sqref="F51"/>
      <rowBreaks count="1" manualBreakCount="1">
        <brk id="53" max="5" man="1"/>
      </rowBreaks>
      <pageMargins left="0.75" right="0.77" top="0.62" bottom="0.61" header="0.39" footer="0.32"/>
      <pageSetup scale="80" fitToHeight="3" orientation="portrait" r:id="rId16"/>
      <headerFooter alignWithMargins="0">
        <oddFooter>&amp;R&amp;"Book Antiqua,Bold"&amp;8Bid Form (1st Envelope)  / Page &amp;P of &amp;N</oddFooter>
      </headerFooter>
    </customSheetView>
  </customSheetViews>
  <mergeCells count="39">
    <mergeCell ref="A59:C59"/>
    <mergeCell ref="A64:F64"/>
    <mergeCell ref="A60:C60"/>
    <mergeCell ref="A61:C61"/>
    <mergeCell ref="A63:C63"/>
    <mergeCell ref="A62:C62"/>
    <mergeCell ref="A48:F48"/>
    <mergeCell ref="A56:C56"/>
    <mergeCell ref="A57:C57"/>
    <mergeCell ref="B45:C45"/>
    <mergeCell ref="A58:C58"/>
    <mergeCell ref="A55:C55"/>
    <mergeCell ref="B46:C46"/>
    <mergeCell ref="B31:F31"/>
    <mergeCell ref="B38:F38"/>
    <mergeCell ref="B39:F39"/>
    <mergeCell ref="B35:F35"/>
    <mergeCell ref="B32:F32"/>
    <mergeCell ref="B33:F33"/>
    <mergeCell ref="B34:F34"/>
    <mergeCell ref="B36:F36"/>
    <mergeCell ref="B37:F37"/>
    <mergeCell ref="B26:C26"/>
    <mergeCell ref="B29:C29"/>
    <mergeCell ref="B30:F30"/>
    <mergeCell ref="B21:F21"/>
    <mergeCell ref="B22:F22"/>
    <mergeCell ref="B25:C25"/>
    <mergeCell ref="D23:F23"/>
    <mergeCell ref="B27:C27"/>
    <mergeCell ref="B28:C28"/>
    <mergeCell ref="B23:C23"/>
    <mergeCell ref="B24:C24"/>
    <mergeCell ref="B17:F19"/>
    <mergeCell ref="B20:F20"/>
    <mergeCell ref="A3:F3"/>
    <mergeCell ref="C5:F5"/>
    <mergeCell ref="B6:C6"/>
    <mergeCell ref="C15:F15"/>
  </mergeCells>
  <conditionalFormatting sqref="C51:C52">
    <cfRule type="expression" dxfId="4" priority="2" stopIfTrue="1">
      <formula>$B$51=""</formula>
    </cfRule>
  </conditionalFormatting>
  <conditionalFormatting sqref="F51:F52">
    <cfRule type="expression" dxfId="3" priority="1" stopIfTrue="1">
      <formula>$E$51=""</formula>
    </cfRule>
  </conditionalFormatting>
  <pageMargins left="0.75" right="0.77" top="0.62" bottom="0.61" header="0.39" footer="0.32"/>
  <pageSetup scale="80" fitToHeight="3" orientation="portrait" r:id="rId17"/>
  <headerFooter alignWithMargins="0">
    <oddFooter>&amp;R&amp;"Book Antiqua,Bold"&amp;8Bid Form (1st Envelope)  / Page &amp;P of &amp;N</oddFooter>
  </headerFooter>
  <rowBreaks count="1" manualBreakCount="1">
    <brk id="53" max="5" man="1"/>
  </rowBreaks>
  <drawing r:id="rId1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tabColor indexed="37"/>
    <pageSetUpPr autoPageBreaks="0"/>
  </sheetPr>
  <dimension ref="A1:J17"/>
  <sheetViews>
    <sheetView showGridLines="0" zoomScaleNormal="100" workbookViewId="0">
      <selection activeCell="D18" sqref="D18"/>
    </sheetView>
  </sheetViews>
  <sheetFormatPr defaultColWidth="9.140625" defaultRowHeight="13.5"/>
  <cols>
    <col min="1" max="1" width="9.85546875" style="55" customWidth="1"/>
    <col min="2" max="2" width="12.7109375" style="55" customWidth="1"/>
    <col min="3" max="4" width="44.140625" style="55" customWidth="1"/>
    <col min="5" max="5" width="12.85546875" style="55" customWidth="1"/>
    <col min="6" max="6" width="9.85546875" style="43" customWidth="1"/>
    <col min="7" max="9" width="9.140625" style="43" customWidth="1"/>
    <col min="10" max="16384" width="9.140625" style="39"/>
  </cols>
  <sheetData>
    <row r="1" spans="1:10" ht="30.75" customHeight="1">
      <c r="A1" s="35"/>
      <c r="B1" s="704"/>
      <c r="C1" s="705"/>
      <c r="D1" s="705"/>
      <c r="E1" s="706"/>
      <c r="F1" s="36"/>
      <c r="G1" s="37"/>
      <c r="H1" s="37"/>
      <c r="I1" s="37"/>
      <c r="J1" s="38"/>
    </row>
    <row r="2" spans="1:10" ht="102" customHeight="1">
      <c r="A2" s="707" t="s">
        <v>44</v>
      </c>
      <c r="B2" s="710" t="str">
        <f>Basic!B1</f>
        <v>Reactor Package RT-22 for (i) 1X63MVAR , 400kV, 3-Ph Bus Line Reactor at Maithon-A  end under  ‘Eastern region Expansion Scheme-XXXI (ERSS-XXXI)’ and (ii) 2x50 MVAR , 400kV, 3-Phase Switchable Line Reactor at Mainpuri S/s and 2x50 MVAR , 400kV, 3-Phase Fixed Line Reactor at Ballabhgarh S/s under ‘Reactive Power Compensation on 400kV Transmission lines in NR’</v>
      </c>
      <c r="C2" s="711"/>
      <c r="D2" s="711"/>
      <c r="E2" s="712"/>
      <c r="F2" s="713" t="str">
        <f>Basic!B3</f>
        <v>RT22</v>
      </c>
      <c r="G2" s="37"/>
      <c r="H2" s="37"/>
      <c r="I2" s="37"/>
      <c r="J2" s="38"/>
    </row>
    <row r="3" spans="1:10" ht="23.25" customHeight="1">
      <c r="A3" s="708"/>
      <c r="B3" s="716" t="str">
        <f>Basic!B5</f>
        <v>Spec. No: CC/NT/W-RT/DOM/A00/23/09261</v>
      </c>
      <c r="C3" s="717"/>
      <c r="D3" s="717"/>
      <c r="E3" s="718"/>
      <c r="F3" s="714"/>
      <c r="G3" s="37"/>
      <c r="H3" s="37"/>
      <c r="I3" s="37"/>
      <c r="J3" s="38"/>
    </row>
    <row r="4" spans="1:10" ht="39.950000000000003" customHeight="1">
      <c r="A4" s="708"/>
      <c r="B4" s="40">
        <v>1</v>
      </c>
      <c r="C4" s="719" t="s">
        <v>45</v>
      </c>
      <c r="D4" s="719"/>
      <c r="E4" s="720"/>
      <c r="F4" s="714"/>
      <c r="G4" s="41"/>
      <c r="H4" s="42" t="s">
        <v>46</v>
      </c>
      <c r="I4" s="37"/>
      <c r="J4" s="38"/>
    </row>
    <row r="5" spans="1:10" ht="30" customHeight="1">
      <c r="A5" s="708"/>
      <c r="B5" s="40">
        <v>2</v>
      </c>
      <c r="C5" s="719" t="s">
        <v>47</v>
      </c>
      <c r="D5" s="719"/>
      <c r="E5" s="720"/>
      <c r="F5" s="714"/>
      <c r="G5" s="37"/>
      <c r="H5" s="37"/>
      <c r="I5" s="37"/>
      <c r="J5" s="38"/>
    </row>
    <row r="6" spans="1:10" s="43" customFormat="1" ht="30" customHeight="1">
      <c r="A6" s="708"/>
      <c r="B6" s="40">
        <v>3</v>
      </c>
      <c r="C6" s="719" t="s">
        <v>48</v>
      </c>
      <c r="D6" s="719"/>
      <c r="E6" s="720"/>
      <c r="F6" s="714"/>
      <c r="G6" s="37"/>
      <c r="H6" s="37"/>
      <c r="I6" s="37"/>
      <c r="J6" s="37"/>
    </row>
    <row r="7" spans="1:10" ht="52.5" hidden="1" customHeight="1">
      <c r="A7" s="708"/>
      <c r="B7" s="40">
        <v>4</v>
      </c>
      <c r="C7" s="719" t="s">
        <v>49</v>
      </c>
      <c r="D7" s="719"/>
      <c r="E7" s="720"/>
      <c r="F7" s="714"/>
      <c r="G7" s="37"/>
      <c r="H7" s="37"/>
      <c r="I7" s="37"/>
      <c r="J7" s="38"/>
    </row>
    <row r="8" spans="1:10" ht="9.75" customHeight="1">
      <c r="A8" s="708"/>
      <c r="B8" s="44"/>
      <c r="C8" s="45"/>
      <c r="D8" s="45"/>
      <c r="E8" s="46"/>
      <c r="F8" s="714"/>
      <c r="G8" s="37"/>
      <c r="H8" s="37"/>
      <c r="I8" s="37"/>
      <c r="J8" s="38"/>
    </row>
    <row r="9" spans="1:10" ht="23.25" customHeight="1">
      <c r="A9" s="708"/>
      <c r="B9" s="721"/>
      <c r="C9" s="722"/>
      <c r="D9" s="722"/>
      <c r="E9" s="723"/>
      <c r="F9" s="714"/>
      <c r="G9" s="37"/>
      <c r="H9" s="37"/>
      <c r="I9" s="37"/>
      <c r="J9" s="38"/>
    </row>
    <row r="10" spans="1:10" ht="10.5" customHeight="1">
      <c r="A10" s="708"/>
      <c r="B10" s="47"/>
      <c r="C10" s="48"/>
      <c r="D10" s="48"/>
      <c r="E10" s="49"/>
      <c r="F10" s="714"/>
      <c r="G10" s="37"/>
      <c r="H10" s="37"/>
      <c r="I10" s="37"/>
      <c r="J10" s="38"/>
    </row>
    <row r="11" spans="1:10" ht="24" customHeight="1">
      <c r="A11" s="708"/>
      <c r="B11" s="724" t="s">
        <v>50</v>
      </c>
      <c r="C11" s="725"/>
      <c r="D11" s="725"/>
      <c r="E11" s="50"/>
      <c r="F11" s="714"/>
    </row>
    <row r="12" spans="1:10" ht="15.95" customHeight="1">
      <c r="A12" s="709"/>
      <c r="B12" s="726" t="s">
        <v>51</v>
      </c>
      <c r="C12" s="727"/>
      <c r="D12" s="727"/>
      <c r="E12" s="51"/>
      <c r="F12" s="715"/>
      <c r="G12" s="37"/>
      <c r="H12" s="37"/>
      <c r="I12" s="37"/>
      <c r="J12" s="38"/>
    </row>
    <row r="13" spans="1:10" ht="24" customHeight="1">
      <c r="A13" s="698"/>
      <c r="B13" s="699" t="s">
        <v>52</v>
      </c>
      <c r="C13" s="700"/>
      <c r="D13" s="700"/>
      <c r="E13" s="50"/>
      <c r="F13" s="701"/>
      <c r="G13" s="52"/>
      <c r="H13" s="52"/>
      <c r="I13" s="52"/>
      <c r="J13" s="52"/>
    </row>
    <row r="14" spans="1:10" ht="15.95" customHeight="1">
      <c r="A14" s="698"/>
      <c r="B14" s="702" t="s">
        <v>53</v>
      </c>
      <c r="C14" s="703"/>
      <c r="D14" s="703"/>
      <c r="E14" s="53"/>
      <c r="F14" s="701"/>
      <c r="G14" s="52"/>
      <c r="H14" s="52"/>
      <c r="I14" s="52"/>
      <c r="J14" s="52"/>
    </row>
    <row r="15" spans="1:10" ht="15.75">
      <c r="A15" s="45"/>
      <c r="B15" s="54"/>
      <c r="C15" s="54"/>
      <c r="D15" s="54"/>
      <c r="E15" s="54"/>
      <c r="F15" s="37"/>
      <c r="G15" s="37"/>
      <c r="H15" s="37"/>
      <c r="I15" s="37"/>
      <c r="J15" s="38"/>
    </row>
    <row r="16" spans="1:10" ht="15.75">
      <c r="A16" s="45"/>
      <c r="B16" s="45"/>
      <c r="C16" s="45"/>
      <c r="D16" s="45"/>
      <c r="E16" s="45"/>
      <c r="F16" s="37"/>
      <c r="G16" s="37"/>
      <c r="H16" s="37"/>
      <c r="I16" s="37"/>
      <c r="J16" s="38"/>
    </row>
    <row r="17" spans="1:10" ht="15.75">
      <c r="A17" s="45"/>
      <c r="B17" s="45"/>
      <c r="C17" s="45"/>
      <c r="D17" s="45"/>
      <c r="E17" s="45"/>
      <c r="F17" s="37"/>
      <c r="G17" s="37"/>
      <c r="H17" s="37"/>
      <c r="I17" s="37"/>
      <c r="J17" s="38"/>
    </row>
  </sheetData>
  <sheetProtection algorithmName="SHA-512" hashValue="5VazPf0h5OzGss8CViQftBCJ6+0ZPYewzzatrFiklk/m6QSPgAkAFWQZxL2G6ejJQ7hGOStQ8hUAwuHyg5MIgg==" saltValue="2CXYGxGLaxp3Iyq/UF3siA==" spinCount="100000" sheet="1" selectLockedCells="1"/>
  <customSheetViews>
    <customSheetView guid="{CCA37BAE-906F-43D5-9FD9-B13563E4B9D7}" showGridLines="0" hiddenRows="1">
      <selection activeCell="D18" sqref="D18"/>
      <pageMargins left="0.15748031496063" right="0.23622047244094499" top="0.78" bottom="0.98425196850393704" header="0.35433070866141703" footer="0.511811023622047"/>
      <printOptions horizontalCentered="1"/>
      <pageSetup paperSize="9" orientation="landscape" r:id="rId1"/>
      <headerFooter alignWithMargins="0"/>
    </customSheetView>
    <customSheetView guid="{9E88A623-8EDB-47F0-815B-9C48385C3E73}" showGridLines="0" hiddenRows="1">
      <selection activeCell="F2" sqref="F2:F12"/>
      <pageMargins left="0.15748031496063" right="0.23622047244094499" top="0.78" bottom="0.98425196850393704" header="0.35433070866141703" footer="0.511811023622047"/>
      <printOptions horizontalCentered="1"/>
      <pageSetup paperSize="9" orientation="landscape" r:id="rId2"/>
      <headerFooter alignWithMargins="0"/>
    </customSheetView>
    <customSheetView guid="{BDFA0401-0547-4E51-8BD2-84F711B066CA}" showGridLines="0" hiddenRows="1">
      <selection activeCell="C4" sqref="C4:E4"/>
      <pageMargins left="0.15748031496063" right="0.23622047244094499" top="0.78" bottom="0.98425196850393704" header="0.35433070866141703" footer="0.511811023622047"/>
      <printOptions horizontalCentered="1"/>
      <pageSetup paperSize="9" orientation="landscape" r:id="rId3"/>
      <headerFooter alignWithMargins="0"/>
    </customSheetView>
    <customSheetView guid="{112647D2-7580-431B-99B5-DD512E2AD50E}" showGridLines="0" hiddenRows="1">
      <selection activeCell="C4" sqref="C4:E4"/>
      <pageMargins left="0.15748031496063" right="0.23622047244094499" top="0.78" bottom="0.98425196850393704" header="0.35433070866141703" footer="0.511811023622047"/>
      <printOptions horizontalCentered="1"/>
      <pageSetup paperSize="9" orientation="landscape" r:id="rId4"/>
      <headerFooter alignWithMargins="0"/>
    </customSheetView>
    <customSheetView guid="{63D51328-7CBC-4A1E-B96D-BAE91416501B}" showGridLines="0" hiddenRows="1">
      <selection activeCell="C4" sqref="C4:E4"/>
      <pageMargins left="0.15748031496063" right="0.23622047244094499" top="0.78" bottom="0.98425196850393704" header="0.35433070866141703" footer="0.511811023622047"/>
      <printOptions horizontalCentered="1"/>
      <pageSetup paperSize="9" orientation="landscape" r:id="rId5"/>
      <headerFooter alignWithMargins="0"/>
    </customSheetView>
    <customSheetView guid="{99CA2F10-F926-46DC-8609-4EAE5B9F3585}" showGridLines="0" hiddenRows="1">
      <selection activeCell="C4" sqref="C4:E4"/>
      <pageMargins left="0.15748031496063" right="0.23622047244094499" top="0.78" bottom="0.98425196850393704" header="0.35433070866141703" footer="0.511811023622047"/>
      <printOptions horizontalCentered="1"/>
      <pageSetup paperSize="9" orientation="landscape" r:id="rId6"/>
      <headerFooter alignWithMargins="0"/>
    </customSheetView>
    <customSheetView guid="{3C00DDA0-7DDE-4169-A739-550DAF5DCF8D}" showGridLines="0" hiddenRows="1">
      <selection activeCell="C4" sqref="C4:E4"/>
      <pageMargins left="0.15748031496063" right="0.23622047244094499" top="0.78" bottom="0.98425196850393704" header="0.35433070866141703" footer="0.511811023622047"/>
      <printOptions horizontalCentered="1"/>
      <pageSetup paperSize="9" orientation="landscape" r:id="rId7"/>
      <headerFooter alignWithMargins="0"/>
    </customSheetView>
    <customSheetView guid="{357C9841-BEC3-434B-AC63-C04FB4321BA3}" showGridLines="0" hiddenRows="1">
      <selection activeCell="C4" sqref="C4:E4"/>
      <pageMargins left="0.15748031496063" right="0.23622047244094499" top="0.78" bottom="0.98425196850393704" header="0.35433070866141703" footer="0.511811023622047"/>
      <printOptions horizontalCentered="1"/>
      <pageSetup paperSize="9" orientation="landscape" r:id="rId8"/>
      <headerFooter alignWithMargins="0"/>
    </customSheetView>
    <customSheetView guid="{B96E710B-6DD7-4DE1-95AB-C9EE060CD030}" showGridLines="0" hiddenRows="1">
      <selection activeCell="C4" sqref="C4:E4"/>
      <pageMargins left="0.15748031496063" right="0.23622047244094499" top="0.78" bottom="0.98425196850393704" header="0.35433070866141703" footer="0.511811023622047"/>
      <printOptions horizontalCentered="1"/>
      <pageSetup paperSize="9" orientation="landscape" r:id="rId9"/>
      <headerFooter alignWithMargins="0"/>
    </customSheetView>
    <customSheetView guid="{F8A50AE1-259E-429D-A506-38EB64D134EF}" showGridLines="0" hiddenRows="1">
      <selection activeCell="C4" sqref="C4:E4"/>
      <pageMargins left="0.15748031496063" right="0.23622047244094499" top="0.78" bottom="0.98425196850393704" header="0.35433070866141703" footer="0.511811023622047"/>
      <printOptions horizontalCentered="1"/>
      <pageSetup paperSize="9" orientation="landscape" r:id="rId10"/>
      <headerFooter alignWithMargins="0"/>
    </customSheetView>
    <customSheetView guid="{DEF6DCE2-4A74-4BE5-B5D5-8143DC3F770A}" showGridLines="0" hiddenRows="1">
      <selection activeCell="C4" sqref="C4:E4"/>
      <pageMargins left="0.15748031496063" right="0.23622047244094499" top="0.78" bottom="0.98425196850393704" header="0.35433070866141703" footer="0.511811023622047"/>
      <printOptions horizontalCentered="1"/>
      <pageSetup paperSize="9" orientation="landscape" r:id="rId11"/>
      <headerFooter alignWithMargins="0"/>
    </customSheetView>
    <customSheetView guid="{F658ED72-5E54-4C5B-BB2C-7A2962080984}" showGridLines="0" hiddenRows="1">
      <selection activeCell="C4" sqref="C4:E4"/>
      <pageMargins left="0.15748031496063" right="0.23622047244094499" top="0.78" bottom="0.98425196850393704" header="0.35433070866141703" footer="0.511811023622047"/>
      <printOptions horizontalCentered="1"/>
      <pageSetup paperSize="9" orientation="landscape" r:id="rId12"/>
      <headerFooter alignWithMargins="0"/>
    </customSheetView>
    <customSheetView guid="{BE68641D-0C1E-4F8D-890A-A660C199187C}" showGridLines="0" hiddenRows="1">
      <selection activeCell="C4" sqref="C4:E4"/>
      <pageMargins left="0.15748031496063" right="0.23622047244094499" top="0.78" bottom="0.98425196850393704" header="0.35433070866141703" footer="0.511811023622047"/>
      <printOptions horizontalCentered="1"/>
      <pageSetup paperSize="9" orientation="landscape" r:id="rId13"/>
      <headerFooter alignWithMargins="0"/>
    </customSheetView>
    <customSheetView guid="{AD0333DF-5B33-49B5-B063-72505D20EFE4}" showGridLines="0" hiddenRows="1">
      <selection activeCell="C4" sqref="C4:E4"/>
      <pageMargins left="0.15748031496063" right="0.23622047244094499" top="0.78" bottom="0.98425196850393704" header="0.35433070866141703" footer="0.511811023622047"/>
      <printOptions horizontalCentered="1"/>
      <pageSetup paperSize="9" orientation="landscape" r:id="rId14"/>
      <headerFooter alignWithMargins="0"/>
    </customSheetView>
    <customSheetView guid="{C44C314C-9BEB-403F-A933-6B948E5C1171}" showGridLines="0" hiddenRows="1">
      <selection activeCell="C4" sqref="C4:E4"/>
      <pageMargins left="0.15748031496063" right="0.23622047244094499" top="0.78" bottom="0.98425196850393704" header="0.35433070866141703" footer="0.511811023622047"/>
      <printOptions horizontalCentered="1"/>
      <pageSetup paperSize="9" orientation="landscape" r:id="rId15"/>
      <headerFooter alignWithMargins="0"/>
    </customSheetView>
    <customSheetView guid="{84F40905-A9D3-43A5-987A-8A757D486A94}" showGridLines="0" hiddenRows="1">
      <selection activeCell="F2" sqref="F2:F12"/>
      <pageMargins left="0.15748031496063" right="0.23622047244094499" top="0.78" bottom="0.98425196850393704" header="0.35433070866141703" footer="0.511811023622047"/>
      <printOptions horizontalCentered="1"/>
      <pageSetup paperSize="9" orientation="landscape" r:id="rId16"/>
      <headerFooter alignWithMargins="0"/>
    </customSheetView>
  </customSheetViews>
  <mergeCells count="16">
    <mergeCell ref="A13:A14"/>
    <mergeCell ref="B13:D13"/>
    <mergeCell ref="F13:F14"/>
    <mergeCell ref="B14:D14"/>
    <mergeCell ref="B1:E1"/>
    <mergeCell ref="A2:A12"/>
    <mergeCell ref="B2:E2"/>
    <mergeCell ref="F2:F12"/>
    <mergeCell ref="B3:E3"/>
    <mergeCell ref="C4:E4"/>
    <mergeCell ref="C5:E5"/>
    <mergeCell ref="C6:E6"/>
    <mergeCell ref="C7:E7"/>
    <mergeCell ref="B9:E9"/>
    <mergeCell ref="B11:D11"/>
    <mergeCell ref="B12:D12"/>
  </mergeCells>
  <printOptions horizontalCentered="1"/>
  <pageMargins left="0.15748031496063" right="0.23622047244094499" top="0.78" bottom="0.98425196850393704" header="0.35433070866141703" footer="0.511811023622047"/>
  <pageSetup paperSize="9" orientation="landscape" r:id="rId17"/>
  <headerFooter alignWithMargins="0"/>
  <drawing r:id="rId18"/>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8"/>
  <dimension ref="A1:K61"/>
  <sheetViews>
    <sheetView workbookViewId="0">
      <selection activeCell="H42" sqref="H42"/>
    </sheetView>
  </sheetViews>
  <sheetFormatPr defaultRowHeight="15"/>
  <cols>
    <col min="1" max="1" width="12.28515625" bestFit="1" customWidth="1"/>
    <col min="2" max="2" width="34.28515625" customWidth="1"/>
    <col min="3" max="3" width="12.42578125" customWidth="1"/>
    <col min="4" max="4" width="18" bestFit="1" customWidth="1"/>
    <col min="5" max="5" width="10.28515625" bestFit="1" customWidth="1"/>
    <col min="6" max="6" width="22" customWidth="1"/>
    <col min="7" max="7" width="7.42578125" bestFit="1" customWidth="1"/>
    <col min="8" max="8" width="17.140625" customWidth="1"/>
    <col min="9" max="9" width="19.85546875" customWidth="1"/>
  </cols>
  <sheetData>
    <row r="1" spans="1:9">
      <c r="A1" t="s">
        <v>281</v>
      </c>
    </row>
    <row r="2" spans="1:9" ht="15.75">
      <c r="A2" s="309"/>
      <c r="B2" s="310"/>
      <c r="C2" s="311"/>
      <c r="D2" s="312"/>
      <c r="E2" s="313"/>
      <c r="F2" s="356"/>
      <c r="G2" s="356"/>
      <c r="H2" s="294"/>
      <c r="I2" s="314"/>
    </row>
    <row r="3" spans="1:9" ht="16.5">
      <c r="A3" s="283"/>
      <c r="B3" s="284" t="s">
        <v>268</v>
      </c>
      <c r="C3" s="285"/>
      <c r="D3" s="286"/>
      <c r="E3" s="315"/>
      <c r="F3" s="356"/>
      <c r="G3" s="356"/>
      <c r="H3" s="316">
        <f>SUMIF(I1:I2,"Direct",H1:H2)</f>
        <v>0</v>
      </c>
      <c r="I3" s="287"/>
    </row>
    <row r="4" spans="1:9" ht="33">
      <c r="A4" s="283"/>
      <c r="B4" s="284" t="s">
        <v>269</v>
      </c>
      <c r="C4" s="285"/>
      <c r="D4" s="286"/>
      <c r="E4" s="315"/>
      <c r="F4" s="356"/>
      <c r="G4" s="356"/>
      <c r="H4" s="316">
        <f>SUMIF(J1:J2,"Bought-Out",H1:H2)</f>
        <v>0</v>
      </c>
      <c r="I4" s="287"/>
    </row>
    <row r="5" spans="1:9" ht="16.5">
      <c r="A5" s="288"/>
      <c r="B5" s="284" t="s">
        <v>270</v>
      </c>
      <c r="C5" s="289"/>
      <c r="D5" s="290"/>
      <c r="E5" s="291"/>
      <c r="F5" s="291"/>
      <c r="G5" s="291"/>
      <c r="H5" s="317">
        <f>H3+H4</f>
        <v>0</v>
      </c>
      <c r="I5" s="292"/>
    </row>
    <row r="6" spans="1:9" ht="16.5">
      <c r="A6" s="293"/>
      <c r="B6" s="913" t="s">
        <v>271</v>
      </c>
      <c r="C6" s="913"/>
      <c r="D6" s="913"/>
      <c r="E6" s="294"/>
      <c r="F6" s="356"/>
      <c r="G6" s="356"/>
      <c r="H6" s="316" t="e">
        <f>'Sch-7'!#REF!</f>
        <v>#REF!</v>
      </c>
      <c r="I6" s="295"/>
    </row>
    <row r="7" spans="1:9" ht="17.25" thickBot="1">
      <c r="A7" s="296"/>
      <c r="B7" s="914" t="s">
        <v>272</v>
      </c>
      <c r="C7" s="914"/>
      <c r="D7" s="914"/>
      <c r="E7" s="297"/>
      <c r="F7" s="297"/>
      <c r="G7" s="297"/>
      <c r="H7" s="318" t="e">
        <f>H5+H6</f>
        <v>#REF!</v>
      </c>
      <c r="I7" s="298"/>
    </row>
    <row r="8" spans="1:9" ht="16.5">
      <c r="A8" s="915"/>
      <c r="B8" s="915"/>
      <c r="C8" s="915"/>
      <c r="D8" s="915"/>
      <c r="E8" s="915"/>
      <c r="F8" s="915"/>
      <c r="G8" s="915"/>
    </row>
    <row r="9" spans="1:9" ht="15.75">
      <c r="A9" s="4"/>
      <c r="B9" s="912"/>
      <c r="C9" s="912"/>
      <c r="D9" s="912"/>
      <c r="E9" s="912"/>
      <c r="F9" s="912"/>
      <c r="G9" s="912"/>
    </row>
    <row r="10" spans="1:9" ht="16.5">
      <c r="A10" s="299"/>
      <c r="B10" s="299"/>
      <c r="C10" s="299"/>
      <c r="D10" s="299"/>
      <c r="E10" s="299"/>
      <c r="F10" s="299"/>
      <c r="G10" s="299"/>
    </row>
    <row r="11" spans="1:9" ht="90" customHeight="1">
      <c r="A11" s="300" t="s">
        <v>273</v>
      </c>
      <c r="B11" s="916" t="s">
        <v>274</v>
      </c>
      <c r="C11" s="916"/>
      <c r="D11" s="916"/>
      <c r="E11" s="916"/>
      <c r="F11" s="916"/>
      <c r="G11" s="916"/>
      <c r="H11" s="916"/>
      <c r="I11" s="916"/>
    </row>
    <row r="12" spans="1:9" ht="116.25" customHeight="1">
      <c r="A12" s="301" t="s">
        <v>275</v>
      </c>
      <c r="B12" s="772" t="s">
        <v>276</v>
      </c>
      <c r="C12" s="772"/>
      <c r="D12" s="772"/>
      <c r="E12" s="772"/>
      <c r="F12" s="772"/>
      <c r="G12" s="772"/>
      <c r="H12" s="772"/>
      <c r="I12" s="772"/>
    </row>
    <row r="13" spans="1:9" ht="15.75">
      <c r="A13" s="301"/>
      <c r="B13" s="772"/>
      <c r="C13" s="772"/>
      <c r="D13" s="772"/>
      <c r="E13" s="772"/>
      <c r="F13" s="772"/>
      <c r="G13" s="772"/>
    </row>
    <row r="14" spans="1:9" ht="16.5">
      <c r="A14" s="302" t="s">
        <v>162</v>
      </c>
      <c r="B14" s="303" t="str">
        <f>'Names of Bidder'!D$27&amp;"-"&amp; 'Names of Bidder'!E$27&amp;"-" &amp;'Names of Bidder'!F$27</f>
        <v>--</v>
      </c>
      <c r="C14" s="304"/>
      <c r="D14" s="305"/>
      <c r="E14" s="3"/>
      <c r="F14" s="3"/>
      <c r="G14" s="306"/>
    </row>
    <row r="15" spans="1:9" ht="16.5">
      <c r="A15" s="302" t="s">
        <v>163</v>
      </c>
      <c r="B15" s="303" t="str">
        <f>IF('Names of Bidder'!D$28=0, "", 'Names of Bidder'!D$28)</f>
        <v/>
      </c>
      <c r="C15" s="3"/>
      <c r="D15" s="305" t="s">
        <v>144</v>
      </c>
      <c r="E15" s="306" t="str">
        <f>IF('Names of Bidder'!D$24=0, "", 'Names of Bidder'!D$24)</f>
        <v/>
      </c>
      <c r="F15" s="3"/>
      <c r="G15" s="303" t="str">
        <f>'[6]Names of Bidder'!I14&amp;"-"&amp; '[6]Names of Bidder'!J14&amp;"-" &amp;'[6]Names of Bidder'!K14</f>
        <v>--</v>
      </c>
    </row>
    <row r="16" spans="1:9" ht="16.5">
      <c r="A16" s="307"/>
      <c r="B16" s="308"/>
      <c r="C16" s="7"/>
      <c r="D16" s="305" t="s">
        <v>146</v>
      </c>
      <c r="E16" s="306" t="str">
        <f>IF('Names of Bidder'!D$25=0, "", 'Names of Bidder'!D$25)</f>
        <v/>
      </c>
      <c r="F16" s="7"/>
      <c r="G16" s="7"/>
    </row>
    <row r="18" spans="1:11">
      <c r="A18" t="s">
        <v>282</v>
      </c>
    </row>
    <row r="20" spans="1:11" ht="17.25" thickBot="1">
      <c r="A20" s="319"/>
      <c r="B20" s="320" t="s">
        <v>283</v>
      </c>
      <c r="C20" s="321"/>
      <c r="D20" s="320"/>
      <c r="E20" s="297"/>
      <c r="F20" s="297"/>
      <c r="G20" s="297"/>
      <c r="H20" s="322" t="s">
        <v>297</v>
      </c>
    </row>
    <row r="21" spans="1:11" ht="16.5" thickBot="1">
      <c r="A21" s="323"/>
      <c r="B21" s="909"/>
      <c r="C21" s="909"/>
      <c r="D21" s="909"/>
      <c r="E21" s="909"/>
      <c r="F21" s="909"/>
    </row>
    <row r="22" spans="1:11" ht="15.75">
      <c r="A22" s="324"/>
      <c r="B22" s="910"/>
      <c r="C22" s="910"/>
      <c r="D22" s="910"/>
      <c r="E22" s="910"/>
      <c r="F22" s="910"/>
    </row>
    <row r="23" spans="1:11" ht="16.5">
      <c r="A23" s="302" t="s">
        <v>162</v>
      </c>
      <c r="B23" s="303" t="s">
        <v>262</v>
      </c>
      <c r="C23" s="325"/>
      <c r="D23" s="305"/>
      <c r="E23" s="3"/>
      <c r="F23" s="3"/>
    </row>
    <row r="24" spans="1:11" ht="16.5">
      <c r="A24" s="302" t="s">
        <v>163</v>
      </c>
      <c r="B24" s="303" t="s">
        <v>263</v>
      </c>
      <c r="C24" s="4"/>
      <c r="D24" s="305" t="s">
        <v>144</v>
      </c>
      <c r="E24" s="306" t="s">
        <v>284</v>
      </c>
      <c r="F24" s="3"/>
    </row>
    <row r="25" spans="1:11" ht="16.5">
      <c r="A25" s="307"/>
      <c r="B25" s="308"/>
      <c r="C25" s="307"/>
      <c r="D25" s="305" t="s">
        <v>146</v>
      </c>
      <c r="E25" s="306" t="s">
        <v>285</v>
      </c>
      <c r="F25" s="7"/>
    </row>
    <row r="27" spans="1:11">
      <c r="A27" t="s">
        <v>286</v>
      </c>
    </row>
    <row r="29" spans="1:11" ht="16.5">
      <c r="A29" s="326"/>
      <c r="B29" s="327" t="s">
        <v>287</v>
      </c>
      <c r="C29" s="327"/>
      <c r="D29" s="327"/>
      <c r="E29" s="328"/>
      <c r="F29" s="328"/>
      <c r="G29" s="328"/>
      <c r="H29" s="328"/>
      <c r="I29" s="328"/>
      <c r="J29" s="328"/>
      <c r="K29" s="329" t="e">
        <f>SUM(#REF!)</f>
        <v>#REF!</v>
      </c>
    </row>
    <row r="30" spans="1:11" ht="15.75">
      <c r="A30" s="324"/>
      <c r="B30" s="911"/>
      <c r="C30" s="912"/>
      <c r="D30" s="912"/>
      <c r="E30" s="912"/>
      <c r="F30" s="912"/>
      <c r="G30" s="912"/>
    </row>
    <row r="31" spans="1:11" ht="16.5">
      <c r="A31" s="330" t="s">
        <v>162</v>
      </c>
      <c r="B31" s="331" t="s">
        <v>262</v>
      </c>
      <c r="C31" s="332"/>
      <c r="D31" s="333"/>
      <c r="E31" s="334"/>
      <c r="F31" s="334"/>
      <c r="G31" s="7"/>
    </row>
    <row r="32" spans="1:11" ht="16.5">
      <c r="A32" s="330" t="s">
        <v>163</v>
      </c>
      <c r="B32" s="331" t="s">
        <v>263</v>
      </c>
      <c r="C32" s="334"/>
      <c r="D32" s="333" t="s">
        <v>144</v>
      </c>
      <c r="E32" s="335" t="s">
        <v>284</v>
      </c>
      <c r="F32" s="334"/>
      <c r="G32" s="7"/>
    </row>
    <row r="33" spans="1:8" ht="16.5">
      <c r="A33" s="336"/>
      <c r="B33" s="337"/>
      <c r="C33" s="338"/>
      <c r="D33" s="333" t="s">
        <v>146</v>
      </c>
      <c r="E33" s="335" t="s">
        <v>285</v>
      </c>
      <c r="F33" s="338"/>
      <c r="G33" s="7"/>
    </row>
    <row r="35" spans="1:8">
      <c r="A35" t="s">
        <v>290</v>
      </c>
    </row>
    <row r="37" spans="1:8" ht="30">
      <c r="A37" s="339" t="s">
        <v>162</v>
      </c>
      <c r="B37" s="340" t="s">
        <v>260</v>
      </c>
      <c r="C37" s="341"/>
      <c r="D37" s="851" t="s">
        <v>288</v>
      </c>
      <c r="E37" s="851"/>
      <c r="F37" s="908"/>
    </row>
    <row r="38" spans="1:8" ht="30">
      <c r="A38" s="339" t="s">
        <v>163</v>
      </c>
      <c r="B38" s="340" t="s">
        <v>261</v>
      </c>
      <c r="C38" s="23"/>
      <c r="D38" s="851" t="s">
        <v>289</v>
      </c>
      <c r="E38" s="851"/>
      <c r="F38" s="908"/>
    </row>
    <row r="40" spans="1:8">
      <c r="A40" t="s">
        <v>291</v>
      </c>
    </row>
    <row r="42" spans="1:8" ht="30">
      <c r="A42" s="342"/>
      <c r="B42" s="343" t="s">
        <v>292</v>
      </c>
      <c r="C42" s="343"/>
      <c r="D42" s="343"/>
      <c r="E42" s="343"/>
      <c r="F42" s="343"/>
      <c r="G42" s="343"/>
      <c r="H42" s="344" t="s">
        <v>298</v>
      </c>
    </row>
    <row r="43" spans="1:8" ht="16.5">
      <c r="A43" s="345"/>
      <c r="B43" s="346"/>
      <c r="C43" s="346"/>
      <c r="D43" s="346"/>
      <c r="E43" s="346"/>
      <c r="F43" s="346"/>
      <c r="G43" s="347"/>
    </row>
    <row r="44" spans="1:8">
      <c r="A44" s="346"/>
      <c r="B44" s="346"/>
      <c r="C44" s="346"/>
      <c r="D44" s="346"/>
      <c r="E44" s="346"/>
      <c r="F44" s="346"/>
      <c r="G44" s="348"/>
    </row>
    <row r="45" spans="1:8">
      <c r="A45" s="850"/>
      <c r="B45" s="850"/>
      <c r="C45" s="850"/>
      <c r="D45" s="850"/>
      <c r="E45" s="850"/>
      <c r="F45" s="850"/>
      <c r="G45" s="850"/>
    </row>
    <row r="46" spans="1:8">
      <c r="A46" s="349"/>
      <c r="B46" s="349"/>
      <c r="C46" s="851"/>
      <c r="D46" s="851"/>
      <c r="E46" s="851"/>
      <c r="F46" s="851"/>
      <c r="G46" s="851"/>
    </row>
    <row r="47" spans="1:8">
      <c r="A47" s="350" t="s">
        <v>162</v>
      </c>
      <c r="B47" s="351" t="s">
        <v>262</v>
      </c>
      <c r="C47" s="851" t="s">
        <v>293</v>
      </c>
      <c r="D47" s="851"/>
      <c r="E47" s="851"/>
      <c r="F47" s="851"/>
      <c r="G47" s="851"/>
    </row>
    <row r="48" spans="1:8">
      <c r="A48" s="350" t="s">
        <v>163</v>
      </c>
      <c r="B48" s="352" t="s">
        <v>263</v>
      </c>
      <c r="C48" s="851" t="s">
        <v>294</v>
      </c>
      <c r="D48" s="851"/>
      <c r="E48" s="851"/>
      <c r="F48" s="851"/>
      <c r="G48" s="851"/>
    </row>
    <row r="49" spans="1:7" ht="16.5">
      <c r="A49" s="22"/>
      <c r="B49" s="21"/>
      <c r="C49" s="851"/>
      <c r="D49" s="851"/>
      <c r="E49" s="851"/>
      <c r="F49" s="851"/>
      <c r="G49" s="851"/>
    </row>
    <row r="50" spans="1:7" ht="16.5">
      <c r="A50" s="22"/>
      <c r="B50" s="21"/>
      <c r="C50" s="346"/>
      <c r="D50" s="346"/>
      <c r="E50" s="346"/>
      <c r="F50" s="346"/>
      <c r="G50" s="346"/>
    </row>
    <row r="51" spans="1:7" ht="16.5">
      <c r="A51" s="353" t="s">
        <v>295</v>
      </c>
      <c r="B51" s="852" t="s">
        <v>296</v>
      </c>
      <c r="C51" s="852"/>
      <c r="D51" s="852"/>
      <c r="E51" s="852"/>
      <c r="F51" s="852"/>
      <c r="G51" s="354"/>
    </row>
    <row r="52" spans="1:7" ht="16.5">
      <c r="A52" s="355"/>
      <c r="B52" s="25"/>
      <c r="C52" s="25"/>
      <c r="D52" s="25"/>
      <c r="E52" s="25"/>
      <c r="F52" s="25"/>
      <c r="G52" s="25"/>
    </row>
    <row r="60" spans="1:7">
      <c r="B60" t="s">
        <v>264</v>
      </c>
    </row>
    <row r="61" spans="1:7">
      <c r="B61" t="s">
        <v>265</v>
      </c>
    </row>
  </sheetData>
  <customSheetViews>
    <customSheetView guid="{CCA37BAE-906F-43D5-9FD9-B13563E4B9D7}" state="hidden">
      <selection activeCell="H42" sqref="H42"/>
      <pageMargins left="0.7" right="0.7" top="0.75" bottom="0.75" header="0.3" footer="0.3"/>
      <pageSetup orientation="portrait" r:id="rId1"/>
    </customSheetView>
    <customSheetView guid="{9E88A623-8EDB-47F0-815B-9C48385C3E73}" state="hidden">
      <selection activeCell="H42" sqref="H42"/>
      <pageMargins left="0.7" right="0.7" top="0.75" bottom="0.75" header="0.3" footer="0.3"/>
      <pageSetup orientation="portrait" r:id="rId2"/>
    </customSheetView>
    <customSheetView guid="{BDFA0401-0547-4E51-8BD2-84F711B066CA}" state="hidden">
      <selection activeCell="H42" sqref="H42"/>
      <pageMargins left="0.7" right="0.7" top="0.75" bottom="0.75" header="0.3" footer="0.3"/>
      <pageSetup orientation="portrait" r:id="rId3"/>
    </customSheetView>
    <customSheetView guid="{112647D2-7580-431B-99B5-DD512E2AD50E}" state="hidden">
      <selection activeCell="H42" sqref="H42"/>
      <pageMargins left="0.7" right="0.7" top="0.75" bottom="0.75" header="0.3" footer="0.3"/>
      <pageSetup orientation="portrait" r:id="rId4"/>
    </customSheetView>
    <customSheetView guid="{63D51328-7CBC-4A1E-B96D-BAE91416501B}" state="hidden">
      <selection activeCell="H42" sqref="H42"/>
      <pageMargins left="0.7" right="0.7" top="0.75" bottom="0.75" header="0.3" footer="0.3"/>
    </customSheetView>
    <customSheetView guid="{99CA2F10-F926-46DC-8609-4EAE5B9F3585}" state="hidden">
      <selection activeCell="H42" sqref="H42"/>
      <pageMargins left="0.7" right="0.7" top="0.75" bottom="0.75" header="0.3" footer="0.3"/>
    </customSheetView>
    <customSheetView guid="{3C00DDA0-7DDE-4169-A739-550DAF5DCF8D}" state="hidden" topLeftCell="A19">
      <selection activeCell="H42" sqref="H42"/>
      <pageMargins left="0.7" right="0.7" top="0.75" bottom="0.75" header="0.3" footer="0.3"/>
    </customSheetView>
    <customSheetView guid="{357C9841-BEC3-434B-AC63-C04FB4321BA3}" state="hidden" topLeftCell="A19">
      <selection activeCell="H42" sqref="H42"/>
      <pageMargins left="0.7" right="0.7" top="0.75" bottom="0.75" header="0.3" footer="0.3"/>
    </customSheetView>
    <customSheetView guid="{B96E710B-6DD7-4DE1-95AB-C9EE060CD030}" state="hidden" topLeftCell="A19">
      <selection activeCell="H42" sqref="H42"/>
      <pageMargins left="0.7" right="0.7" top="0.75" bottom="0.75" header="0.3" footer="0.3"/>
    </customSheetView>
    <customSheetView guid="{F8A50AE1-259E-429D-A506-38EB64D134EF}" state="hidden">
      <selection activeCell="H42" sqref="H42"/>
      <pageMargins left="0.7" right="0.7" top="0.75" bottom="0.75" header="0.3" footer="0.3"/>
    </customSheetView>
    <customSheetView guid="{DEF6DCE2-4A74-4BE5-B5D5-8143DC3F770A}" state="hidden">
      <selection activeCell="H42" sqref="H42"/>
      <pageMargins left="0.7" right="0.7" top="0.75" bottom="0.75" header="0.3" footer="0.3"/>
      <pageSetup orientation="portrait" r:id="rId5"/>
    </customSheetView>
    <customSheetView guid="{F658ED72-5E54-4C5B-BB2C-7A2962080984}" state="hidden">
      <selection activeCell="H42" sqref="H42"/>
      <pageMargins left="0.7" right="0.7" top="0.75" bottom="0.75" header="0.3" footer="0.3"/>
      <pageSetup orientation="portrait" r:id="rId6"/>
    </customSheetView>
    <customSheetView guid="{BE68641D-0C1E-4F8D-890A-A660C199187C}" state="hidden">
      <selection activeCell="H42" sqref="H42"/>
      <pageMargins left="0.7" right="0.7" top="0.75" bottom="0.75" header="0.3" footer="0.3"/>
      <pageSetup orientation="portrait" r:id="rId7"/>
    </customSheetView>
    <customSheetView guid="{AD0333DF-5B33-49B5-B063-72505D20EFE4}" state="hidden">
      <selection activeCell="H42" sqref="H42"/>
      <pageMargins left="0.7" right="0.7" top="0.75" bottom="0.75" header="0.3" footer="0.3"/>
      <pageSetup orientation="portrait" r:id="rId8"/>
    </customSheetView>
    <customSheetView guid="{C44C314C-9BEB-403F-A933-6B948E5C1171}" state="hidden">
      <selection activeCell="H42" sqref="H42"/>
      <pageMargins left="0.7" right="0.7" top="0.75" bottom="0.75" header="0.3" footer="0.3"/>
      <pageSetup orientation="portrait" r:id="rId9"/>
    </customSheetView>
    <customSheetView guid="{84F40905-A9D3-43A5-987A-8A757D486A94}" state="hidden">
      <selection activeCell="H42" sqref="H42"/>
      <pageMargins left="0.7" right="0.7" top="0.75" bottom="0.75" header="0.3" footer="0.3"/>
      <pageSetup orientation="portrait" r:id="rId10"/>
    </customSheetView>
  </customSheetViews>
  <mergeCells count="18">
    <mergeCell ref="B6:D6"/>
    <mergeCell ref="B7:D7"/>
    <mergeCell ref="A8:G8"/>
    <mergeCell ref="B9:G9"/>
    <mergeCell ref="B11:I11"/>
    <mergeCell ref="B13:G13"/>
    <mergeCell ref="B21:F21"/>
    <mergeCell ref="B22:F22"/>
    <mergeCell ref="B30:G30"/>
    <mergeCell ref="B12:I12"/>
    <mergeCell ref="C48:G48"/>
    <mergeCell ref="C49:G49"/>
    <mergeCell ref="B51:F51"/>
    <mergeCell ref="D37:F37"/>
    <mergeCell ref="D38:F38"/>
    <mergeCell ref="A45:G45"/>
    <mergeCell ref="C46:G46"/>
    <mergeCell ref="C47:G47"/>
  </mergeCells>
  <conditionalFormatting sqref="E2:E4 H2:I2">
    <cfRule type="cellIs" dxfId="2" priority="2" stopIfTrue="1" operator="equal">
      <formula>"a"</formula>
    </cfRule>
  </conditionalFormatting>
  <conditionalFormatting sqref="E2:E4">
    <cfRule type="expression" dxfId="1" priority="1" stopIfTrue="1">
      <formula>D2&gt;0</formula>
    </cfRule>
  </conditionalFormatting>
  <conditionalFormatting sqref="I2:I4">
    <cfRule type="expression" dxfId="0" priority="3" stopIfTrue="1">
      <formula>E2=""</formula>
    </cfRule>
  </conditionalFormatting>
  <pageMargins left="0.7" right="0.7" top="0.75" bottom="0.75" header="0.3" footer="0.3"/>
  <pageSetup orientation="portrait" r:id="rId1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8"/>
  <dimension ref="A1"/>
  <sheetViews>
    <sheetView workbookViewId="0"/>
  </sheetViews>
  <sheetFormatPr defaultRowHeight="15"/>
  <sheetData/>
  <customSheetViews>
    <customSheetView guid="{CCA37BAE-906F-43D5-9FD9-B13563E4B9D7}" state="hidden">
      <pageMargins left="0.7" right="0.7" top="0.75" bottom="0.75" header="0.3" footer="0.3"/>
      <pageSetup orientation="portrait" r:id="rId1"/>
    </customSheetView>
    <customSheetView guid="{9E88A623-8EDB-47F0-815B-9C48385C3E73}" state="hidden">
      <pageMargins left="0.7" right="0.7" top="0.75" bottom="0.75" header="0.3" footer="0.3"/>
      <pageSetup orientation="portrait" r:id="rId2"/>
    </customSheetView>
    <customSheetView guid="{BDFA0401-0547-4E51-8BD2-84F711B066CA}" state="hidden">
      <pageMargins left="0.7" right="0.7" top="0.75" bottom="0.75" header="0.3" footer="0.3"/>
      <pageSetup orientation="portrait" r:id="rId3"/>
    </customSheetView>
    <customSheetView guid="{112647D2-7580-431B-99B5-DD512E2AD50E}" state="hidden">
      <pageMargins left="0.7" right="0.7" top="0.75" bottom="0.75" header="0.3" footer="0.3"/>
      <pageSetup orientation="portrait" r:id="rId4"/>
    </customSheetView>
    <customSheetView guid="{63D51328-7CBC-4A1E-B96D-BAE91416501B}" state="hidden">
      <pageMargins left="0.7" right="0.7" top="0.75" bottom="0.75" header="0.3" footer="0.3"/>
    </customSheetView>
    <customSheetView guid="{99CA2F10-F926-46DC-8609-4EAE5B9F3585}" state="hidden">
      <pageMargins left="0.7" right="0.7" top="0.75" bottom="0.75" header="0.3" footer="0.3"/>
    </customSheetView>
    <customSheetView guid="{3C00DDA0-7DDE-4169-A739-550DAF5DCF8D}" state="hidden">
      <pageMargins left="0.7" right="0.7" top="0.75" bottom="0.75" header="0.3" footer="0.3"/>
    </customSheetView>
    <customSheetView guid="{357C9841-BEC3-434B-AC63-C04FB4321BA3}" state="hidden">
      <pageMargins left="0.7" right="0.7" top="0.75" bottom="0.75" header="0.3" footer="0.3"/>
    </customSheetView>
    <customSheetView guid="{B96E710B-6DD7-4DE1-95AB-C9EE060CD030}" state="hidden">
      <pageMargins left="0.7" right="0.7" top="0.75" bottom="0.75" header="0.3" footer="0.3"/>
    </customSheetView>
    <customSheetView guid="{F8A50AE1-259E-429D-A506-38EB64D134EF}" state="hidden">
      <pageMargins left="0.7" right="0.7" top="0.75" bottom="0.75" header="0.3" footer="0.3"/>
    </customSheetView>
    <customSheetView guid="{DEF6DCE2-4A74-4BE5-B5D5-8143DC3F770A}" state="hidden">
      <pageMargins left="0.7" right="0.7" top="0.75" bottom="0.75" header="0.3" footer="0.3"/>
      <pageSetup orientation="portrait" r:id="rId5"/>
    </customSheetView>
    <customSheetView guid="{F658ED72-5E54-4C5B-BB2C-7A2962080984}" state="hidden">
      <pageMargins left="0.7" right="0.7" top="0.75" bottom="0.75" header="0.3" footer="0.3"/>
      <pageSetup orientation="portrait" r:id="rId6"/>
    </customSheetView>
    <customSheetView guid="{BE68641D-0C1E-4F8D-890A-A660C199187C}" state="hidden">
      <pageMargins left="0.7" right="0.7" top="0.75" bottom="0.75" header="0.3" footer="0.3"/>
      <pageSetup orientation="portrait" r:id="rId7"/>
    </customSheetView>
    <customSheetView guid="{AD0333DF-5B33-49B5-B063-72505D20EFE4}" state="hidden">
      <pageMargins left="0.7" right="0.7" top="0.75" bottom="0.75" header="0.3" footer="0.3"/>
      <pageSetup orientation="portrait" r:id="rId8"/>
    </customSheetView>
    <customSheetView guid="{C44C314C-9BEB-403F-A933-6B948E5C1171}" state="hidden">
      <pageMargins left="0.7" right="0.7" top="0.75" bottom="0.75" header="0.3" footer="0.3"/>
      <pageSetup orientation="portrait" r:id="rId9"/>
    </customSheetView>
    <customSheetView guid="{84F40905-A9D3-43A5-987A-8A757D486A94}" state="hidden">
      <pageMargins left="0.7" right="0.7" top="0.75" bottom="0.75" header="0.3" footer="0.3"/>
      <pageSetup orientation="portrait" r:id="rId10"/>
    </customSheetView>
  </customSheetViews>
  <pageMargins left="0.7" right="0.7" top="0.75" bottom="0.75" header="0.3" footer="0.3"/>
  <pageSetup orientation="portrait" r:id="rId1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19"/>
  <dimension ref="A1:AA233"/>
  <sheetViews>
    <sheetView topLeftCell="P1" workbookViewId="0">
      <selection activeCell="DT28" sqref="DT28"/>
    </sheetView>
  </sheetViews>
  <sheetFormatPr defaultColWidth="9.140625" defaultRowHeight="12.75"/>
  <cols>
    <col min="1" max="1" width="5.140625" style="617" hidden="1" customWidth="1"/>
    <col min="2" max="2" width="13.28515625" style="617" hidden="1" customWidth="1"/>
    <col min="3" max="3" width="0" style="617" hidden="1" customWidth="1"/>
    <col min="4" max="4" width="10.28515625" style="617" hidden="1" customWidth="1"/>
    <col min="5" max="5" width="3.42578125" style="617" hidden="1" customWidth="1"/>
    <col min="6" max="6" width="5.5703125" style="617" hidden="1" customWidth="1"/>
    <col min="7" max="7" width="11.42578125" style="617" hidden="1" customWidth="1"/>
    <col min="8" max="8" width="0" style="617" hidden="1" customWidth="1"/>
    <col min="9" max="9" width="10" style="617" hidden="1" customWidth="1"/>
    <col min="10" max="10" width="3.28515625" style="617" hidden="1" customWidth="1"/>
    <col min="11" max="11" width="5" style="617" hidden="1" customWidth="1"/>
    <col min="12" max="12" width="11.28515625" style="617" hidden="1" customWidth="1"/>
    <col min="13" max="13" width="0" style="617" hidden="1" customWidth="1"/>
    <col min="14" max="14" width="10.28515625" style="617" hidden="1" customWidth="1"/>
    <col min="15" max="15" width="3.7109375" style="617" hidden="1" customWidth="1"/>
    <col min="16" max="16" width="6.42578125" style="617" customWidth="1"/>
    <col min="17" max="17" width="14.85546875" style="617" customWidth="1"/>
    <col min="18" max="18" width="9.140625" style="617" customWidth="1"/>
    <col min="19" max="19" width="12" style="617" customWidth="1"/>
    <col min="20" max="20" width="3.28515625" style="617" hidden="1" customWidth="1"/>
    <col min="21" max="21" width="6.140625" style="617" hidden="1" customWidth="1"/>
    <col min="22" max="22" width="8.5703125" style="617" hidden="1" customWidth="1"/>
    <col min="23" max="23" width="8.42578125" style="617" hidden="1" customWidth="1"/>
    <col min="24" max="24" width="8.85546875" style="617" hidden="1" customWidth="1"/>
    <col min="25" max="116" width="0" style="617" hidden="1" customWidth="1"/>
    <col min="117" max="16384" width="9.140625" style="617"/>
  </cols>
  <sheetData>
    <row r="1" spans="1:27" ht="13.5" thickBot="1">
      <c r="A1" s="917" t="e">
        <v>#REF!</v>
      </c>
      <c r="B1" s="918"/>
      <c r="C1" s="598"/>
      <c r="D1" s="599"/>
      <c r="E1" s="598"/>
      <c r="F1" s="917">
        <v>0</v>
      </c>
      <c r="G1" s="918"/>
      <c r="H1" s="598"/>
      <c r="I1" s="599"/>
      <c r="K1" s="917" t="e">
        <v>#REF!</v>
      </c>
      <c r="L1" s="918"/>
      <c r="M1" s="598"/>
      <c r="N1" s="599"/>
      <c r="P1" s="917">
        <f>'Sch-6 (After Discount)'!D28</f>
        <v>0</v>
      </c>
      <c r="Q1" s="918"/>
      <c r="R1" s="598"/>
      <c r="S1" s="599"/>
      <c r="U1" s="620" t="e">
        <v>#REF!</v>
      </c>
    </row>
    <row r="2" spans="1:27">
      <c r="A2" s="919"/>
      <c r="B2" s="920"/>
      <c r="C2" s="598"/>
      <c r="D2" s="599"/>
      <c r="E2" s="598"/>
      <c r="F2" s="600"/>
      <c r="G2" s="598"/>
      <c r="H2" s="598"/>
      <c r="I2" s="599"/>
      <c r="K2" s="600"/>
      <c r="L2" s="598"/>
      <c r="M2" s="598"/>
      <c r="N2" s="599"/>
      <c r="P2" s="600"/>
      <c r="Q2" s="598"/>
      <c r="R2" s="598"/>
      <c r="S2" s="599"/>
      <c r="U2" s="620" t="e">
        <v>#REF!</v>
      </c>
    </row>
    <row r="3" spans="1:27">
      <c r="A3" s="600"/>
      <c r="B3" s="601"/>
      <c r="C3" s="601"/>
      <c r="D3" s="602"/>
      <c r="E3" s="601"/>
      <c r="F3" s="600"/>
      <c r="G3" s="601"/>
      <c r="H3" s="601"/>
      <c r="I3" s="602"/>
      <c r="K3" s="600"/>
      <c r="L3" s="601"/>
      <c r="M3" s="601"/>
      <c r="N3" s="602"/>
      <c r="P3" s="600"/>
      <c r="Q3" s="601"/>
      <c r="R3" s="601"/>
      <c r="S3" s="602"/>
      <c r="U3" s="620" t="s">
        <v>464</v>
      </c>
    </row>
    <row r="4" spans="1:27" ht="66.75" customHeight="1" thickBot="1">
      <c r="A4" s="927" t="e">
        <f>IF(OR((A1&gt;9999999999),(A1&lt;0)),"Invalid Entry - More than 1000 crore OR -ve value",IF(A1=0, "",+CONCATENATE(#REF!,B11,D11,B10,D10,B9,D9,B8,D8,B7,D7,B6," Only")))</f>
        <v>#REF!</v>
      </c>
      <c r="B4" s="928"/>
      <c r="C4" s="928"/>
      <c r="D4" s="929"/>
      <c r="E4" s="598"/>
      <c r="F4" s="927" t="str">
        <f>IF(OR((F1&gt;9999999999),(F1&lt;0)),"Invalid Entry - More than 1000 crore OR -ve value",IF(F1=0, "",+CONCATENATE(U1, G11,I11,G10,I10,G9,I9,G8,I8,G7,I7,G6," Only")))</f>
        <v/>
      </c>
      <c r="G4" s="928"/>
      <c r="H4" s="928"/>
      <c r="I4" s="929"/>
      <c r="J4" s="598"/>
      <c r="K4" s="927" t="e">
        <f>IF(OR((K1&gt;9999999999),(K1&lt;0)),"Invalid Entry - More than 1000 crore OR -ve value",IF(K1=0, "",+CONCATENATE(U2, L11,N11,L10,N10,L9,N9,L8,N8,L7,N7,L6," Only")))</f>
        <v>#REF!</v>
      </c>
      <c r="L4" s="928"/>
      <c r="M4" s="928"/>
      <c r="N4" s="929"/>
      <c r="P4" s="927" t="str">
        <f>IF(OR((P1&gt;9999999999),(P1&lt;0)),"Invalid Entry - More than 1000 crore OR -ve value",IF(P1=0, "",+CONCATENATE(U3, Q11,S11,Q10,S10,Q9,S9,Q8,S8,Q7,S7,Q6," Only")))</f>
        <v/>
      </c>
      <c r="Q4" s="928"/>
      <c r="R4" s="928"/>
      <c r="S4" s="929"/>
      <c r="U4" s="921" t="e">
        <f>VLOOKUP(1,T28:Y43,6,FALSE)</f>
        <v>#N/A</v>
      </c>
      <c r="V4" s="921"/>
      <c r="W4" s="921"/>
      <c r="X4" s="921"/>
      <c r="Y4" s="921"/>
      <c r="Z4" s="921"/>
      <c r="AA4" s="921"/>
    </row>
    <row r="5" spans="1:27" ht="18.75" customHeight="1" thickBot="1">
      <c r="A5" s="600"/>
      <c r="B5" s="601"/>
      <c r="C5" s="601"/>
      <c r="D5" s="602"/>
      <c r="E5" s="601"/>
      <c r="F5" s="600"/>
      <c r="G5" s="601"/>
      <c r="H5" s="601"/>
      <c r="I5" s="602"/>
      <c r="K5" s="600"/>
      <c r="L5" s="601"/>
      <c r="M5" s="601"/>
      <c r="N5" s="602"/>
      <c r="P5" s="600"/>
      <c r="Q5" s="601"/>
      <c r="R5" s="601"/>
      <c r="S5" s="602"/>
      <c r="U5" s="922" t="e">
        <f>VLOOKUP(1,T8:Y23,6,FALSE)</f>
        <v>#N/A</v>
      </c>
      <c r="V5" s="923"/>
      <c r="W5" s="923"/>
      <c r="X5" s="923"/>
      <c r="Y5" s="923"/>
      <c r="Z5" s="923"/>
      <c r="AA5" s="924"/>
    </row>
    <row r="6" spans="1:27">
      <c r="A6" s="603" t="e">
        <f>-INT(A1/100)*100+ROUND(A1,0)</f>
        <v>#REF!</v>
      </c>
      <c r="B6" s="601" t="e">
        <f t="shared" ref="B6:B11" si="0">IF(A6=0,"",LOOKUP(A6,$A$13:$A$112,$B$13:$B$112))</f>
        <v>#REF!</v>
      </c>
      <c r="C6" s="601"/>
      <c r="D6" s="604"/>
      <c r="E6" s="601"/>
      <c r="F6" s="603">
        <f>-INT(F1/100)*100+ROUND(F1,0)</f>
        <v>0</v>
      </c>
      <c r="G6" s="601" t="str">
        <f t="shared" ref="G6:G11" si="1">IF(F6=0,"",LOOKUP(F6,$A$13:$A$112,$B$13:$B$112))</f>
        <v/>
      </c>
      <c r="H6" s="601"/>
      <c r="I6" s="604"/>
      <c r="K6" s="603" t="e">
        <f>-INT(K1/100)*100+ROUND(K1,0)</f>
        <v>#REF!</v>
      </c>
      <c r="L6" s="601" t="e">
        <f t="shared" ref="L6:L11" si="2">IF(K6=0,"",LOOKUP(K6,$A$13:$A$112,$B$13:$B$112))</f>
        <v>#REF!</v>
      </c>
      <c r="M6" s="601"/>
      <c r="N6" s="604"/>
      <c r="P6" s="603">
        <f>-INT(P1/100)*100+ROUND(P1,0)</f>
        <v>0</v>
      </c>
      <c r="Q6" s="601" t="str">
        <f t="shared" ref="Q6:Q11" si="3">IF(P6=0,"",LOOKUP(P6,$A$13:$A$112,$B$13:$B$112))</f>
        <v/>
      </c>
      <c r="R6" s="601"/>
      <c r="S6" s="604"/>
    </row>
    <row r="7" spans="1:27">
      <c r="A7" s="603" t="e">
        <f>-INT(A1/1000)*10+INT(A1/100)</f>
        <v>#REF!</v>
      </c>
      <c r="B7" s="601" t="e">
        <f t="shared" si="0"/>
        <v>#REF!</v>
      </c>
      <c r="C7" s="601"/>
      <c r="D7" s="604" t="e">
        <f>+IF(B7="",""," Hundred ")</f>
        <v>#REF!</v>
      </c>
      <c r="E7" s="601"/>
      <c r="F7" s="603">
        <f>-INT(F1/1000)*10+INT(F1/100)</f>
        <v>0</v>
      </c>
      <c r="G7" s="601" t="str">
        <f t="shared" si="1"/>
        <v/>
      </c>
      <c r="H7" s="601"/>
      <c r="I7" s="604" t="str">
        <f>+IF(G7="",""," Hundred ")</f>
        <v/>
      </c>
      <c r="K7" s="603" t="e">
        <f>-INT(K1/1000)*10+INT(K1/100)</f>
        <v>#REF!</v>
      </c>
      <c r="L7" s="601" t="e">
        <f t="shared" si="2"/>
        <v>#REF!</v>
      </c>
      <c r="M7" s="601"/>
      <c r="N7" s="604" t="e">
        <f>+IF(L7="",""," Hundred ")</f>
        <v>#REF!</v>
      </c>
      <c r="P7" s="603">
        <f>-INT(P1/1000)*10+INT(P1/100)</f>
        <v>0</v>
      </c>
      <c r="Q7" s="601" t="str">
        <f t="shared" si="3"/>
        <v/>
      </c>
      <c r="R7" s="601"/>
      <c r="S7" s="604" t="str">
        <f>+IF(Q7="",""," Hundred ")</f>
        <v/>
      </c>
    </row>
    <row r="8" spans="1:27">
      <c r="A8" s="603" t="e">
        <f>-INT(A1/100000)*100+INT(A1/1000)</f>
        <v>#REF!</v>
      </c>
      <c r="B8" s="601" t="e">
        <f t="shared" si="0"/>
        <v>#REF!</v>
      </c>
      <c r="C8" s="601"/>
      <c r="D8" s="604" t="e">
        <f>IF((B8=""),IF(C8="",""," Thousand ")," Thousand ")</f>
        <v>#REF!</v>
      </c>
      <c r="E8" s="601"/>
      <c r="F8" s="603">
        <f>-INT(F1/100000)*100+INT(F1/1000)</f>
        <v>0</v>
      </c>
      <c r="G8" s="601" t="str">
        <f t="shared" si="1"/>
        <v/>
      </c>
      <c r="H8" s="601"/>
      <c r="I8" s="604" t="str">
        <f>IF((G8=""),IF(H8="",""," Thousand ")," Thousand ")</f>
        <v/>
      </c>
      <c r="K8" s="603" t="e">
        <f>-INT(K1/100000)*100+INT(K1/1000)</f>
        <v>#REF!</v>
      </c>
      <c r="L8" s="601" t="e">
        <f t="shared" si="2"/>
        <v>#REF!</v>
      </c>
      <c r="M8" s="601"/>
      <c r="N8" s="604" t="e">
        <f>IF((L8=""),IF(M8="",""," Thousand ")," Thousand ")</f>
        <v>#REF!</v>
      </c>
      <c r="P8" s="603">
        <f>-INT(P1/100000)*100+INT(P1/1000)</f>
        <v>0</v>
      </c>
      <c r="Q8" s="601" t="str">
        <f t="shared" si="3"/>
        <v/>
      </c>
      <c r="R8" s="601"/>
      <c r="S8" s="604" t="str">
        <f>IF((Q8=""),IF(R8="",""," Thousand ")," Thousand ")</f>
        <v/>
      </c>
      <c r="T8" s="621" t="e">
        <f>IF(Y8="",0, 1)</f>
        <v>#REF!</v>
      </c>
      <c r="U8" s="617">
        <v>0</v>
      </c>
      <c r="V8" s="617">
        <v>0</v>
      </c>
      <c r="W8" s="617">
        <v>0</v>
      </c>
      <c r="X8" s="617">
        <v>0</v>
      </c>
      <c r="Y8" s="622" t="e">
        <f>IF(AND($A$1=0,$F$1=0,$K$1=0,$P$1=0)," Zero only", "")</f>
        <v>#REF!</v>
      </c>
      <c r="AA8" s="617" t="s">
        <v>465</v>
      </c>
    </row>
    <row r="9" spans="1:27">
      <c r="A9" s="603" t="e">
        <f>-INT(A1/10000000)*100+INT(A1/100000)</f>
        <v>#REF!</v>
      </c>
      <c r="B9" s="601" t="e">
        <f t="shared" si="0"/>
        <v>#REF!</v>
      </c>
      <c r="C9" s="601"/>
      <c r="D9" s="604" t="e">
        <f>IF((B9=""),IF(C9="",""," Lac ")," Lac ")</f>
        <v>#REF!</v>
      </c>
      <c r="E9" s="601"/>
      <c r="F9" s="603">
        <f>-INT(F1/10000000)*100+INT(F1/100000)</f>
        <v>0</v>
      </c>
      <c r="G9" s="601" t="str">
        <f t="shared" si="1"/>
        <v/>
      </c>
      <c r="H9" s="601"/>
      <c r="I9" s="604" t="str">
        <f>IF((G9=""),IF(H9="",""," Lac ")," Lac ")</f>
        <v/>
      </c>
      <c r="K9" s="603" t="e">
        <f>-INT(K1/10000000)*100+INT(K1/100000)</f>
        <v>#REF!</v>
      </c>
      <c r="L9" s="601" t="e">
        <f t="shared" si="2"/>
        <v>#REF!</v>
      </c>
      <c r="M9" s="601"/>
      <c r="N9" s="604" t="e">
        <f>IF((L9=""),IF(M9="",""," Lac ")," Lac ")</f>
        <v>#REF!</v>
      </c>
      <c r="P9" s="603">
        <f>-INT(P1/10000000)*100+INT(P1/100000)</f>
        <v>0</v>
      </c>
      <c r="Q9" s="601" t="str">
        <f t="shared" si="3"/>
        <v/>
      </c>
      <c r="R9" s="601"/>
      <c r="S9" s="604" t="str">
        <f>IF((Q9=""),IF(R9="",""," Lac ")," Lac ")</f>
        <v/>
      </c>
      <c r="T9" s="621" t="e">
        <f t="shared" ref="T9:T23" si="4">IF(Y9="",0, 1)</f>
        <v>#REF!</v>
      </c>
      <c r="U9" s="617">
        <v>0</v>
      </c>
      <c r="V9" s="617">
        <v>0</v>
      </c>
      <c r="W9" s="617">
        <v>0</v>
      </c>
      <c r="X9" s="617">
        <v>1</v>
      </c>
      <c r="Y9" s="623" t="e">
        <f>IF(AND($A$1=0,$F$1=0,$K$1=0,$P$1&gt;0),$P$4, "")</f>
        <v>#REF!</v>
      </c>
    </row>
    <row r="10" spans="1:27">
      <c r="A10" s="603" t="e">
        <f>-INT(A1/1000000000)*100+INT(A1/10000000)</f>
        <v>#REF!</v>
      </c>
      <c r="B10" s="605" t="e">
        <f t="shared" si="0"/>
        <v>#REF!</v>
      </c>
      <c r="C10" s="601"/>
      <c r="D10" s="604" t="e">
        <f>IF((B10=""),IF(C10="",""," Crore ")," Crore ")</f>
        <v>#REF!</v>
      </c>
      <c r="E10" s="601"/>
      <c r="F10" s="603">
        <f>-INT(F1/1000000000)*100+INT(F1/10000000)</f>
        <v>0</v>
      </c>
      <c r="G10" s="605" t="str">
        <f t="shared" si="1"/>
        <v/>
      </c>
      <c r="H10" s="601"/>
      <c r="I10" s="604" t="str">
        <f>IF((G10=""),IF(H10="",""," Crore ")," Crore ")</f>
        <v/>
      </c>
      <c r="K10" s="603" t="e">
        <f>-INT(K1/1000000000)*100+INT(K1/10000000)</f>
        <v>#REF!</v>
      </c>
      <c r="L10" s="605" t="e">
        <f t="shared" si="2"/>
        <v>#REF!</v>
      </c>
      <c r="M10" s="601"/>
      <c r="N10" s="604" t="e">
        <f>IF((L10=""),IF(M10="",""," Crore ")," Crore ")</f>
        <v>#REF!</v>
      </c>
      <c r="P10" s="603">
        <f>-INT(P1/1000000000)*100+INT(P1/10000000)</f>
        <v>0</v>
      </c>
      <c r="Q10" s="605" t="str">
        <f t="shared" si="3"/>
        <v/>
      </c>
      <c r="R10" s="601"/>
      <c r="S10" s="604" t="str">
        <f>IF((Q10=""),IF(R10="",""," Crore ")," Crore ")</f>
        <v/>
      </c>
      <c r="T10" s="621" t="e">
        <f t="shared" si="4"/>
        <v>#REF!</v>
      </c>
      <c r="U10" s="617">
        <v>0</v>
      </c>
      <c r="V10" s="617">
        <v>0</v>
      </c>
      <c r="W10" s="617">
        <v>1</v>
      </c>
      <c r="X10" s="617">
        <v>0</v>
      </c>
      <c r="Y10" s="623" t="e">
        <f>IF(AND($A$1=0,$F$1=0,$K$1&gt;0,$P$1=0),$K$4, "")</f>
        <v>#REF!</v>
      </c>
    </row>
    <row r="11" spans="1:27">
      <c r="A11" s="606" t="e">
        <f>-INT(A1/10000000000)*1000+INT(A1/1000000000)</f>
        <v>#REF!</v>
      </c>
      <c r="B11" s="605" t="e">
        <f t="shared" si="0"/>
        <v>#REF!</v>
      </c>
      <c r="C11" s="601"/>
      <c r="D11" s="604" t="e">
        <f>IF((B11=""),IF(C11="",""," Hundred ")," Hundred ")</f>
        <v>#REF!</v>
      </c>
      <c r="E11" s="601"/>
      <c r="F11" s="606">
        <f>-INT(F1/10000000000)*1000+INT(F1/1000000000)</f>
        <v>0</v>
      </c>
      <c r="G11" s="605" t="str">
        <f t="shared" si="1"/>
        <v/>
      </c>
      <c r="H11" s="601"/>
      <c r="I11" s="604" t="str">
        <f>IF((G11=""),IF(H11="",""," Hundred ")," Hundred ")</f>
        <v/>
      </c>
      <c r="K11" s="606" t="e">
        <f>-INT(K1/10000000000)*1000+INT(K1/1000000000)</f>
        <v>#REF!</v>
      </c>
      <c r="L11" s="605" t="e">
        <f t="shared" si="2"/>
        <v>#REF!</v>
      </c>
      <c r="M11" s="601"/>
      <c r="N11" s="604" t="e">
        <f>IF((L11=""),IF(M11="",""," Hundred ")," Hundred ")</f>
        <v>#REF!</v>
      </c>
      <c r="P11" s="606">
        <f>-INT(P1/10000000000)*1000+INT(P1/1000000000)</f>
        <v>0</v>
      </c>
      <c r="Q11" s="605" t="str">
        <f t="shared" si="3"/>
        <v/>
      </c>
      <c r="R11" s="601"/>
      <c r="S11" s="604" t="str">
        <f>IF((Q11=""),IF(R11="",""," Hundred ")," Hundred ")</f>
        <v/>
      </c>
      <c r="T11" s="621" t="e">
        <f t="shared" si="4"/>
        <v>#REF!</v>
      </c>
      <c r="U11" s="617">
        <v>0</v>
      </c>
      <c r="V11" s="617">
        <v>0</v>
      </c>
      <c r="W11" s="617">
        <v>1</v>
      </c>
      <c r="X11" s="617">
        <v>1</v>
      </c>
      <c r="Y11" s="623" t="e">
        <f>IF(AND($A$1=0,$F$1=0,$K$1&gt;0,$P$1&gt;0),$K$4&amp;$AA$8&amp;$P$4, "")</f>
        <v>#REF!</v>
      </c>
    </row>
    <row r="12" spans="1:27">
      <c r="A12" s="607"/>
      <c r="B12" s="601"/>
      <c r="C12" s="601"/>
      <c r="D12" s="602"/>
      <c r="E12" s="601"/>
      <c r="F12" s="607"/>
      <c r="G12" s="601"/>
      <c r="H12" s="601"/>
      <c r="I12" s="602"/>
      <c r="K12" s="607"/>
      <c r="L12" s="601"/>
      <c r="M12" s="601"/>
      <c r="N12" s="602"/>
      <c r="P12" s="607"/>
      <c r="Q12" s="601"/>
      <c r="R12" s="601"/>
      <c r="S12" s="602"/>
      <c r="T12" s="621" t="e">
        <f t="shared" si="4"/>
        <v>#REF!</v>
      </c>
      <c r="U12" s="617">
        <v>0</v>
      </c>
      <c r="V12" s="617">
        <v>1</v>
      </c>
      <c r="W12" s="617">
        <v>0</v>
      </c>
      <c r="X12" s="617">
        <v>0</v>
      </c>
      <c r="Y12" s="623" t="e">
        <f>IF(AND($A$1=0,$F$1&gt;0,$K$1=0,$P$1=0),$F$4, "")</f>
        <v>#REF!</v>
      </c>
    </row>
    <row r="13" spans="1:27">
      <c r="A13" s="608">
        <v>1</v>
      </c>
      <c r="B13" s="609" t="s">
        <v>364</v>
      </c>
      <c r="C13" s="601"/>
      <c r="D13" s="602"/>
      <c r="E13" s="601"/>
      <c r="F13" s="608">
        <v>1</v>
      </c>
      <c r="G13" s="609" t="s">
        <v>364</v>
      </c>
      <c r="H13" s="601"/>
      <c r="I13" s="602"/>
      <c r="K13" s="608">
        <v>1</v>
      </c>
      <c r="L13" s="609" t="s">
        <v>364</v>
      </c>
      <c r="M13" s="601"/>
      <c r="N13" s="602"/>
      <c r="P13" s="608">
        <v>1</v>
      </c>
      <c r="Q13" s="609" t="s">
        <v>364</v>
      </c>
      <c r="R13" s="601"/>
      <c r="S13" s="602"/>
      <c r="T13" s="621" t="e">
        <f t="shared" si="4"/>
        <v>#REF!</v>
      </c>
      <c r="U13" s="617">
        <v>0</v>
      </c>
      <c r="V13" s="617">
        <v>1</v>
      </c>
      <c r="W13" s="617">
        <v>0</v>
      </c>
      <c r="X13" s="617">
        <v>1</v>
      </c>
      <c r="Y13" s="623" t="e">
        <f>IF(AND($A$1=0,$F$1&gt;0,$K$1=0,$P$1&gt;0),$F$4&amp;$AA$8&amp;$P$4, "")</f>
        <v>#REF!</v>
      </c>
    </row>
    <row r="14" spans="1:27">
      <c r="A14" s="608">
        <v>2</v>
      </c>
      <c r="B14" s="609" t="s">
        <v>365</v>
      </c>
      <c r="C14" s="601"/>
      <c r="D14" s="602"/>
      <c r="E14" s="601"/>
      <c r="F14" s="608">
        <v>2</v>
      </c>
      <c r="G14" s="609" t="s">
        <v>365</v>
      </c>
      <c r="H14" s="601"/>
      <c r="I14" s="602"/>
      <c r="K14" s="608">
        <v>2</v>
      </c>
      <c r="L14" s="609" t="s">
        <v>365</v>
      </c>
      <c r="M14" s="601"/>
      <c r="N14" s="602"/>
      <c r="P14" s="608">
        <v>2</v>
      </c>
      <c r="Q14" s="609" t="s">
        <v>365</v>
      </c>
      <c r="R14" s="601"/>
      <c r="S14" s="602"/>
      <c r="T14" s="621" t="e">
        <f t="shared" si="4"/>
        <v>#REF!</v>
      </c>
      <c r="U14" s="617">
        <v>0</v>
      </c>
      <c r="V14" s="617">
        <v>1</v>
      </c>
      <c r="W14" s="617">
        <v>1</v>
      </c>
      <c r="X14" s="617">
        <v>0</v>
      </c>
      <c r="Y14" s="623" t="e">
        <f>IF(AND($A$1=0,$F$1&gt;0,$K$1&gt;0,$P$1=0),$F$4&amp;$AA$8&amp;$K$4, "")</f>
        <v>#REF!</v>
      </c>
    </row>
    <row r="15" spans="1:27">
      <c r="A15" s="608">
        <v>3</v>
      </c>
      <c r="B15" s="609" t="s">
        <v>366</v>
      </c>
      <c r="C15" s="601"/>
      <c r="D15" s="602"/>
      <c r="E15" s="601"/>
      <c r="F15" s="608">
        <v>3</v>
      </c>
      <c r="G15" s="609" t="s">
        <v>366</v>
      </c>
      <c r="H15" s="601"/>
      <c r="I15" s="602"/>
      <c r="K15" s="608">
        <v>3</v>
      </c>
      <c r="L15" s="609" t="s">
        <v>366</v>
      </c>
      <c r="M15" s="601"/>
      <c r="N15" s="602"/>
      <c r="P15" s="608">
        <v>3</v>
      </c>
      <c r="Q15" s="609" t="s">
        <v>366</v>
      </c>
      <c r="R15" s="601"/>
      <c r="S15" s="602"/>
      <c r="T15" s="621" t="e">
        <f t="shared" si="4"/>
        <v>#REF!</v>
      </c>
      <c r="U15" s="617">
        <v>0</v>
      </c>
      <c r="V15" s="617">
        <v>1</v>
      </c>
      <c r="W15" s="617">
        <v>1</v>
      </c>
      <c r="X15" s="617">
        <v>1</v>
      </c>
      <c r="Y15" s="624" t="e">
        <f>IF(AND($A$1=0,$F$1&gt;0,$K$1&gt;0,$P$1&gt;0),$F$4&amp;$AA$8&amp;$K$4&amp;$AA$8&amp;$P$4, "")</f>
        <v>#REF!</v>
      </c>
    </row>
    <row r="16" spans="1:27">
      <c r="A16" s="608">
        <v>4</v>
      </c>
      <c r="B16" s="609" t="s">
        <v>367</v>
      </c>
      <c r="C16" s="601"/>
      <c r="D16" s="602"/>
      <c r="E16" s="601"/>
      <c r="F16" s="608">
        <v>4</v>
      </c>
      <c r="G16" s="609" t="s">
        <v>367</v>
      </c>
      <c r="H16" s="601"/>
      <c r="I16" s="602"/>
      <c r="K16" s="608">
        <v>4</v>
      </c>
      <c r="L16" s="609" t="s">
        <v>367</v>
      </c>
      <c r="M16" s="601"/>
      <c r="N16" s="602"/>
      <c r="P16" s="608">
        <v>4</v>
      </c>
      <c r="Q16" s="609" t="s">
        <v>367</v>
      </c>
      <c r="R16" s="601"/>
      <c r="S16" s="602"/>
      <c r="T16" s="621" t="e">
        <f t="shared" si="4"/>
        <v>#REF!</v>
      </c>
      <c r="U16" s="617">
        <v>1</v>
      </c>
      <c r="V16" s="617">
        <v>0</v>
      </c>
      <c r="W16" s="617">
        <v>0</v>
      </c>
      <c r="X16" s="617">
        <v>0</v>
      </c>
      <c r="Y16" s="622" t="e">
        <f>IF(AND($A$1&gt;0,$F$1=0,$K$1=0,$P$1=0), $A$4, "")</f>
        <v>#REF!</v>
      </c>
    </row>
    <row r="17" spans="1:27">
      <c r="A17" s="608">
        <v>5</v>
      </c>
      <c r="B17" s="609" t="s">
        <v>368</v>
      </c>
      <c r="C17" s="601"/>
      <c r="D17" s="602"/>
      <c r="E17" s="601"/>
      <c r="F17" s="608">
        <v>5</v>
      </c>
      <c r="G17" s="609" t="s">
        <v>368</v>
      </c>
      <c r="H17" s="601"/>
      <c r="I17" s="602"/>
      <c r="K17" s="608">
        <v>5</v>
      </c>
      <c r="L17" s="609" t="s">
        <v>368</v>
      </c>
      <c r="M17" s="601"/>
      <c r="N17" s="602"/>
      <c r="P17" s="608">
        <v>5</v>
      </c>
      <c r="Q17" s="609" t="s">
        <v>368</v>
      </c>
      <c r="R17" s="601"/>
      <c r="S17" s="602"/>
      <c r="T17" s="621" t="e">
        <f t="shared" si="4"/>
        <v>#REF!</v>
      </c>
      <c r="U17" s="617">
        <v>1</v>
      </c>
      <c r="V17" s="617">
        <v>0</v>
      </c>
      <c r="W17" s="617">
        <v>0</v>
      </c>
      <c r="X17" s="617">
        <v>1</v>
      </c>
      <c r="Y17" s="623" t="e">
        <f>IF(AND($A$1&gt;0,$F$1=0,$K$1=0,$P$1&gt;0),$A$4&amp;$AA$8&amp;$P$4, "")</f>
        <v>#REF!</v>
      </c>
    </row>
    <row r="18" spans="1:27">
      <c r="A18" s="608">
        <v>6</v>
      </c>
      <c r="B18" s="609" t="s">
        <v>369</v>
      </c>
      <c r="C18" s="601"/>
      <c r="D18" s="602"/>
      <c r="E18" s="601"/>
      <c r="F18" s="608">
        <v>6</v>
      </c>
      <c r="G18" s="609" t="s">
        <v>369</v>
      </c>
      <c r="H18" s="601"/>
      <c r="I18" s="602"/>
      <c r="K18" s="608">
        <v>6</v>
      </c>
      <c r="L18" s="609" t="s">
        <v>369</v>
      </c>
      <c r="M18" s="601"/>
      <c r="N18" s="602"/>
      <c r="P18" s="608">
        <v>6</v>
      </c>
      <c r="Q18" s="609" t="s">
        <v>369</v>
      </c>
      <c r="R18" s="601"/>
      <c r="S18" s="602"/>
      <c r="T18" s="621" t="e">
        <f t="shared" si="4"/>
        <v>#REF!</v>
      </c>
      <c r="U18" s="617">
        <v>1</v>
      </c>
      <c r="V18" s="617">
        <v>0</v>
      </c>
      <c r="W18" s="617">
        <v>1</v>
      </c>
      <c r="X18" s="617">
        <v>0</v>
      </c>
      <c r="Y18" s="623" t="e">
        <f>IF(AND($A$1&gt;0,$F$1=0,$K$1&gt;0,$P$1=0),$A$4&amp;$AA$8&amp;$K$4, "")</f>
        <v>#REF!</v>
      </c>
    </row>
    <row r="19" spans="1:27">
      <c r="A19" s="608">
        <v>7</v>
      </c>
      <c r="B19" s="609" t="s">
        <v>370</v>
      </c>
      <c r="C19" s="601"/>
      <c r="D19" s="602"/>
      <c r="E19" s="601"/>
      <c r="F19" s="608">
        <v>7</v>
      </c>
      <c r="G19" s="609" t="s">
        <v>370</v>
      </c>
      <c r="H19" s="601"/>
      <c r="I19" s="602"/>
      <c r="K19" s="608">
        <v>7</v>
      </c>
      <c r="L19" s="609" t="s">
        <v>370</v>
      </c>
      <c r="M19" s="601"/>
      <c r="N19" s="602"/>
      <c r="P19" s="608">
        <v>7</v>
      </c>
      <c r="Q19" s="609" t="s">
        <v>370</v>
      </c>
      <c r="R19" s="601"/>
      <c r="S19" s="602"/>
      <c r="T19" s="621" t="e">
        <f t="shared" si="4"/>
        <v>#REF!</v>
      </c>
      <c r="U19" s="617">
        <v>1</v>
      </c>
      <c r="V19" s="617">
        <v>0</v>
      </c>
      <c r="W19" s="617">
        <v>1</v>
      </c>
      <c r="X19" s="617">
        <v>1</v>
      </c>
      <c r="Y19" s="623" t="e">
        <f>IF(AND($A$1&gt;0,$F$1=0,$K$1&gt;0,$P$1&gt;0),$A$4&amp;$AA$8&amp;$K$4&amp;$AA$8&amp;$P$4, "")</f>
        <v>#REF!</v>
      </c>
    </row>
    <row r="20" spans="1:27">
      <c r="A20" s="608">
        <v>8</v>
      </c>
      <c r="B20" s="609" t="s">
        <v>371</v>
      </c>
      <c r="C20" s="601"/>
      <c r="D20" s="602"/>
      <c r="E20" s="601"/>
      <c r="F20" s="608">
        <v>8</v>
      </c>
      <c r="G20" s="609" t="s">
        <v>371</v>
      </c>
      <c r="H20" s="601"/>
      <c r="I20" s="602"/>
      <c r="K20" s="608">
        <v>8</v>
      </c>
      <c r="L20" s="609" t="s">
        <v>371</v>
      </c>
      <c r="M20" s="601"/>
      <c r="N20" s="602"/>
      <c r="P20" s="608">
        <v>8</v>
      </c>
      <c r="Q20" s="609" t="s">
        <v>371</v>
      </c>
      <c r="R20" s="601"/>
      <c r="S20" s="602"/>
      <c r="T20" s="621" t="e">
        <f t="shared" si="4"/>
        <v>#REF!</v>
      </c>
      <c r="U20" s="617">
        <v>1</v>
      </c>
      <c r="V20" s="617">
        <v>1</v>
      </c>
      <c r="W20" s="617">
        <v>0</v>
      </c>
      <c r="X20" s="617">
        <v>0</v>
      </c>
      <c r="Y20" s="623" t="e">
        <f>IF(AND($A$1&gt;0,$F$1&gt;0,$K$1=0,$P$1=0),$A$4&amp;$AA$8&amp;$F$4, "")</f>
        <v>#REF!</v>
      </c>
    </row>
    <row r="21" spans="1:27">
      <c r="A21" s="608">
        <v>9</v>
      </c>
      <c r="B21" s="609" t="s">
        <v>372</v>
      </c>
      <c r="C21" s="601"/>
      <c r="D21" s="602"/>
      <c r="E21" s="601"/>
      <c r="F21" s="608">
        <v>9</v>
      </c>
      <c r="G21" s="609" t="s">
        <v>372</v>
      </c>
      <c r="H21" s="601"/>
      <c r="I21" s="602"/>
      <c r="K21" s="608">
        <v>9</v>
      </c>
      <c r="L21" s="609" t="s">
        <v>372</v>
      </c>
      <c r="M21" s="601"/>
      <c r="N21" s="602"/>
      <c r="P21" s="608">
        <v>9</v>
      </c>
      <c r="Q21" s="609" t="s">
        <v>372</v>
      </c>
      <c r="R21" s="601"/>
      <c r="S21" s="602"/>
      <c r="T21" s="621" t="e">
        <f t="shared" si="4"/>
        <v>#REF!</v>
      </c>
      <c r="U21" s="617">
        <v>1</v>
      </c>
      <c r="V21" s="617">
        <v>1</v>
      </c>
      <c r="W21" s="617">
        <v>0</v>
      </c>
      <c r="X21" s="617">
        <v>1</v>
      </c>
      <c r="Y21" s="623" t="e">
        <f>IF(AND($A$1&gt;0,$F$1&gt;0,$K$1=0,$P$1&gt;0),$A$4&amp;$AA$8&amp;$F$4&amp;$AA$8&amp;$P$4, "")</f>
        <v>#REF!</v>
      </c>
    </row>
    <row r="22" spans="1:27">
      <c r="A22" s="608">
        <v>10</v>
      </c>
      <c r="B22" s="609" t="s">
        <v>373</v>
      </c>
      <c r="C22" s="601"/>
      <c r="D22" s="602"/>
      <c r="E22" s="601"/>
      <c r="F22" s="608">
        <v>10</v>
      </c>
      <c r="G22" s="609" t="s">
        <v>373</v>
      </c>
      <c r="H22" s="601"/>
      <c r="I22" s="602"/>
      <c r="K22" s="608">
        <v>10</v>
      </c>
      <c r="L22" s="609" t="s">
        <v>373</v>
      </c>
      <c r="M22" s="601"/>
      <c r="N22" s="602"/>
      <c r="P22" s="608">
        <v>10</v>
      </c>
      <c r="Q22" s="609" t="s">
        <v>373</v>
      </c>
      <c r="R22" s="601"/>
      <c r="S22" s="602"/>
      <c r="T22" s="621" t="e">
        <f t="shared" si="4"/>
        <v>#REF!</v>
      </c>
      <c r="U22" s="617">
        <v>1</v>
      </c>
      <c r="V22" s="617">
        <v>1</v>
      </c>
      <c r="W22" s="617">
        <v>1</v>
      </c>
      <c r="X22" s="617">
        <v>0</v>
      </c>
      <c r="Y22" s="623" t="e">
        <f>IF(AND($A$1&gt;0,$F$1&gt;0,$K$1&gt;0,$P$1=0),$A$4&amp;$AA$8&amp;$F$4&amp;$AA$8&amp;$K$4, "")</f>
        <v>#REF!</v>
      </c>
    </row>
    <row r="23" spans="1:27">
      <c r="A23" s="608">
        <v>11</v>
      </c>
      <c r="B23" s="609" t="s">
        <v>374</v>
      </c>
      <c r="C23" s="601"/>
      <c r="D23" s="602"/>
      <c r="E23" s="601"/>
      <c r="F23" s="608">
        <v>11</v>
      </c>
      <c r="G23" s="609" t="s">
        <v>374</v>
      </c>
      <c r="H23" s="601"/>
      <c r="I23" s="602"/>
      <c r="K23" s="608">
        <v>11</v>
      </c>
      <c r="L23" s="609" t="s">
        <v>374</v>
      </c>
      <c r="M23" s="601"/>
      <c r="N23" s="602"/>
      <c r="P23" s="608">
        <v>11</v>
      </c>
      <c r="Q23" s="609" t="s">
        <v>374</v>
      </c>
      <c r="R23" s="601"/>
      <c r="S23" s="602"/>
      <c r="T23" s="621" t="e">
        <f t="shared" si="4"/>
        <v>#REF!</v>
      </c>
      <c r="U23" s="617">
        <v>1</v>
      </c>
      <c r="V23" s="617">
        <v>1</v>
      </c>
      <c r="W23" s="617">
        <v>1</v>
      </c>
      <c r="X23" s="617">
        <v>1</v>
      </c>
      <c r="Y23" s="624" t="e">
        <f>IF(AND($A$1&gt;0,$F$1&gt;0,$K$1&gt;0,$P$1&gt;0),$A$4&amp;$AA$8&amp;$F$4&amp;$AA$8&amp;$K$4&amp;$AA$8&amp;$P$4, "")</f>
        <v>#REF!</v>
      </c>
    </row>
    <row r="24" spans="1:27">
      <c r="A24" s="608">
        <v>12</v>
      </c>
      <c r="B24" s="609" t="s">
        <v>375</v>
      </c>
      <c r="C24" s="601"/>
      <c r="D24" s="602"/>
      <c r="E24" s="601"/>
      <c r="F24" s="608">
        <v>12</v>
      </c>
      <c r="G24" s="609" t="s">
        <v>375</v>
      </c>
      <c r="H24" s="601"/>
      <c r="I24" s="602"/>
      <c r="K24" s="608">
        <v>12</v>
      </c>
      <c r="L24" s="609" t="s">
        <v>375</v>
      </c>
      <c r="M24" s="601"/>
      <c r="N24" s="602"/>
      <c r="P24" s="608">
        <v>12</v>
      </c>
      <c r="Q24" s="609" t="s">
        <v>375</v>
      </c>
      <c r="R24" s="601"/>
      <c r="S24" s="602"/>
    </row>
    <row r="25" spans="1:27">
      <c r="A25" s="608">
        <v>13</v>
      </c>
      <c r="B25" s="609" t="s">
        <v>376</v>
      </c>
      <c r="C25" s="601"/>
      <c r="D25" s="602"/>
      <c r="E25" s="601"/>
      <c r="F25" s="608">
        <v>13</v>
      </c>
      <c r="G25" s="609" t="s">
        <v>376</v>
      </c>
      <c r="H25" s="601"/>
      <c r="I25" s="602"/>
      <c r="K25" s="608">
        <v>13</v>
      </c>
      <c r="L25" s="609" t="s">
        <v>376</v>
      </c>
      <c r="M25" s="601"/>
      <c r="N25" s="602"/>
      <c r="P25" s="608">
        <v>13</v>
      </c>
      <c r="Q25" s="609" t="s">
        <v>376</v>
      </c>
      <c r="R25" s="601"/>
      <c r="S25" s="602"/>
    </row>
    <row r="26" spans="1:27">
      <c r="A26" s="608">
        <v>14</v>
      </c>
      <c r="B26" s="609" t="s">
        <v>377</v>
      </c>
      <c r="C26" s="601"/>
      <c r="D26" s="602"/>
      <c r="E26" s="601"/>
      <c r="F26" s="608">
        <v>14</v>
      </c>
      <c r="G26" s="609" t="s">
        <v>377</v>
      </c>
      <c r="H26" s="601"/>
      <c r="I26" s="602"/>
      <c r="K26" s="608">
        <v>14</v>
      </c>
      <c r="L26" s="609" t="s">
        <v>377</v>
      </c>
      <c r="M26" s="601"/>
      <c r="N26" s="602"/>
      <c r="P26" s="608">
        <v>14</v>
      </c>
      <c r="Q26" s="609" t="s">
        <v>377</v>
      </c>
      <c r="R26" s="601"/>
      <c r="S26" s="602"/>
    </row>
    <row r="27" spans="1:27">
      <c r="A27" s="608">
        <v>15</v>
      </c>
      <c r="B27" s="609" t="s">
        <v>378</v>
      </c>
      <c r="C27" s="601"/>
      <c r="D27" s="602"/>
      <c r="E27" s="601"/>
      <c r="F27" s="608">
        <v>15</v>
      </c>
      <c r="G27" s="609" t="s">
        <v>378</v>
      </c>
      <c r="H27" s="601"/>
      <c r="I27" s="602"/>
      <c r="K27" s="608">
        <v>15</v>
      </c>
      <c r="L27" s="609" t="s">
        <v>378</v>
      </c>
      <c r="M27" s="601"/>
      <c r="N27" s="602"/>
      <c r="P27" s="608">
        <v>15</v>
      </c>
      <c r="Q27" s="609" t="s">
        <v>378</v>
      </c>
      <c r="R27" s="601"/>
      <c r="S27" s="602"/>
    </row>
    <row r="28" spans="1:27">
      <c r="A28" s="608">
        <v>16</v>
      </c>
      <c r="B28" s="609" t="s">
        <v>379</v>
      </c>
      <c r="C28" s="601"/>
      <c r="D28" s="602"/>
      <c r="E28" s="601"/>
      <c r="F28" s="608">
        <v>16</v>
      </c>
      <c r="G28" s="609" t="s">
        <v>379</v>
      </c>
      <c r="H28" s="601"/>
      <c r="I28" s="602"/>
      <c r="K28" s="608">
        <v>16</v>
      </c>
      <c r="L28" s="609" t="s">
        <v>379</v>
      </c>
      <c r="M28" s="601"/>
      <c r="N28" s="602"/>
      <c r="P28" s="608">
        <v>16</v>
      </c>
      <c r="Q28" s="609" t="s">
        <v>379</v>
      </c>
      <c r="R28" s="601"/>
      <c r="S28" s="602"/>
      <c r="T28" s="621" t="e">
        <f>IF(Y28="",0, 1)</f>
        <v>#REF!</v>
      </c>
      <c r="U28" s="617">
        <v>0</v>
      </c>
      <c r="V28" s="617">
        <v>0</v>
      </c>
      <c r="W28" s="617">
        <v>0</v>
      </c>
      <c r="X28" s="617">
        <v>0</v>
      </c>
      <c r="Y28" s="622" t="e">
        <f>IF(AND($A$1=0,$F$1=0,$K$1=0,$P$1=0)," 0/-", "")</f>
        <v>#REF!</v>
      </c>
      <c r="AA28" s="617" t="s">
        <v>466</v>
      </c>
    </row>
    <row r="29" spans="1:27">
      <c r="A29" s="608">
        <v>17</v>
      </c>
      <c r="B29" s="609" t="s">
        <v>380</v>
      </c>
      <c r="C29" s="601"/>
      <c r="D29" s="602"/>
      <c r="E29" s="601"/>
      <c r="F29" s="608">
        <v>17</v>
      </c>
      <c r="G29" s="609" t="s">
        <v>380</v>
      </c>
      <c r="H29" s="601"/>
      <c r="I29" s="602"/>
      <c r="K29" s="608">
        <v>17</v>
      </c>
      <c r="L29" s="609" t="s">
        <v>380</v>
      </c>
      <c r="M29" s="601"/>
      <c r="N29" s="602"/>
      <c r="P29" s="608">
        <v>17</v>
      </c>
      <c r="Q29" s="609" t="s">
        <v>380</v>
      </c>
      <c r="R29" s="601"/>
      <c r="S29" s="602"/>
      <c r="T29" s="621" t="e">
        <f t="shared" ref="T29:T43" si="5">IF(Y29="",0, 1)</f>
        <v>#REF!</v>
      </c>
      <c r="U29" s="617">
        <v>0</v>
      </c>
      <c r="V29" s="617">
        <v>0</v>
      </c>
      <c r="W29" s="617">
        <v>0</v>
      </c>
      <c r="X29" s="617">
        <v>1</v>
      </c>
      <c r="Y29" s="623" t="e">
        <f>IF(AND($A$1=0,$F$1=0,$K$1=0,$P$1&gt;0),$U$3&amp;$P$1&amp;$AA$30, "")</f>
        <v>#REF!</v>
      </c>
      <c r="AA29" s="617" t="s">
        <v>467</v>
      </c>
    </row>
    <row r="30" spans="1:27">
      <c r="A30" s="608">
        <v>18</v>
      </c>
      <c r="B30" s="609" t="s">
        <v>381</v>
      </c>
      <c r="C30" s="601"/>
      <c r="D30" s="602"/>
      <c r="E30" s="601"/>
      <c r="F30" s="608">
        <v>18</v>
      </c>
      <c r="G30" s="609" t="s">
        <v>381</v>
      </c>
      <c r="H30" s="601"/>
      <c r="I30" s="602"/>
      <c r="K30" s="608">
        <v>18</v>
      </c>
      <c r="L30" s="609" t="s">
        <v>381</v>
      </c>
      <c r="M30" s="601"/>
      <c r="N30" s="602"/>
      <c r="P30" s="608">
        <v>18</v>
      </c>
      <c r="Q30" s="609" t="s">
        <v>381</v>
      </c>
      <c r="R30" s="601"/>
      <c r="S30" s="602"/>
      <c r="T30" s="621" t="e">
        <f t="shared" si="5"/>
        <v>#REF!</v>
      </c>
      <c r="U30" s="617">
        <v>0</v>
      </c>
      <c r="V30" s="617">
        <v>0</v>
      </c>
      <c r="W30" s="617">
        <v>1</v>
      </c>
      <c r="X30" s="617">
        <v>0</v>
      </c>
      <c r="Y30" s="623" t="e">
        <f>IF(AND($A$1=0,$F$1=0,$K$1&gt;0,$P$1=0),$U$2&amp;$K$1&amp;$AA$30, "")</f>
        <v>#REF!</v>
      </c>
      <c r="AA30" s="617" t="s">
        <v>468</v>
      </c>
    </row>
    <row r="31" spans="1:27">
      <c r="A31" s="608">
        <v>19</v>
      </c>
      <c r="B31" s="609" t="s">
        <v>382</v>
      </c>
      <c r="C31" s="601"/>
      <c r="D31" s="602"/>
      <c r="E31" s="601"/>
      <c r="F31" s="608">
        <v>19</v>
      </c>
      <c r="G31" s="609" t="s">
        <v>382</v>
      </c>
      <c r="H31" s="601"/>
      <c r="I31" s="602"/>
      <c r="K31" s="608">
        <v>19</v>
      </c>
      <c r="L31" s="609" t="s">
        <v>382</v>
      </c>
      <c r="M31" s="601"/>
      <c r="N31" s="602"/>
      <c r="P31" s="608">
        <v>19</v>
      </c>
      <c r="Q31" s="609" t="s">
        <v>382</v>
      </c>
      <c r="R31" s="601"/>
      <c r="S31" s="602"/>
      <c r="T31" s="621" t="e">
        <f t="shared" si="5"/>
        <v>#REF!</v>
      </c>
      <c r="U31" s="617">
        <v>0</v>
      </c>
      <c r="V31" s="617">
        <v>0</v>
      </c>
      <c r="W31" s="617">
        <v>1</v>
      </c>
      <c r="X31" s="617">
        <v>1</v>
      </c>
      <c r="Y31" s="623" t="e">
        <f>IF(AND($A$1=0,$F$1=0,$K$1&gt;0,$P$1&gt;0),$U$2&amp;$K$1&amp;$AA$29&amp;$U$3&amp;$P$1&amp;$AA$30, "")</f>
        <v>#REF!</v>
      </c>
    </row>
    <row r="32" spans="1:27">
      <c r="A32" s="608">
        <v>20</v>
      </c>
      <c r="B32" s="609" t="s">
        <v>383</v>
      </c>
      <c r="C32" s="601"/>
      <c r="D32" s="602"/>
      <c r="E32" s="601"/>
      <c r="F32" s="608">
        <v>20</v>
      </c>
      <c r="G32" s="609" t="s">
        <v>383</v>
      </c>
      <c r="H32" s="601"/>
      <c r="I32" s="602"/>
      <c r="K32" s="608">
        <v>20</v>
      </c>
      <c r="L32" s="609" t="s">
        <v>383</v>
      </c>
      <c r="M32" s="601"/>
      <c r="N32" s="602"/>
      <c r="P32" s="608">
        <v>20</v>
      </c>
      <c r="Q32" s="609" t="s">
        <v>383</v>
      </c>
      <c r="R32" s="601"/>
      <c r="S32" s="602"/>
      <c r="T32" s="621" t="e">
        <f t="shared" si="5"/>
        <v>#REF!</v>
      </c>
      <c r="U32" s="617">
        <v>0</v>
      </c>
      <c r="V32" s="617">
        <v>1</v>
      </c>
      <c r="W32" s="617">
        <v>0</v>
      </c>
      <c r="X32" s="617">
        <v>0</v>
      </c>
      <c r="Y32" s="623" t="e">
        <f>IF(AND($A$1=0,$F$1&gt;0,$K$1=0,$P$1=0),$U$1&amp;$F$1&amp;$AA$30, "")</f>
        <v>#REF!</v>
      </c>
    </row>
    <row r="33" spans="1:25">
      <c r="A33" s="608">
        <v>21</v>
      </c>
      <c r="B33" s="609" t="s">
        <v>384</v>
      </c>
      <c r="C33" s="601"/>
      <c r="D33" s="602"/>
      <c r="E33" s="601"/>
      <c r="F33" s="608">
        <v>21</v>
      </c>
      <c r="G33" s="609" t="s">
        <v>384</v>
      </c>
      <c r="H33" s="601"/>
      <c r="I33" s="602"/>
      <c r="K33" s="608">
        <v>21</v>
      </c>
      <c r="L33" s="609" t="s">
        <v>384</v>
      </c>
      <c r="M33" s="601"/>
      <c r="N33" s="602"/>
      <c r="P33" s="608">
        <v>21</v>
      </c>
      <c r="Q33" s="609" t="s">
        <v>384</v>
      </c>
      <c r="R33" s="601"/>
      <c r="S33" s="602"/>
      <c r="T33" s="621" t="e">
        <f t="shared" si="5"/>
        <v>#REF!</v>
      </c>
      <c r="U33" s="617">
        <v>0</v>
      </c>
      <c r="V33" s="617">
        <v>1</v>
      </c>
      <c r="W33" s="617">
        <v>0</v>
      </c>
      <c r="X33" s="617">
        <v>1</v>
      </c>
      <c r="Y33" s="623" t="e">
        <f>IF(AND($A$1=0,$F$1&gt;0,$K$1=0,$P$1&gt;0),$U$1&amp;$F$1&amp;$AA$29&amp;$U$3&amp;$P$1&amp;$AA$30, "")</f>
        <v>#REF!</v>
      </c>
    </row>
    <row r="34" spans="1:25">
      <c r="A34" s="608">
        <v>22</v>
      </c>
      <c r="B34" s="609" t="s">
        <v>385</v>
      </c>
      <c r="C34" s="601"/>
      <c r="D34" s="602"/>
      <c r="E34" s="601"/>
      <c r="F34" s="608">
        <v>22</v>
      </c>
      <c r="G34" s="609" t="s">
        <v>385</v>
      </c>
      <c r="H34" s="601"/>
      <c r="I34" s="602"/>
      <c r="K34" s="608">
        <v>22</v>
      </c>
      <c r="L34" s="609" t="s">
        <v>385</v>
      </c>
      <c r="M34" s="601"/>
      <c r="N34" s="602"/>
      <c r="P34" s="608">
        <v>22</v>
      </c>
      <c r="Q34" s="609" t="s">
        <v>385</v>
      </c>
      <c r="R34" s="601"/>
      <c r="S34" s="602"/>
      <c r="T34" s="621" t="e">
        <f t="shared" si="5"/>
        <v>#REF!</v>
      </c>
      <c r="U34" s="617">
        <v>0</v>
      </c>
      <c r="V34" s="617">
        <v>1</v>
      </c>
      <c r="W34" s="617">
        <v>1</v>
      </c>
      <c r="X34" s="617">
        <v>0</v>
      </c>
      <c r="Y34" s="623" t="e">
        <f>IF(AND($A$1=0,$F$1&gt;0,$K$1&gt;0,$P$1=0),$U$1&amp;$F$1&amp;$AA$29&amp;$U$2&amp;$K$1, "")</f>
        <v>#REF!</v>
      </c>
    </row>
    <row r="35" spans="1:25">
      <c r="A35" s="608">
        <v>23</v>
      </c>
      <c r="B35" s="609" t="s">
        <v>386</v>
      </c>
      <c r="C35" s="601"/>
      <c r="D35" s="602"/>
      <c r="E35" s="601"/>
      <c r="F35" s="608">
        <v>23</v>
      </c>
      <c r="G35" s="609" t="s">
        <v>386</v>
      </c>
      <c r="H35" s="601"/>
      <c r="I35" s="602"/>
      <c r="K35" s="608">
        <v>23</v>
      </c>
      <c r="L35" s="609" t="s">
        <v>386</v>
      </c>
      <c r="M35" s="601"/>
      <c r="N35" s="602"/>
      <c r="P35" s="608">
        <v>23</v>
      </c>
      <c r="Q35" s="609" t="s">
        <v>386</v>
      </c>
      <c r="R35" s="601"/>
      <c r="S35" s="602"/>
      <c r="T35" s="621" t="e">
        <f t="shared" si="5"/>
        <v>#REF!</v>
      </c>
      <c r="U35" s="617">
        <v>0</v>
      </c>
      <c r="V35" s="617">
        <v>1</v>
      </c>
      <c r="W35" s="617">
        <v>1</v>
      </c>
      <c r="X35" s="617">
        <v>1</v>
      </c>
      <c r="Y35" s="624" t="e">
        <f>IF(AND($A$1=0,$F$1&gt;0,$K$1&gt;0,$P$1&gt;0),$U$1&amp;$F$1&amp;$AA$29&amp;$U$2&amp;$K$1&amp;$AA$29&amp;$U$3&amp;$P$1&amp;$AA$30, "")</f>
        <v>#REF!</v>
      </c>
    </row>
    <row r="36" spans="1:25">
      <c r="A36" s="608">
        <v>24</v>
      </c>
      <c r="B36" s="609" t="s">
        <v>387</v>
      </c>
      <c r="C36" s="601"/>
      <c r="D36" s="602"/>
      <c r="E36" s="601"/>
      <c r="F36" s="608">
        <v>24</v>
      </c>
      <c r="G36" s="609" t="s">
        <v>387</v>
      </c>
      <c r="H36" s="601"/>
      <c r="I36" s="602"/>
      <c r="K36" s="608">
        <v>24</v>
      </c>
      <c r="L36" s="609" t="s">
        <v>387</v>
      </c>
      <c r="M36" s="601"/>
      <c r="N36" s="602"/>
      <c r="P36" s="608">
        <v>24</v>
      </c>
      <c r="Q36" s="609" t="s">
        <v>387</v>
      </c>
      <c r="R36" s="601"/>
      <c r="S36" s="602"/>
      <c r="T36" s="621" t="e">
        <f t="shared" si="5"/>
        <v>#REF!</v>
      </c>
      <c r="U36" s="617">
        <v>1</v>
      </c>
      <c r="V36" s="617">
        <v>0</v>
      </c>
      <c r="W36" s="617">
        <v>0</v>
      </c>
      <c r="X36" s="617">
        <v>0</v>
      </c>
      <c r="Y36" s="622" t="e">
        <f>IF(AND($A$1&gt;0,$F$1=0,$K$1=0,$P$1=0),#REF!&amp; $A$1&amp;$AA$30, "")</f>
        <v>#REF!</v>
      </c>
    </row>
    <row r="37" spans="1:25">
      <c r="A37" s="608">
        <v>25</v>
      </c>
      <c r="B37" s="609" t="s">
        <v>388</v>
      </c>
      <c r="C37" s="601"/>
      <c r="D37" s="602"/>
      <c r="E37" s="601"/>
      <c r="F37" s="608">
        <v>25</v>
      </c>
      <c r="G37" s="609" t="s">
        <v>388</v>
      </c>
      <c r="H37" s="601"/>
      <c r="I37" s="602"/>
      <c r="K37" s="608">
        <v>25</v>
      </c>
      <c r="L37" s="609" t="s">
        <v>388</v>
      </c>
      <c r="M37" s="601"/>
      <c r="N37" s="602"/>
      <c r="P37" s="608">
        <v>25</v>
      </c>
      <c r="Q37" s="609" t="s">
        <v>388</v>
      </c>
      <c r="R37" s="601"/>
      <c r="S37" s="602"/>
      <c r="T37" s="621" t="e">
        <f t="shared" si="5"/>
        <v>#REF!</v>
      </c>
      <c r="U37" s="617">
        <v>1</v>
      </c>
      <c r="V37" s="617">
        <v>0</v>
      </c>
      <c r="W37" s="617">
        <v>0</v>
      </c>
      <c r="X37" s="617">
        <v>1</v>
      </c>
      <c r="Y37" s="623" t="e">
        <f>IF(AND($A$1&gt;0,$F$1=0,$K$1=0,$P$1&gt;0),#REF!&amp;$A$1&amp;$AA$29&amp;$U$3&amp;$P$1&amp;$AA$30, "")</f>
        <v>#REF!</v>
      </c>
    </row>
    <row r="38" spans="1:25">
      <c r="A38" s="608">
        <v>26</v>
      </c>
      <c r="B38" s="609" t="s">
        <v>389</v>
      </c>
      <c r="C38" s="601"/>
      <c r="D38" s="602"/>
      <c r="E38" s="601"/>
      <c r="F38" s="608">
        <v>26</v>
      </c>
      <c r="G38" s="609" t="s">
        <v>389</v>
      </c>
      <c r="H38" s="601"/>
      <c r="I38" s="602"/>
      <c r="K38" s="608">
        <v>26</v>
      </c>
      <c r="L38" s="609" t="s">
        <v>389</v>
      </c>
      <c r="M38" s="601"/>
      <c r="N38" s="602"/>
      <c r="P38" s="608">
        <v>26</v>
      </c>
      <c r="Q38" s="609" t="s">
        <v>389</v>
      </c>
      <c r="R38" s="601"/>
      <c r="S38" s="602"/>
      <c r="T38" s="621" t="e">
        <f t="shared" si="5"/>
        <v>#REF!</v>
      </c>
      <c r="U38" s="617">
        <v>1</v>
      </c>
      <c r="V38" s="617">
        <v>0</v>
      </c>
      <c r="W38" s="617">
        <v>1</v>
      </c>
      <c r="X38" s="617">
        <v>0</v>
      </c>
      <c r="Y38" s="623" t="e">
        <f>IF(AND($A$1&gt;0,$F$1=0,$K$1&gt;0,$P$1=0),#REF!&amp;$A$1&amp;$AA$29&amp;$U$2&amp;$K$1, "")</f>
        <v>#REF!</v>
      </c>
    </row>
    <row r="39" spans="1:25">
      <c r="A39" s="608">
        <v>27</v>
      </c>
      <c r="B39" s="609" t="s">
        <v>390</v>
      </c>
      <c r="C39" s="601"/>
      <c r="D39" s="602"/>
      <c r="E39" s="601"/>
      <c r="F39" s="608">
        <v>27</v>
      </c>
      <c r="G39" s="609" t="s">
        <v>390</v>
      </c>
      <c r="H39" s="601"/>
      <c r="I39" s="602"/>
      <c r="K39" s="608">
        <v>27</v>
      </c>
      <c r="L39" s="609" t="s">
        <v>390</v>
      </c>
      <c r="M39" s="601"/>
      <c r="N39" s="602"/>
      <c r="P39" s="608">
        <v>27</v>
      </c>
      <c r="Q39" s="609" t="s">
        <v>390</v>
      </c>
      <c r="R39" s="601"/>
      <c r="S39" s="602"/>
      <c r="T39" s="621" t="e">
        <f t="shared" si="5"/>
        <v>#REF!</v>
      </c>
      <c r="U39" s="617">
        <v>1</v>
      </c>
      <c r="V39" s="617">
        <v>0</v>
      </c>
      <c r="W39" s="617">
        <v>1</v>
      </c>
      <c r="X39" s="617">
        <v>1</v>
      </c>
      <c r="Y39" s="623" t="e">
        <f>IF(AND($A$1&gt;0,$F$1=0,$K$1&gt;0,$P$1&gt;0),#REF!&amp;$A$1&amp;$AA$29&amp;$U$2&amp;$K$1&amp;$AA$29&amp;$U$3&amp;$P$1&amp;$AA$30, "")</f>
        <v>#REF!</v>
      </c>
    </row>
    <row r="40" spans="1:25">
      <c r="A40" s="608">
        <v>28</v>
      </c>
      <c r="B40" s="609" t="s">
        <v>391</v>
      </c>
      <c r="C40" s="601"/>
      <c r="D40" s="602"/>
      <c r="E40" s="601"/>
      <c r="F40" s="608">
        <v>28</v>
      </c>
      <c r="G40" s="609" t="s">
        <v>391</v>
      </c>
      <c r="H40" s="601"/>
      <c r="I40" s="602"/>
      <c r="K40" s="608">
        <v>28</v>
      </c>
      <c r="L40" s="609" t="s">
        <v>391</v>
      </c>
      <c r="M40" s="601"/>
      <c r="N40" s="602"/>
      <c r="P40" s="608">
        <v>28</v>
      </c>
      <c r="Q40" s="609" t="s">
        <v>391</v>
      </c>
      <c r="R40" s="601"/>
      <c r="S40" s="602"/>
      <c r="T40" s="621" t="e">
        <f t="shared" si="5"/>
        <v>#REF!</v>
      </c>
      <c r="U40" s="617">
        <v>1</v>
      </c>
      <c r="V40" s="617">
        <v>1</v>
      </c>
      <c r="W40" s="617">
        <v>0</v>
      </c>
      <c r="X40" s="617">
        <v>0</v>
      </c>
      <c r="Y40" s="623" t="e">
        <f>IF(AND($A$1&gt;0,$F$1&gt;0,$K$1=0,$P$1=0),#REF!&amp;$A$1&amp;$AA$29&amp;$U$1&amp;$F$1, "")</f>
        <v>#REF!</v>
      </c>
    </row>
    <row r="41" spans="1:25">
      <c r="A41" s="608">
        <v>29</v>
      </c>
      <c r="B41" s="609" t="s">
        <v>392</v>
      </c>
      <c r="C41" s="601"/>
      <c r="D41" s="602"/>
      <c r="E41" s="601"/>
      <c r="F41" s="608">
        <v>29</v>
      </c>
      <c r="G41" s="609" t="s">
        <v>392</v>
      </c>
      <c r="H41" s="601"/>
      <c r="I41" s="602"/>
      <c r="K41" s="608">
        <v>29</v>
      </c>
      <c r="L41" s="609" t="s">
        <v>392</v>
      </c>
      <c r="M41" s="601"/>
      <c r="N41" s="602"/>
      <c r="P41" s="608">
        <v>29</v>
      </c>
      <c r="Q41" s="609" t="s">
        <v>392</v>
      </c>
      <c r="R41" s="601"/>
      <c r="S41" s="602"/>
      <c r="T41" s="621" t="e">
        <f t="shared" si="5"/>
        <v>#REF!</v>
      </c>
      <c r="U41" s="617">
        <v>1</v>
      </c>
      <c r="V41" s="617">
        <v>1</v>
      </c>
      <c r="W41" s="617">
        <v>0</v>
      </c>
      <c r="X41" s="617">
        <v>1</v>
      </c>
      <c r="Y41" s="623" t="e">
        <f>IF(AND($A$1&gt;0,$F$1&gt;0,$K$1=0,$P$1&gt;0),#REF!&amp;$A$1&amp;$AA$29&amp;$U$1&amp;$F$1&amp;$AA$29&amp;$U$3&amp;$P$1&amp;$AA$30, "")</f>
        <v>#REF!</v>
      </c>
    </row>
    <row r="42" spans="1:25">
      <c r="A42" s="608">
        <v>30</v>
      </c>
      <c r="B42" s="609" t="s">
        <v>393</v>
      </c>
      <c r="C42" s="601"/>
      <c r="D42" s="602"/>
      <c r="E42" s="601"/>
      <c r="F42" s="608">
        <v>30</v>
      </c>
      <c r="G42" s="609" t="s">
        <v>393</v>
      </c>
      <c r="H42" s="601"/>
      <c r="I42" s="602"/>
      <c r="K42" s="608">
        <v>30</v>
      </c>
      <c r="L42" s="609" t="s">
        <v>393</v>
      </c>
      <c r="M42" s="601"/>
      <c r="N42" s="602"/>
      <c r="P42" s="608">
        <v>30</v>
      </c>
      <c r="Q42" s="609" t="s">
        <v>393</v>
      </c>
      <c r="R42" s="601"/>
      <c r="S42" s="602"/>
      <c r="T42" s="621" t="e">
        <f t="shared" si="5"/>
        <v>#REF!</v>
      </c>
      <c r="U42" s="617">
        <v>1</v>
      </c>
      <c r="V42" s="617">
        <v>1</v>
      </c>
      <c r="W42" s="617">
        <v>1</v>
      </c>
      <c r="X42" s="617">
        <v>0</v>
      </c>
      <c r="Y42" s="623" t="e">
        <f>IF(AND($A$1&gt;0,$F$1&gt;0,$K$1&gt;0,$P$1=0),#REF!&amp;$A$1&amp;$AA$29&amp;$U$1&amp;$F$1&amp;$AA$29&amp;$U$2&amp;$K$1, "")</f>
        <v>#REF!</v>
      </c>
    </row>
    <row r="43" spans="1:25">
      <c r="A43" s="608">
        <v>31</v>
      </c>
      <c r="B43" s="609" t="s">
        <v>394</v>
      </c>
      <c r="C43" s="601"/>
      <c r="D43" s="602"/>
      <c r="E43" s="601"/>
      <c r="F43" s="608">
        <v>31</v>
      </c>
      <c r="G43" s="609" t="s">
        <v>394</v>
      </c>
      <c r="H43" s="601"/>
      <c r="I43" s="602"/>
      <c r="K43" s="608">
        <v>31</v>
      </c>
      <c r="L43" s="609" t="s">
        <v>394</v>
      </c>
      <c r="M43" s="601"/>
      <c r="N43" s="602"/>
      <c r="P43" s="608">
        <v>31</v>
      </c>
      <c r="Q43" s="609" t="s">
        <v>394</v>
      </c>
      <c r="R43" s="601"/>
      <c r="S43" s="602"/>
      <c r="T43" s="621" t="e">
        <f t="shared" si="5"/>
        <v>#REF!</v>
      </c>
      <c r="U43" s="617">
        <v>1</v>
      </c>
      <c r="V43" s="617">
        <v>1</v>
      </c>
      <c r="W43" s="617">
        <v>1</v>
      </c>
      <c r="X43" s="617">
        <v>1</v>
      </c>
      <c r="Y43" s="624" t="e">
        <f>IF(AND($A$1&gt;0,$F$1&gt;0,$K$1&gt;0,$P$1&gt;0),#REF!&amp;$A$1&amp;$AA$29&amp;$U$1&amp;$F$1&amp;$AA$29&amp;$U$2&amp;$K$1&amp;$AA$29&amp;$U$3&amp;$P$1&amp;$AA$30, "")</f>
        <v>#REF!</v>
      </c>
    </row>
    <row r="44" spans="1:25">
      <c r="A44" s="608">
        <v>32</v>
      </c>
      <c r="B44" s="609" t="s">
        <v>395</v>
      </c>
      <c r="C44" s="601"/>
      <c r="D44" s="602"/>
      <c r="E44" s="601"/>
      <c r="F44" s="608">
        <v>32</v>
      </c>
      <c r="G44" s="609" t="s">
        <v>395</v>
      </c>
      <c r="H44" s="601"/>
      <c r="I44" s="602"/>
      <c r="K44" s="608">
        <v>32</v>
      </c>
      <c r="L44" s="609" t="s">
        <v>395</v>
      </c>
      <c r="M44" s="601"/>
      <c r="N44" s="602"/>
      <c r="P44" s="608">
        <v>32</v>
      </c>
      <c r="Q44" s="609" t="s">
        <v>395</v>
      </c>
      <c r="R44" s="601"/>
      <c r="S44" s="602"/>
    </row>
    <row r="45" spans="1:25">
      <c r="A45" s="608">
        <v>33</v>
      </c>
      <c r="B45" s="609" t="s">
        <v>396</v>
      </c>
      <c r="C45" s="601"/>
      <c r="D45" s="602"/>
      <c r="E45" s="601"/>
      <c r="F45" s="608">
        <v>33</v>
      </c>
      <c r="G45" s="609" t="s">
        <v>396</v>
      </c>
      <c r="H45" s="601"/>
      <c r="I45" s="602"/>
      <c r="K45" s="608">
        <v>33</v>
      </c>
      <c r="L45" s="609" t="s">
        <v>396</v>
      </c>
      <c r="M45" s="601"/>
      <c r="N45" s="602"/>
      <c r="P45" s="608">
        <v>33</v>
      </c>
      <c r="Q45" s="609" t="s">
        <v>396</v>
      </c>
      <c r="R45" s="601"/>
      <c r="S45" s="602"/>
    </row>
    <row r="46" spans="1:25">
      <c r="A46" s="608">
        <v>34</v>
      </c>
      <c r="B46" s="609" t="s">
        <v>397</v>
      </c>
      <c r="C46" s="601"/>
      <c r="D46" s="602"/>
      <c r="E46" s="601"/>
      <c r="F46" s="608">
        <v>34</v>
      </c>
      <c r="G46" s="609" t="s">
        <v>397</v>
      </c>
      <c r="H46" s="601"/>
      <c r="I46" s="602"/>
      <c r="K46" s="608">
        <v>34</v>
      </c>
      <c r="L46" s="609" t="s">
        <v>397</v>
      </c>
      <c r="M46" s="601"/>
      <c r="N46" s="602"/>
      <c r="P46" s="608">
        <v>34</v>
      </c>
      <c r="Q46" s="609" t="s">
        <v>397</v>
      </c>
      <c r="R46" s="601"/>
      <c r="S46" s="602"/>
    </row>
    <row r="47" spans="1:25">
      <c r="A47" s="608">
        <v>35</v>
      </c>
      <c r="B47" s="609" t="s">
        <v>398</v>
      </c>
      <c r="C47" s="601"/>
      <c r="D47" s="602"/>
      <c r="E47" s="601"/>
      <c r="F47" s="608">
        <v>35</v>
      </c>
      <c r="G47" s="609" t="s">
        <v>398</v>
      </c>
      <c r="H47" s="601"/>
      <c r="I47" s="602"/>
      <c r="K47" s="608">
        <v>35</v>
      </c>
      <c r="L47" s="609" t="s">
        <v>398</v>
      </c>
      <c r="M47" s="601"/>
      <c r="N47" s="602"/>
      <c r="P47" s="608">
        <v>35</v>
      </c>
      <c r="Q47" s="609" t="s">
        <v>398</v>
      </c>
      <c r="R47" s="601"/>
      <c r="S47" s="602"/>
    </row>
    <row r="48" spans="1:25">
      <c r="A48" s="608">
        <v>36</v>
      </c>
      <c r="B48" s="609" t="s">
        <v>399</v>
      </c>
      <c r="C48" s="601"/>
      <c r="D48" s="602"/>
      <c r="E48" s="601"/>
      <c r="F48" s="608">
        <v>36</v>
      </c>
      <c r="G48" s="609" t="s">
        <v>399</v>
      </c>
      <c r="H48" s="601"/>
      <c r="I48" s="602"/>
      <c r="K48" s="608">
        <v>36</v>
      </c>
      <c r="L48" s="609" t="s">
        <v>399</v>
      </c>
      <c r="M48" s="601"/>
      <c r="N48" s="602"/>
      <c r="P48" s="608">
        <v>36</v>
      </c>
      <c r="Q48" s="609" t="s">
        <v>399</v>
      </c>
      <c r="R48" s="601"/>
      <c r="S48" s="602"/>
    </row>
    <row r="49" spans="1:19">
      <c r="A49" s="608">
        <v>37</v>
      </c>
      <c r="B49" s="609" t="s">
        <v>400</v>
      </c>
      <c r="C49" s="601"/>
      <c r="D49" s="602"/>
      <c r="E49" s="601"/>
      <c r="F49" s="608">
        <v>37</v>
      </c>
      <c r="G49" s="609" t="s">
        <v>400</v>
      </c>
      <c r="H49" s="601"/>
      <c r="I49" s="602"/>
      <c r="K49" s="608">
        <v>37</v>
      </c>
      <c r="L49" s="609" t="s">
        <v>400</v>
      </c>
      <c r="M49" s="601"/>
      <c r="N49" s="602"/>
      <c r="P49" s="608">
        <v>37</v>
      </c>
      <c r="Q49" s="609" t="s">
        <v>400</v>
      </c>
      <c r="R49" s="601"/>
      <c r="S49" s="602"/>
    </row>
    <row r="50" spans="1:19">
      <c r="A50" s="608">
        <v>38</v>
      </c>
      <c r="B50" s="609" t="s">
        <v>401</v>
      </c>
      <c r="C50" s="601"/>
      <c r="D50" s="602"/>
      <c r="E50" s="601"/>
      <c r="F50" s="608">
        <v>38</v>
      </c>
      <c r="G50" s="609" t="s">
        <v>401</v>
      </c>
      <c r="H50" s="601"/>
      <c r="I50" s="602"/>
      <c r="K50" s="608">
        <v>38</v>
      </c>
      <c r="L50" s="609" t="s">
        <v>401</v>
      </c>
      <c r="M50" s="601"/>
      <c r="N50" s="602"/>
      <c r="P50" s="608">
        <v>38</v>
      </c>
      <c r="Q50" s="609" t="s">
        <v>401</v>
      </c>
      <c r="R50" s="601"/>
      <c r="S50" s="602"/>
    </row>
    <row r="51" spans="1:19">
      <c r="A51" s="608">
        <v>39</v>
      </c>
      <c r="B51" s="609" t="s">
        <v>402</v>
      </c>
      <c r="C51" s="601"/>
      <c r="D51" s="602"/>
      <c r="E51" s="601"/>
      <c r="F51" s="608">
        <v>39</v>
      </c>
      <c r="G51" s="609" t="s">
        <v>402</v>
      </c>
      <c r="H51" s="601"/>
      <c r="I51" s="602"/>
      <c r="K51" s="608">
        <v>39</v>
      </c>
      <c r="L51" s="609" t="s">
        <v>402</v>
      </c>
      <c r="M51" s="601"/>
      <c r="N51" s="602"/>
      <c r="P51" s="608">
        <v>39</v>
      </c>
      <c r="Q51" s="609" t="s">
        <v>402</v>
      </c>
      <c r="R51" s="601"/>
      <c r="S51" s="602"/>
    </row>
    <row r="52" spans="1:19">
      <c r="A52" s="608">
        <v>40</v>
      </c>
      <c r="B52" s="609" t="s">
        <v>403</v>
      </c>
      <c r="C52" s="601"/>
      <c r="D52" s="602"/>
      <c r="E52" s="601"/>
      <c r="F52" s="608">
        <v>40</v>
      </c>
      <c r="G52" s="609" t="s">
        <v>403</v>
      </c>
      <c r="H52" s="601"/>
      <c r="I52" s="602"/>
      <c r="K52" s="608">
        <v>40</v>
      </c>
      <c r="L52" s="609" t="s">
        <v>403</v>
      </c>
      <c r="M52" s="601"/>
      <c r="N52" s="602"/>
      <c r="P52" s="608">
        <v>40</v>
      </c>
      <c r="Q52" s="609" t="s">
        <v>403</v>
      </c>
      <c r="R52" s="601"/>
      <c r="S52" s="602"/>
    </row>
    <row r="53" spans="1:19">
      <c r="A53" s="608">
        <v>41</v>
      </c>
      <c r="B53" s="609" t="s">
        <v>404</v>
      </c>
      <c r="C53" s="601"/>
      <c r="D53" s="602"/>
      <c r="E53" s="601"/>
      <c r="F53" s="608">
        <v>41</v>
      </c>
      <c r="G53" s="609" t="s">
        <v>404</v>
      </c>
      <c r="H53" s="601"/>
      <c r="I53" s="602"/>
      <c r="K53" s="608">
        <v>41</v>
      </c>
      <c r="L53" s="609" t="s">
        <v>404</v>
      </c>
      <c r="M53" s="601"/>
      <c r="N53" s="602"/>
      <c r="P53" s="608">
        <v>41</v>
      </c>
      <c r="Q53" s="609" t="s">
        <v>404</v>
      </c>
      <c r="R53" s="601"/>
      <c r="S53" s="602"/>
    </row>
    <row r="54" spans="1:19">
      <c r="A54" s="608">
        <v>42</v>
      </c>
      <c r="B54" s="609" t="s">
        <v>405</v>
      </c>
      <c r="C54" s="601"/>
      <c r="D54" s="602"/>
      <c r="E54" s="601"/>
      <c r="F54" s="608">
        <v>42</v>
      </c>
      <c r="G54" s="609" t="s">
        <v>405</v>
      </c>
      <c r="H54" s="601"/>
      <c r="I54" s="602"/>
      <c r="K54" s="608">
        <v>42</v>
      </c>
      <c r="L54" s="609" t="s">
        <v>405</v>
      </c>
      <c r="M54" s="601"/>
      <c r="N54" s="602"/>
      <c r="P54" s="608">
        <v>42</v>
      </c>
      <c r="Q54" s="609" t="s">
        <v>405</v>
      </c>
      <c r="R54" s="601"/>
      <c r="S54" s="602"/>
    </row>
    <row r="55" spans="1:19">
      <c r="A55" s="608">
        <v>43</v>
      </c>
      <c r="B55" s="609" t="s">
        <v>406</v>
      </c>
      <c r="C55" s="601"/>
      <c r="D55" s="602"/>
      <c r="E55" s="601"/>
      <c r="F55" s="608">
        <v>43</v>
      </c>
      <c r="G55" s="609" t="s">
        <v>406</v>
      </c>
      <c r="H55" s="601"/>
      <c r="I55" s="602"/>
      <c r="K55" s="608">
        <v>43</v>
      </c>
      <c r="L55" s="609" t="s">
        <v>406</v>
      </c>
      <c r="M55" s="601"/>
      <c r="N55" s="602"/>
      <c r="P55" s="608">
        <v>43</v>
      </c>
      <c r="Q55" s="609" t="s">
        <v>406</v>
      </c>
      <c r="R55" s="601"/>
      <c r="S55" s="602"/>
    </row>
    <row r="56" spans="1:19">
      <c r="A56" s="608">
        <v>44</v>
      </c>
      <c r="B56" s="609" t="s">
        <v>407</v>
      </c>
      <c r="C56" s="601"/>
      <c r="D56" s="602"/>
      <c r="E56" s="601"/>
      <c r="F56" s="608">
        <v>44</v>
      </c>
      <c r="G56" s="609" t="s">
        <v>407</v>
      </c>
      <c r="H56" s="601"/>
      <c r="I56" s="602"/>
      <c r="K56" s="608">
        <v>44</v>
      </c>
      <c r="L56" s="609" t="s">
        <v>407</v>
      </c>
      <c r="M56" s="601"/>
      <c r="N56" s="602"/>
      <c r="P56" s="608">
        <v>44</v>
      </c>
      <c r="Q56" s="609" t="s">
        <v>407</v>
      </c>
      <c r="R56" s="601"/>
      <c r="S56" s="602"/>
    </row>
    <row r="57" spans="1:19">
      <c r="A57" s="608">
        <v>45</v>
      </c>
      <c r="B57" s="609" t="s">
        <v>408</v>
      </c>
      <c r="C57" s="601"/>
      <c r="D57" s="602"/>
      <c r="E57" s="601"/>
      <c r="F57" s="608">
        <v>45</v>
      </c>
      <c r="G57" s="609" t="s">
        <v>408</v>
      </c>
      <c r="H57" s="601"/>
      <c r="I57" s="602"/>
      <c r="K57" s="608">
        <v>45</v>
      </c>
      <c r="L57" s="609" t="s">
        <v>408</v>
      </c>
      <c r="M57" s="601"/>
      <c r="N57" s="602"/>
      <c r="P57" s="608">
        <v>45</v>
      </c>
      <c r="Q57" s="609" t="s">
        <v>408</v>
      </c>
      <c r="R57" s="601"/>
      <c r="S57" s="602"/>
    </row>
    <row r="58" spans="1:19">
      <c r="A58" s="608">
        <v>46</v>
      </c>
      <c r="B58" s="609" t="s">
        <v>409</v>
      </c>
      <c r="C58" s="601"/>
      <c r="D58" s="602"/>
      <c r="E58" s="601"/>
      <c r="F58" s="608">
        <v>46</v>
      </c>
      <c r="G58" s="609" t="s">
        <v>409</v>
      </c>
      <c r="H58" s="601"/>
      <c r="I58" s="602"/>
      <c r="K58" s="608">
        <v>46</v>
      </c>
      <c r="L58" s="609" t="s">
        <v>409</v>
      </c>
      <c r="M58" s="601"/>
      <c r="N58" s="602"/>
      <c r="P58" s="608">
        <v>46</v>
      </c>
      <c r="Q58" s="609" t="s">
        <v>409</v>
      </c>
      <c r="R58" s="601"/>
      <c r="S58" s="602"/>
    </row>
    <row r="59" spans="1:19">
      <c r="A59" s="608">
        <v>47</v>
      </c>
      <c r="B59" s="609" t="s">
        <v>410</v>
      </c>
      <c r="C59" s="601"/>
      <c r="D59" s="602"/>
      <c r="E59" s="601"/>
      <c r="F59" s="608">
        <v>47</v>
      </c>
      <c r="G59" s="609" t="s">
        <v>410</v>
      </c>
      <c r="H59" s="601"/>
      <c r="I59" s="602"/>
      <c r="K59" s="608">
        <v>47</v>
      </c>
      <c r="L59" s="609" t="s">
        <v>410</v>
      </c>
      <c r="M59" s="601"/>
      <c r="N59" s="602"/>
      <c r="P59" s="608">
        <v>47</v>
      </c>
      <c r="Q59" s="609" t="s">
        <v>410</v>
      </c>
      <c r="R59" s="601"/>
      <c r="S59" s="602"/>
    </row>
    <row r="60" spans="1:19">
      <c r="A60" s="608">
        <v>48</v>
      </c>
      <c r="B60" s="609" t="s">
        <v>411</v>
      </c>
      <c r="C60" s="601"/>
      <c r="D60" s="602"/>
      <c r="E60" s="601"/>
      <c r="F60" s="608">
        <v>48</v>
      </c>
      <c r="G60" s="609" t="s">
        <v>411</v>
      </c>
      <c r="H60" s="601"/>
      <c r="I60" s="602"/>
      <c r="K60" s="608">
        <v>48</v>
      </c>
      <c r="L60" s="609" t="s">
        <v>411</v>
      </c>
      <c r="M60" s="601"/>
      <c r="N60" s="602"/>
      <c r="P60" s="608">
        <v>48</v>
      </c>
      <c r="Q60" s="609" t="s">
        <v>411</v>
      </c>
      <c r="R60" s="601"/>
      <c r="S60" s="602"/>
    </row>
    <row r="61" spans="1:19">
      <c r="A61" s="608">
        <v>49</v>
      </c>
      <c r="B61" s="609" t="s">
        <v>412</v>
      </c>
      <c r="C61" s="601"/>
      <c r="D61" s="602"/>
      <c r="E61" s="601"/>
      <c r="F61" s="608">
        <v>49</v>
      </c>
      <c r="G61" s="609" t="s">
        <v>412</v>
      </c>
      <c r="H61" s="601"/>
      <c r="I61" s="602"/>
      <c r="K61" s="608">
        <v>49</v>
      </c>
      <c r="L61" s="609" t="s">
        <v>412</v>
      </c>
      <c r="M61" s="601"/>
      <c r="N61" s="602"/>
      <c r="P61" s="608">
        <v>49</v>
      </c>
      <c r="Q61" s="609" t="s">
        <v>412</v>
      </c>
      <c r="R61" s="601"/>
      <c r="S61" s="602"/>
    </row>
    <row r="62" spans="1:19">
      <c r="A62" s="608">
        <v>50</v>
      </c>
      <c r="B62" s="609" t="s">
        <v>413</v>
      </c>
      <c r="C62" s="601"/>
      <c r="D62" s="602"/>
      <c r="E62" s="601"/>
      <c r="F62" s="608">
        <v>50</v>
      </c>
      <c r="G62" s="609" t="s">
        <v>413</v>
      </c>
      <c r="H62" s="601"/>
      <c r="I62" s="602"/>
      <c r="K62" s="608">
        <v>50</v>
      </c>
      <c r="L62" s="609" t="s">
        <v>413</v>
      </c>
      <c r="M62" s="601"/>
      <c r="N62" s="602"/>
      <c r="P62" s="608">
        <v>50</v>
      </c>
      <c r="Q62" s="609" t="s">
        <v>413</v>
      </c>
      <c r="R62" s="601"/>
      <c r="S62" s="602"/>
    </row>
    <row r="63" spans="1:19">
      <c r="A63" s="608">
        <v>51</v>
      </c>
      <c r="B63" s="609" t="s">
        <v>414</v>
      </c>
      <c r="C63" s="601"/>
      <c r="D63" s="602"/>
      <c r="E63" s="601"/>
      <c r="F63" s="608">
        <v>51</v>
      </c>
      <c r="G63" s="609" t="s">
        <v>414</v>
      </c>
      <c r="H63" s="601"/>
      <c r="I63" s="602"/>
      <c r="K63" s="608">
        <v>51</v>
      </c>
      <c r="L63" s="609" t="s">
        <v>414</v>
      </c>
      <c r="M63" s="601"/>
      <c r="N63" s="602"/>
      <c r="P63" s="608">
        <v>51</v>
      </c>
      <c r="Q63" s="609" t="s">
        <v>414</v>
      </c>
      <c r="R63" s="601"/>
      <c r="S63" s="602"/>
    </row>
    <row r="64" spans="1:19">
      <c r="A64" s="608">
        <v>52</v>
      </c>
      <c r="B64" s="609" t="s">
        <v>415</v>
      </c>
      <c r="C64" s="601"/>
      <c r="D64" s="602"/>
      <c r="E64" s="601"/>
      <c r="F64" s="608">
        <v>52</v>
      </c>
      <c r="G64" s="609" t="s">
        <v>415</v>
      </c>
      <c r="H64" s="601"/>
      <c r="I64" s="602"/>
      <c r="K64" s="608">
        <v>52</v>
      </c>
      <c r="L64" s="609" t="s">
        <v>415</v>
      </c>
      <c r="M64" s="601"/>
      <c r="N64" s="602"/>
      <c r="P64" s="608">
        <v>52</v>
      </c>
      <c r="Q64" s="609" t="s">
        <v>415</v>
      </c>
      <c r="R64" s="601"/>
      <c r="S64" s="602"/>
    </row>
    <row r="65" spans="1:19">
      <c r="A65" s="608">
        <v>53</v>
      </c>
      <c r="B65" s="609" t="s">
        <v>416</v>
      </c>
      <c r="C65" s="601"/>
      <c r="D65" s="602"/>
      <c r="E65" s="601"/>
      <c r="F65" s="608">
        <v>53</v>
      </c>
      <c r="G65" s="609" t="s">
        <v>416</v>
      </c>
      <c r="H65" s="601"/>
      <c r="I65" s="602"/>
      <c r="K65" s="608">
        <v>53</v>
      </c>
      <c r="L65" s="609" t="s">
        <v>416</v>
      </c>
      <c r="M65" s="601"/>
      <c r="N65" s="602"/>
      <c r="P65" s="608">
        <v>53</v>
      </c>
      <c r="Q65" s="609" t="s">
        <v>416</v>
      </c>
      <c r="R65" s="601"/>
      <c r="S65" s="602"/>
    </row>
    <row r="66" spans="1:19">
      <c r="A66" s="608">
        <v>54</v>
      </c>
      <c r="B66" s="609" t="s">
        <v>417</v>
      </c>
      <c r="C66" s="601"/>
      <c r="D66" s="602"/>
      <c r="E66" s="601"/>
      <c r="F66" s="608">
        <v>54</v>
      </c>
      <c r="G66" s="609" t="s">
        <v>417</v>
      </c>
      <c r="H66" s="601"/>
      <c r="I66" s="602"/>
      <c r="K66" s="608">
        <v>54</v>
      </c>
      <c r="L66" s="609" t="s">
        <v>417</v>
      </c>
      <c r="M66" s="601"/>
      <c r="N66" s="602"/>
      <c r="P66" s="608">
        <v>54</v>
      </c>
      <c r="Q66" s="609" t="s">
        <v>417</v>
      </c>
      <c r="R66" s="601"/>
      <c r="S66" s="602"/>
    </row>
    <row r="67" spans="1:19">
      <c r="A67" s="608">
        <v>55</v>
      </c>
      <c r="B67" s="609" t="s">
        <v>418</v>
      </c>
      <c r="C67" s="601"/>
      <c r="D67" s="602"/>
      <c r="E67" s="601"/>
      <c r="F67" s="608">
        <v>55</v>
      </c>
      <c r="G67" s="609" t="s">
        <v>418</v>
      </c>
      <c r="H67" s="601"/>
      <c r="I67" s="602"/>
      <c r="K67" s="608">
        <v>55</v>
      </c>
      <c r="L67" s="609" t="s">
        <v>418</v>
      </c>
      <c r="M67" s="601"/>
      <c r="N67" s="602"/>
      <c r="P67" s="608">
        <v>55</v>
      </c>
      <c r="Q67" s="609" t="s">
        <v>418</v>
      </c>
      <c r="R67" s="601"/>
      <c r="S67" s="602"/>
    </row>
    <row r="68" spans="1:19">
      <c r="A68" s="608">
        <v>56</v>
      </c>
      <c r="B68" s="609" t="s">
        <v>419</v>
      </c>
      <c r="C68" s="601"/>
      <c r="D68" s="602"/>
      <c r="E68" s="601"/>
      <c r="F68" s="608">
        <v>56</v>
      </c>
      <c r="G68" s="609" t="s">
        <v>419</v>
      </c>
      <c r="H68" s="601"/>
      <c r="I68" s="602"/>
      <c r="K68" s="608">
        <v>56</v>
      </c>
      <c r="L68" s="609" t="s">
        <v>419</v>
      </c>
      <c r="M68" s="601"/>
      <c r="N68" s="602"/>
      <c r="P68" s="608">
        <v>56</v>
      </c>
      <c r="Q68" s="609" t="s">
        <v>419</v>
      </c>
      <c r="R68" s="601"/>
      <c r="S68" s="602"/>
    </row>
    <row r="69" spans="1:19">
      <c r="A69" s="608">
        <v>57</v>
      </c>
      <c r="B69" s="609" t="s">
        <v>420</v>
      </c>
      <c r="C69" s="601"/>
      <c r="D69" s="602"/>
      <c r="E69" s="601"/>
      <c r="F69" s="608">
        <v>57</v>
      </c>
      <c r="G69" s="609" t="s">
        <v>420</v>
      </c>
      <c r="H69" s="601"/>
      <c r="I69" s="602"/>
      <c r="K69" s="608">
        <v>57</v>
      </c>
      <c r="L69" s="609" t="s">
        <v>420</v>
      </c>
      <c r="M69" s="601"/>
      <c r="N69" s="602"/>
      <c r="P69" s="608">
        <v>57</v>
      </c>
      <c r="Q69" s="609" t="s">
        <v>420</v>
      </c>
      <c r="R69" s="601"/>
      <c r="S69" s="602"/>
    </row>
    <row r="70" spans="1:19">
      <c r="A70" s="608">
        <v>58</v>
      </c>
      <c r="B70" s="609" t="s">
        <v>421</v>
      </c>
      <c r="C70" s="601"/>
      <c r="D70" s="602"/>
      <c r="E70" s="601"/>
      <c r="F70" s="608">
        <v>58</v>
      </c>
      <c r="G70" s="609" t="s">
        <v>421</v>
      </c>
      <c r="H70" s="601"/>
      <c r="I70" s="602"/>
      <c r="K70" s="608">
        <v>58</v>
      </c>
      <c r="L70" s="609" t="s">
        <v>421</v>
      </c>
      <c r="M70" s="601"/>
      <c r="N70" s="602"/>
      <c r="P70" s="608">
        <v>58</v>
      </c>
      <c r="Q70" s="609" t="s">
        <v>421</v>
      </c>
      <c r="R70" s="601"/>
      <c r="S70" s="602"/>
    </row>
    <row r="71" spans="1:19">
      <c r="A71" s="608">
        <v>59</v>
      </c>
      <c r="B71" s="609" t="s">
        <v>422</v>
      </c>
      <c r="C71" s="601"/>
      <c r="D71" s="602"/>
      <c r="E71" s="601"/>
      <c r="F71" s="608">
        <v>59</v>
      </c>
      <c r="G71" s="609" t="s">
        <v>422</v>
      </c>
      <c r="H71" s="601"/>
      <c r="I71" s="602"/>
      <c r="K71" s="608">
        <v>59</v>
      </c>
      <c r="L71" s="609" t="s">
        <v>422</v>
      </c>
      <c r="M71" s="601"/>
      <c r="N71" s="602"/>
      <c r="P71" s="608">
        <v>59</v>
      </c>
      <c r="Q71" s="609" t="s">
        <v>422</v>
      </c>
      <c r="R71" s="601"/>
      <c r="S71" s="602"/>
    </row>
    <row r="72" spans="1:19">
      <c r="A72" s="608">
        <v>60</v>
      </c>
      <c r="B72" s="609" t="s">
        <v>423</v>
      </c>
      <c r="C72" s="601"/>
      <c r="D72" s="602"/>
      <c r="E72" s="601"/>
      <c r="F72" s="608">
        <v>60</v>
      </c>
      <c r="G72" s="609" t="s">
        <v>423</v>
      </c>
      <c r="H72" s="601"/>
      <c r="I72" s="602"/>
      <c r="K72" s="608">
        <v>60</v>
      </c>
      <c r="L72" s="609" t="s">
        <v>423</v>
      </c>
      <c r="M72" s="601"/>
      <c r="N72" s="602"/>
      <c r="P72" s="608">
        <v>60</v>
      </c>
      <c r="Q72" s="609" t="s">
        <v>423</v>
      </c>
      <c r="R72" s="601"/>
      <c r="S72" s="602"/>
    </row>
    <row r="73" spans="1:19">
      <c r="A73" s="608">
        <v>61</v>
      </c>
      <c r="B73" s="609" t="s">
        <v>424</v>
      </c>
      <c r="C73" s="601"/>
      <c r="D73" s="602"/>
      <c r="E73" s="601"/>
      <c r="F73" s="608">
        <v>61</v>
      </c>
      <c r="G73" s="609" t="s">
        <v>424</v>
      </c>
      <c r="H73" s="601"/>
      <c r="I73" s="602"/>
      <c r="K73" s="608">
        <v>61</v>
      </c>
      <c r="L73" s="609" t="s">
        <v>424</v>
      </c>
      <c r="M73" s="601"/>
      <c r="N73" s="602"/>
      <c r="P73" s="608">
        <v>61</v>
      </c>
      <c r="Q73" s="609" t="s">
        <v>424</v>
      </c>
      <c r="R73" s="601"/>
      <c r="S73" s="602"/>
    </row>
    <row r="74" spans="1:19">
      <c r="A74" s="608">
        <v>62</v>
      </c>
      <c r="B74" s="609" t="s">
        <v>425</v>
      </c>
      <c r="C74" s="601"/>
      <c r="D74" s="602"/>
      <c r="E74" s="601"/>
      <c r="F74" s="608">
        <v>62</v>
      </c>
      <c r="G74" s="609" t="s">
        <v>425</v>
      </c>
      <c r="H74" s="601"/>
      <c r="I74" s="602"/>
      <c r="K74" s="608">
        <v>62</v>
      </c>
      <c r="L74" s="609" t="s">
        <v>425</v>
      </c>
      <c r="M74" s="601"/>
      <c r="N74" s="602"/>
      <c r="P74" s="608">
        <v>62</v>
      </c>
      <c r="Q74" s="609" t="s">
        <v>425</v>
      </c>
      <c r="R74" s="601"/>
      <c r="S74" s="602"/>
    </row>
    <row r="75" spans="1:19">
      <c r="A75" s="608">
        <v>63</v>
      </c>
      <c r="B75" s="609" t="s">
        <v>426</v>
      </c>
      <c r="C75" s="601"/>
      <c r="D75" s="602"/>
      <c r="E75" s="601"/>
      <c r="F75" s="608">
        <v>63</v>
      </c>
      <c r="G75" s="609" t="s">
        <v>426</v>
      </c>
      <c r="H75" s="601"/>
      <c r="I75" s="602"/>
      <c r="K75" s="608">
        <v>63</v>
      </c>
      <c r="L75" s="609" t="s">
        <v>426</v>
      </c>
      <c r="M75" s="601"/>
      <c r="N75" s="602"/>
      <c r="P75" s="608">
        <v>63</v>
      </c>
      <c r="Q75" s="609" t="s">
        <v>426</v>
      </c>
      <c r="R75" s="601"/>
      <c r="S75" s="602"/>
    </row>
    <row r="76" spans="1:19">
      <c r="A76" s="608">
        <v>64</v>
      </c>
      <c r="B76" s="609" t="s">
        <v>427</v>
      </c>
      <c r="C76" s="601"/>
      <c r="D76" s="602"/>
      <c r="E76" s="601"/>
      <c r="F76" s="608">
        <v>64</v>
      </c>
      <c r="G76" s="609" t="s">
        <v>427</v>
      </c>
      <c r="H76" s="601"/>
      <c r="I76" s="602"/>
      <c r="K76" s="608">
        <v>64</v>
      </c>
      <c r="L76" s="609" t="s">
        <v>427</v>
      </c>
      <c r="M76" s="601"/>
      <c r="N76" s="602"/>
      <c r="P76" s="608">
        <v>64</v>
      </c>
      <c r="Q76" s="609" t="s">
        <v>427</v>
      </c>
      <c r="R76" s="601"/>
      <c r="S76" s="602"/>
    </row>
    <row r="77" spans="1:19">
      <c r="A77" s="608">
        <v>65</v>
      </c>
      <c r="B77" s="609" t="s">
        <v>428</v>
      </c>
      <c r="C77" s="601"/>
      <c r="D77" s="602"/>
      <c r="E77" s="601"/>
      <c r="F77" s="608">
        <v>65</v>
      </c>
      <c r="G77" s="609" t="s">
        <v>428</v>
      </c>
      <c r="H77" s="601"/>
      <c r="I77" s="602"/>
      <c r="K77" s="608">
        <v>65</v>
      </c>
      <c r="L77" s="609" t="s">
        <v>428</v>
      </c>
      <c r="M77" s="601"/>
      <c r="N77" s="602"/>
      <c r="P77" s="608">
        <v>65</v>
      </c>
      <c r="Q77" s="609" t="s">
        <v>428</v>
      </c>
      <c r="R77" s="601"/>
      <c r="S77" s="602"/>
    </row>
    <row r="78" spans="1:19">
      <c r="A78" s="608">
        <v>66</v>
      </c>
      <c r="B78" s="609" t="s">
        <v>429</v>
      </c>
      <c r="C78" s="601"/>
      <c r="D78" s="602"/>
      <c r="E78" s="601"/>
      <c r="F78" s="608">
        <v>66</v>
      </c>
      <c r="G78" s="609" t="s">
        <v>429</v>
      </c>
      <c r="H78" s="601"/>
      <c r="I78" s="602"/>
      <c r="K78" s="608">
        <v>66</v>
      </c>
      <c r="L78" s="609" t="s">
        <v>429</v>
      </c>
      <c r="M78" s="601"/>
      <c r="N78" s="602"/>
      <c r="P78" s="608">
        <v>66</v>
      </c>
      <c r="Q78" s="609" t="s">
        <v>429</v>
      </c>
      <c r="R78" s="601"/>
      <c r="S78" s="602"/>
    </row>
    <row r="79" spans="1:19">
      <c r="A79" s="608">
        <v>67</v>
      </c>
      <c r="B79" s="609" t="s">
        <v>430</v>
      </c>
      <c r="C79" s="601"/>
      <c r="D79" s="602"/>
      <c r="E79" s="601"/>
      <c r="F79" s="608">
        <v>67</v>
      </c>
      <c r="G79" s="609" t="s">
        <v>430</v>
      </c>
      <c r="H79" s="601"/>
      <c r="I79" s="602"/>
      <c r="K79" s="608">
        <v>67</v>
      </c>
      <c r="L79" s="609" t="s">
        <v>430</v>
      </c>
      <c r="M79" s="601"/>
      <c r="N79" s="602"/>
      <c r="P79" s="608">
        <v>67</v>
      </c>
      <c r="Q79" s="609" t="s">
        <v>430</v>
      </c>
      <c r="R79" s="601"/>
      <c r="S79" s="602"/>
    </row>
    <row r="80" spans="1:19">
      <c r="A80" s="608">
        <v>68</v>
      </c>
      <c r="B80" s="609" t="s">
        <v>431</v>
      </c>
      <c r="C80" s="601"/>
      <c r="D80" s="602"/>
      <c r="E80" s="601"/>
      <c r="F80" s="608">
        <v>68</v>
      </c>
      <c r="G80" s="609" t="s">
        <v>431</v>
      </c>
      <c r="H80" s="601"/>
      <c r="I80" s="602"/>
      <c r="K80" s="608">
        <v>68</v>
      </c>
      <c r="L80" s="609" t="s">
        <v>431</v>
      </c>
      <c r="M80" s="601"/>
      <c r="N80" s="602"/>
      <c r="P80" s="608">
        <v>68</v>
      </c>
      <c r="Q80" s="609" t="s">
        <v>431</v>
      </c>
      <c r="R80" s="601"/>
      <c r="S80" s="602"/>
    </row>
    <row r="81" spans="1:19">
      <c r="A81" s="608">
        <v>69</v>
      </c>
      <c r="B81" s="609" t="s">
        <v>432</v>
      </c>
      <c r="C81" s="601"/>
      <c r="D81" s="602"/>
      <c r="E81" s="601"/>
      <c r="F81" s="608">
        <v>69</v>
      </c>
      <c r="G81" s="609" t="s">
        <v>432</v>
      </c>
      <c r="H81" s="601"/>
      <c r="I81" s="602"/>
      <c r="K81" s="608">
        <v>69</v>
      </c>
      <c r="L81" s="609" t="s">
        <v>432</v>
      </c>
      <c r="M81" s="601"/>
      <c r="N81" s="602"/>
      <c r="P81" s="608">
        <v>69</v>
      </c>
      <c r="Q81" s="609" t="s">
        <v>432</v>
      </c>
      <c r="R81" s="601"/>
      <c r="S81" s="602"/>
    </row>
    <row r="82" spans="1:19">
      <c r="A82" s="608">
        <v>70</v>
      </c>
      <c r="B82" s="609" t="s">
        <v>433</v>
      </c>
      <c r="C82" s="601"/>
      <c r="D82" s="602"/>
      <c r="E82" s="601"/>
      <c r="F82" s="608">
        <v>70</v>
      </c>
      <c r="G82" s="609" t="s">
        <v>433</v>
      </c>
      <c r="H82" s="601"/>
      <c r="I82" s="602"/>
      <c r="K82" s="608">
        <v>70</v>
      </c>
      <c r="L82" s="609" t="s">
        <v>433</v>
      </c>
      <c r="M82" s="601"/>
      <c r="N82" s="602"/>
      <c r="P82" s="608">
        <v>70</v>
      </c>
      <c r="Q82" s="609" t="s">
        <v>433</v>
      </c>
      <c r="R82" s="601"/>
      <c r="S82" s="602"/>
    </row>
    <row r="83" spans="1:19">
      <c r="A83" s="608">
        <v>71</v>
      </c>
      <c r="B83" s="609" t="s">
        <v>434</v>
      </c>
      <c r="C83" s="601"/>
      <c r="D83" s="602"/>
      <c r="E83" s="601"/>
      <c r="F83" s="608">
        <v>71</v>
      </c>
      <c r="G83" s="609" t="s">
        <v>434</v>
      </c>
      <c r="H83" s="601"/>
      <c r="I83" s="602"/>
      <c r="K83" s="608">
        <v>71</v>
      </c>
      <c r="L83" s="609" t="s">
        <v>434</v>
      </c>
      <c r="M83" s="601"/>
      <c r="N83" s="602"/>
      <c r="P83" s="608">
        <v>71</v>
      </c>
      <c r="Q83" s="609" t="s">
        <v>434</v>
      </c>
      <c r="R83" s="601"/>
      <c r="S83" s="602"/>
    </row>
    <row r="84" spans="1:19">
      <c r="A84" s="608">
        <v>72</v>
      </c>
      <c r="B84" s="609" t="s">
        <v>435</v>
      </c>
      <c r="C84" s="601"/>
      <c r="D84" s="602"/>
      <c r="E84" s="601"/>
      <c r="F84" s="608">
        <v>72</v>
      </c>
      <c r="G84" s="609" t="s">
        <v>435</v>
      </c>
      <c r="H84" s="601"/>
      <c r="I84" s="602"/>
      <c r="K84" s="608">
        <v>72</v>
      </c>
      <c r="L84" s="609" t="s">
        <v>435</v>
      </c>
      <c r="M84" s="601"/>
      <c r="N84" s="602"/>
      <c r="P84" s="608">
        <v>72</v>
      </c>
      <c r="Q84" s="609" t="s">
        <v>435</v>
      </c>
      <c r="R84" s="601"/>
      <c r="S84" s="602"/>
    </row>
    <row r="85" spans="1:19">
      <c r="A85" s="608">
        <v>73</v>
      </c>
      <c r="B85" s="609" t="s">
        <v>436</v>
      </c>
      <c r="C85" s="601"/>
      <c r="D85" s="602"/>
      <c r="E85" s="601"/>
      <c r="F85" s="608">
        <v>73</v>
      </c>
      <c r="G85" s="609" t="s">
        <v>436</v>
      </c>
      <c r="H85" s="601"/>
      <c r="I85" s="602"/>
      <c r="K85" s="608">
        <v>73</v>
      </c>
      <c r="L85" s="609" t="s">
        <v>436</v>
      </c>
      <c r="M85" s="601"/>
      <c r="N85" s="602"/>
      <c r="P85" s="608">
        <v>73</v>
      </c>
      <c r="Q85" s="609" t="s">
        <v>436</v>
      </c>
      <c r="R85" s="601"/>
      <c r="S85" s="602"/>
    </row>
    <row r="86" spans="1:19">
      <c r="A86" s="608">
        <v>74</v>
      </c>
      <c r="B86" s="609" t="s">
        <v>437</v>
      </c>
      <c r="C86" s="601"/>
      <c r="D86" s="602"/>
      <c r="E86" s="601"/>
      <c r="F86" s="608">
        <v>74</v>
      </c>
      <c r="G86" s="609" t="s">
        <v>437</v>
      </c>
      <c r="H86" s="601"/>
      <c r="I86" s="602"/>
      <c r="K86" s="608">
        <v>74</v>
      </c>
      <c r="L86" s="609" t="s">
        <v>437</v>
      </c>
      <c r="M86" s="601"/>
      <c r="N86" s="602"/>
      <c r="P86" s="608">
        <v>74</v>
      </c>
      <c r="Q86" s="609" t="s">
        <v>437</v>
      </c>
      <c r="R86" s="601"/>
      <c r="S86" s="602"/>
    </row>
    <row r="87" spans="1:19">
      <c r="A87" s="608">
        <v>75</v>
      </c>
      <c r="B87" s="609" t="s">
        <v>438</v>
      </c>
      <c r="C87" s="601"/>
      <c r="D87" s="602"/>
      <c r="E87" s="601"/>
      <c r="F87" s="608">
        <v>75</v>
      </c>
      <c r="G87" s="609" t="s">
        <v>438</v>
      </c>
      <c r="H87" s="601"/>
      <c r="I87" s="602"/>
      <c r="K87" s="608">
        <v>75</v>
      </c>
      <c r="L87" s="609" t="s">
        <v>438</v>
      </c>
      <c r="M87" s="601"/>
      <c r="N87" s="602"/>
      <c r="P87" s="608">
        <v>75</v>
      </c>
      <c r="Q87" s="609" t="s">
        <v>438</v>
      </c>
      <c r="R87" s="601"/>
      <c r="S87" s="602"/>
    </row>
    <row r="88" spans="1:19">
      <c r="A88" s="608">
        <v>76</v>
      </c>
      <c r="B88" s="609" t="s">
        <v>439</v>
      </c>
      <c r="C88" s="601"/>
      <c r="D88" s="602"/>
      <c r="E88" s="601"/>
      <c r="F88" s="608">
        <v>76</v>
      </c>
      <c r="G88" s="609" t="s">
        <v>439</v>
      </c>
      <c r="H88" s="601"/>
      <c r="I88" s="602"/>
      <c r="K88" s="608">
        <v>76</v>
      </c>
      <c r="L88" s="609" t="s">
        <v>439</v>
      </c>
      <c r="M88" s="601"/>
      <c r="N88" s="602"/>
      <c r="P88" s="608">
        <v>76</v>
      </c>
      <c r="Q88" s="609" t="s">
        <v>439</v>
      </c>
      <c r="R88" s="601"/>
      <c r="S88" s="602"/>
    </row>
    <row r="89" spans="1:19">
      <c r="A89" s="608">
        <v>77</v>
      </c>
      <c r="B89" s="609" t="s">
        <v>440</v>
      </c>
      <c r="C89" s="601"/>
      <c r="D89" s="602"/>
      <c r="E89" s="601"/>
      <c r="F89" s="608">
        <v>77</v>
      </c>
      <c r="G89" s="609" t="s">
        <v>440</v>
      </c>
      <c r="H89" s="601"/>
      <c r="I89" s="602"/>
      <c r="K89" s="608">
        <v>77</v>
      </c>
      <c r="L89" s="609" t="s">
        <v>440</v>
      </c>
      <c r="M89" s="601"/>
      <c r="N89" s="602"/>
      <c r="P89" s="608">
        <v>77</v>
      </c>
      <c r="Q89" s="609" t="s">
        <v>440</v>
      </c>
      <c r="R89" s="601"/>
      <c r="S89" s="602"/>
    </row>
    <row r="90" spans="1:19">
      <c r="A90" s="608">
        <v>78</v>
      </c>
      <c r="B90" s="609" t="s">
        <v>441</v>
      </c>
      <c r="C90" s="601"/>
      <c r="D90" s="602"/>
      <c r="E90" s="601"/>
      <c r="F90" s="608">
        <v>78</v>
      </c>
      <c r="G90" s="609" t="s">
        <v>441</v>
      </c>
      <c r="H90" s="601"/>
      <c r="I90" s="602"/>
      <c r="K90" s="608">
        <v>78</v>
      </c>
      <c r="L90" s="609" t="s">
        <v>441</v>
      </c>
      <c r="M90" s="601"/>
      <c r="N90" s="602"/>
      <c r="P90" s="608">
        <v>78</v>
      </c>
      <c r="Q90" s="609" t="s">
        <v>441</v>
      </c>
      <c r="R90" s="601"/>
      <c r="S90" s="602"/>
    </row>
    <row r="91" spans="1:19">
      <c r="A91" s="608">
        <v>79</v>
      </c>
      <c r="B91" s="609" t="s">
        <v>442</v>
      </c>
      <c r="C91" s="601"/>
      <c r="D91" s="602"/>
      <c r="E91" s="601"/>
      <c r="F91" s="608">
        <v>79</v>
      </c>
      <c r="G91" s="609" t="s">
        <v>442</v>
      </c>
      <c r="H91" s="601"/>
      <c r="I91" s="602"/>
      <c r="K91" s="608">
        <v>79</v>
      </c>
      <c r="L91" s="609" t="s">
        <v>442</v>
      </c>
      <c r="M91" s="601"/>
      <c r="N91" s="602"/>
      <c r="P91" s="608">
        <v>79</v>
      </c>
      <c r="Q91" s="609" t="s">
        <v>442</v>
      </c>
      <c r="R91" s="601"/>
      <c r="S91" s="602"/>
    </row>
    <row r="92" spans="1:19">
      <c r="A92" s="608">
        <v>80</v>
      </c>
      <c r="B92" s="609" t="s">
        <v>443</v>
      </c>
      <c r="C92" s="601"/>
      <c r="D92" s="602"/>
      <c r="E92" s="601"/>
      <c r="F92" s="608">
        <v>80</v>
      </c>
      <c r="G92" s="609" t="s">
        <v>443</v>
      </c>
      <c r="H92" s="601"/>
      <c r="I92" s="602"/>
      <c r="K92" s="608">
        <v>80</v>
      </c>
      <c r="L92" s="609" t="s">
        <v>443</v>
      </c>
      <c r="M92" s="601"/>
      <c r="N92" s="602"/>
      <c r="P92" s="608">
        <v>80</v>
      </c>
      <c r="Q92" s="609" t="s">
        <v>443</v>
      </c>
      <c r="R92" s="601"/>
      <c r="S92" s="602"/>
    </row>
    <row r="93" spans="1:19">
      <c r="A93" s="608">
        <v>81</v>
      </c>
      <c r="B93" s="609" t="s">
        <v>444</v>
      </c>
      <c r="C93" s="601"/>
      <c r="D93" s="602"/>
      <c r="E93" s="601"/>
      <c r="F93" s="608">
        <v>81</v>
      </c>
      <c r="G93" s="609" t="s">
        <v>444</v>
      </c>
      <c r="H93" s="601"/>
      <c r="I93" s="602"/>
      <c r="K93" s="608">
        <v>81</v>
      </c>
      <c r="L93" s="609" t="s">
        <v>444</v>
      </c>
      <c r="M93" s="601"/>
      <c r="N93" s="602"/>
      <c r="P93" s="608">
        <v>81</v>
      </c>
      <c r="Q93" s="609" t="s">
        <v>444</v>
      </c>
      <c r="R93" s="601"/>
      <c r="S93" s="602"/>
    </row>
    <row r="94" spans="1:19">
      <c r="A94" s="608">
        <v>82</v>
      </c>
      <c r="B94" s="609" t="s">
        <v>445</v>
      </c>
      <c r="C94" s="601"/>
      <c r="D94" s="602"/>
      <c r="E94" s="601"/>
      <c r="F94" s="608">
        <v>82</v>
      </c>
      <c r="G94" s="609" t="s">
        <v>445</v>
      </c>
      <c r="H94" s="601"/>
      <c r="I94" s="602"/>
      <c r="K94" s="608">
        <v>82</v>
      </c>
      <c r="L94" s="609" t="s">
        <v>445</v>
      </c>
      <c r="M94" s="601"/>
      <c r="N94" s="602"/>
      <c r="P94" s="608">
        <v>82</v>
      </c>
      <c r="Q94" s="609" t="s">
        <v>445</v>
      </c>
      <c r="R94" s="601"/>
      <c r="S94" s="602"/>
    </row>
    <row r="95" spans="1:19">
      <c r="A95" s="608">
        <v>83</v>
      </c>
      <c r="B95" s="609" t="s">
        <v>446</v>
      </c>
      <c r="C95" s="601"/>
      <c r="D95" s="602"/>
      <c r="E95" s="601"/>
      <c r="F95" s="608">
        <v>83</v>
      </c>
      <c r="G95" s="609" t="s">
        <v>446</v>
      </c>
      <c r="H95" s="601"/>
      <c r="I95" s="602"/>
      <c r="K95" s="608">
        <v>83</v>
      </c>
      <c r="L95" s="609" t="s">
        <v>446</v>
      </c>
      <c r="M95" s="601"/>
      <c r="N95" s="602"/>
      <c r="P95" s="608">
        <v>83</v>
      </c>
      <c r="Q95" s="609" t="s">
        <v>446</v>
      </c>
      <c r="R95" s="601"/>
      <c r="S95" s="602"/>
    </row>
    <row r="96" spans="1:19">
      <c r="A96" s="608">
        <v>84</v>
      </c>
      <c r="B96" s="609" t="s">
        <v>447</v>
      </c>
      <c r="C96" s="601"/>
      <c r="D96" s="602"/>
      <c r="E96" s="601"/>
      <c r="F96" s="608">
        <v>84</v>
      </c>
      <c r="G96" s="609" t="s">
        <v>447</v>
      </c>
      <c r="H96" s="601"/>
      <c r="I96" s="602"/>
      <c r="K96" s="608">
        <v>84</v>
      </c>
      <c r="L96" s="609" t="s">
        <v>447</v>
      </c>
      <c r="M96" s="601"/>
      <c r="N96" s="602"/>
      <c r="P96" s="608">
        <v>84</v>
      </c>
      <c r="Q96" s="609" t="s">
        <v>447</v>
      </c>
      <c r="R96" s="601"/>
      <c r="S96" s="602"/>
    </row>
    <row r="97" spans="1:19">
      <c r="A97" s="608">
        <v>85</v>
      </c>
      <c r="B97" s="609" t="s">
        <v>448</v>
      </c>
      <c r="C97" s="601"/>
      <c r="D97" s="602"/>
      <c r="E97" s="601"/>
      <c r="F97" s="608">
        <v>85</v>
      </c>
      <c r="G97" s="609" t="s">
        <v>448</v>
      </c>
      <c r="H97" s="601"/>
      <c r="I97" s="602"/>
      <c r="K97" s="608">
        <v>85</v>
      </c>
      <c r="L97" s="609" t="s">
        <v>448</v>
      </c>
      <c r="M97" s="601"/>
      <c r="N97" s="602"/>
      <c r="P97" s="608">
        <v>85</v>
      </c>
      <c r="Q97" s="609" t="s">
        <v>448</v>
      </c>
      <c r="R97" s="601"/>
      <c r="S97" s="602"/>
    </row>
    <row r="98" spans="1:19">
      <c r="A98" s="608">
        <v>86</v>
      </c>
      <c r="B98" s="609" t="s">
        <v>449</v>
      </c>
      <c r="C98" s="601"/>
      <c r="D98" s="602"/>
      <c r="E98" s="601"/>
      <c r="F98" s="608">
        <v>86</v>
      </c>
      <c r="G98" s="609" t="s">
        <v>449</v>
      </c>
      <c r="H98" s="601"/>
      <c r="I98" s="602"/>
      <c r="K98" s="608">
        <v>86</v>
      </c>
      <c r="L98" s="609" t="s">
        <v>449</v>
      </c>
      <c r="M98" s="601"/>
      <c r="N98" s="602"/>
      <c r="P98" s="608">
        <v>86</v>
      </c>
      <c r="Q98" s="609" t="s">
        <v>449</v>
      </c>
      <c r="R98" s="601"/>
      <c r="S98" s="602"/>
    </row>
    <row r="99" spans="1:19">
      <c r="A99" s="608">
        <v>87</v>
      </c>
      <c r="B99" s="609" t="s">
        <v>450</v>
      </c>
      <c r="C99" s="601"/>
      <c r="D99" s="602"/>
      <c r="E99" s="601"/>
      <c r="F99" s="608">
        <v>87</v>
      </c>
      <c r="G99" s="609" t="s">
        <v>450</v>
      </c>
      <c r="H99" s="601"/>
      <c r="I99" s="602"/>
      <c r="K99" s="608">
        <v>87</v>
      </c>
      <c r="L99" s="609" t="s">
        <v>450</v>
      </c>
      <c r="M99" s="601"/>
      <c r="N99" s="602"/>
      <c r="P99" s="608">
        <v>87</v>
      </c>
      <c r="Q99" s="609" t="s">
        <v>450</v>
      </c>
      <c r="R99" s="601"/>
      <c r="S99" s="602"/>
    </row>
    <row r="100" spans="1:19">
      <c r="A100" s="608">
        <v>88</v>
      </c>
      <c r="B100" s="609" t="s">
        <v>451</v>
      </c>
      <c r="C100" s="601"/>
      <c r="D100" s="602"/>
      <c r="E100" s="601"/>
      <c r="F100" s="608">
        <v>88</v>
      </c>
      <c r="G100" s="609" t="s">
        <v>451</v>
      </c>
      <c r="H100" s="601"/>
      <c r="I100" s="602"/>
      <c r="K100" s="608">
        <v>88</v>
      </c>
      <c r="L100" s="609" t="s">
        <v>451</v>
      </c>
      <c r="M100" s="601"/>
      <c r="N100" s="602"/>
      <c r="P100" s="608">
        <v>88</v>
      </c>
      <c r="Q100" s="609" t="s">
        <v>451</v>
      </c>
      <c r="R100" s="601"/>
      <c r="S100" s="602"/>
    </row>
    <row r="101" spans="1:19">
      <c r="A101" s="608">
        <v>89</v>
      </c>
      <c r="B101" s="609" t="s">
        <v>452</v>
      </c>
      <c r="C101" s="601"/>
      <c r="D101" s="602"/>
      <c r="E101" s="601"/>
      <c r="F101" s="608">
        <v>89</v>
      </c>
      <c r="G101" s="609" t="s">
        <v>452</v>
      </c>
      <c r="H101" s="601"/>
      <c r="I101" s="602"/>
      <c r="K101" s="608">
        <v>89</v>
      </c>
      <c r="L101" s="609" t="s">
        <v>452</v>
      </c>
      <c r="M101" s="601"/>
      <c r="N101" s="602"/>
      <c r="P101" s="608">
        <v>89</v>
      </c>
      <c r="Q101" s="609" t="s">
        <v>452</v>
      </c>
      <c r="R101" s="601"/>
      <c r="S101" s="602"/>
    </row>
    <row r="102" spans="1:19">
      <c r="A102" s="608">
        <v>90</v>
      </c>
      <c r="B102" s="609" t="s">
        <v>453</v>
      </c>
      <c r="C102" s="601"/>
      <c r="D102" s="602"/>
      <c r="E102" s="601"/>
      <c r="F102" s="608">
        <v>90</v>
      </c>
      <c r="G102" s="609" t="s">
        <v>453</v>
      </c>
      <c r="H102" s="601"/>
      <c r="I102" s="602"/>
      <c r="K102" s="608">
        <v>90</v>
      </c>
      <c r="L102" s="609" t="s">
        <v>453</v>
      </c>
      <c r="M102" s="601"/>
      <c r="N102" s="602"/>
      <c r="P102" s="608">
        <v>90</v>
      </c>
      <c r="Q102" s="609" t="s">
        <v>453</v>
      </c>
      <c r="R102" s="601"/>
      <c r="S102" s="602"/>
    </row>
    <row r="103" spans="1:19">
      <c r="A103" s="608">
        <v>91</v>
      </c>
      <c r="B103" s="609" t="s">
        <v>454</v>
      </c>
      <c r="C103" s="601"/>
      <c r="D103" s="602"/>
      <c r="E103" s="601"/>
      <c r="F103" s="608">
        <v>91</v>
      </c>
      <c r="G103" s="609" t="s">
        <v>454</v>
      </c>
      <c r="H103" s="601"/>
      <c r="I103" s="602"/>
      <c r="K103" s="608">
        <v>91</v>
      </c>
      <c r="L103" s="609" t="s">
        <v>454</v>
      </c>
      <c r="M103" s="601"/>
      <c r="N103" s="602"/>
      <c r="P103" s="608">
        <v>91</v>
      </c>
      <c r="Q103" s="609" t="s">
        <v>454</v>
      </c>
      <c r="R103" s="601"/>
      <c r="S103" s="602"/>
    </row>
    <row r="104" spans="1:19">
      <c r="A104" s="608">
        <v>92</v>
      </c>
      <c r="B104" s="609" t="s">
        <v>455</v>
      </c>
      <c r="C104" s="601"/>
      <c r="D104" s="602"/>
      <c r="E104" s="601"/>
      <c r="F104" s="608">
        <v>92</v>
      </c>
      <c r="G104" s="609" t="s">
        <v>455</v>
      </c>
      <c r="H104" s="601"/>
      <c r="I104" s="602"/>
      <c r="K104" s="608">
        <v>92</v>
      </c>
      <c r="L104" s="609" t="s">
        <v>455</v>
      </c>
      <c r="M104" s="601"/>
      <c r="N104" s="602"/>
      <c r="P104" s="608">
        <v>92</v>
      </c>
      <c r="Q104" s="609" t="s">
        <v>455</v>
      </c>
      <c r="R104" s="601"/>
      <c r="S104" s="602"/>
    </row>
    <row r="105" spans="1:19">
      <c r="A105" s="608">
        <v>93</v>
      </c>
      <c r="B105" s="609" t="s">
        <v>456</v>
      </c>
      <c r="C105" s="601"/>
      <c r="D105" s="602"/>
      <c r="E105" s="601"/>
      <c r="F105" s="608">
        <v>93</v>
      </c>
      <c r="G105" s="609" t="s">
        <v>456</v>
      </c>
      <c r="H105" s="601"/>
      <c r="I105" s="602"/>
      <c r="K105" s="608">
        <v>93</v>
      </c>
      <c r="L105" s="609" t="s">
        <v>456</v>
      </c>
      <c r="M105" s="601"/>
      <c r="N105" s="602"/>
      <c r="P105" s="608">
        <v>93</v>
      </c>
      <c r="Q105" s="609" t="s">
        <v>456</v>
      </c>
      <c r="R105" s="601"/>
      <c r="S105" s="602"/>
    </row>
    <row r="106" spans="1:19">
      <c r="A106" s="608">
        <v>94</v>
      </c>
      <c r="B106" s="609" t="s">
        <v>457</v>
      </c>
      <c r="C106" s="601"/>
      <c r="D106" s="602"/>
      <c r="E106" s="601"/>
      <c r="F106" s="608">
        <v>94</v>
      </c>
      <c r="G106" s="609" t="s">
        <v>457</v>
      </c>
      <c r="H106" s="601"/>
      <c r="I106" s="602"/>
      <c r="K106" s="608">
        <v>94</v>
      </c>
      <c r="L106" s="609" t="s">
        <v>457</v>
      </c>
      <c r="M106" s="601"/>
      <c r="N106" s="602"/>
      <c r="P106" s="608">
        <v>94</v>
      </c>
      <c r="Q106" s="609" t="s">
        <v>457</v>
      </c>
      <c r="R106" s="601"/>
      <c r="S106" s="602"/>
    </row>
    <row r="107" spans="1:19">
      <c r="A107" s="608">
        <v>95</v>
      </c>
      <c r="B107" s="609" t="s">
        <v>458</v>
      </c>
      <c r="C107" s="601"/>
      <c r="D107" s="602"/>
      <c r="E107" s="601"/>
      <c r="F107" s="608">
        <v>95</v>
      </c>
      <c r="G107" s="609" t="s">
        <v>458</v>
      </c>
      <c r="H107" s="601"/>
      <c r="I107" s="602"/>
      <c r="K107" s="608">
        <v>95</v>
      </c>
      <c r="L107" s="609" t="s">
        <v>458</v>
      </c>
      <c r="M107" s="601"/>
      <c r="N107" s="602"/>
      <c r="P107" s="608">
        <v>95</v>
      </c>
      <c r="Q107" s="609" t="s">
        <v>458</v>
      </c>
      <c r="R107" s="601"/>
      <c r="S107" s="602"/>
    </row>
    <row r="108" spans="1:19">
      <c r="A108" s="608">
        <v>96</v>
      </c>
      <c r="B108" s="609" t="s">
        <v>459</v>
      </c>
      <c r="C108" s="601"/>
      <c r="D108" s="602"/>
      <c r="E108" s="601"/>
      <c r="F108" s="608">
        <v>96</v>
      </c>
      <c r="G108" s="609" t="s">
        <v>459</v>
      </c>
      <c r="H108" s="601"/>
      <c r="I108" s="602"/>
      <c r="K108" s="608">
        <v>96</v>
      </c>
      <c r="L108" s="609" t="s">
        <v>459</v>
      </c>
      <c r="M108" s="601"/>
      <c r="N108" s="602"/>
      <c r="P108" s="608">
        <v>96</v>
      </c>
      <c r="Q108" s="609" t="s">
        <v>459</v>
      </c>
      <c r="R108" s="601"/>
      <c r="S108" s="602"/>
    </row>
    <row r="109" spans="1:19">
      <c r="A109" s="608">
        <v>97</v>
      </c>
      <c r="B109" s="609" t="s">
        <v>460</v>
      </c>
      <c r="C109" s="601"/>
      <c r="D109" s="602"/>
      <c r="E109" s="601"/>
      <c r="F109" s="608">
        <v>97</v>
      </c>
      <c r="G109" s="609" t="s">
        <v>460</v>
      </c>
      <c r="H109" s="601"/>
      <c r="I109" s="602"/>
      <c r="K109" s="608">
        <v>97</v>
      </c>
      <c r="L109" s="609" t="s">
        <v>460</v>
      </c>
      <c r="M109" s="601"/>
      <c r="N109" s="602"/>
      <c r="P109" s="608">
        <v>97</v>
      </c>
      <c r="Q109" s="609" t="s">
        <v>460</v>
      </c>
      <c r="R109" s="601"/>
      <c r="S109" s="602"/>
    </row>
    <row r="110" spans="1:19">
      <c r="A110" s="608">
        <v>98</v>
      </c>
      <c r="B110" s="609" t="s">
        <v>461</v>
      </c>
      <c r="C110" s="601"/>
      <c r="D110" s="602"/>
      <c r="E110" s="601"/>
      <c r="F110" s="608">
        <v>98</v>
      </c>
      <c r="G110" s="609" t="s">
        <v>461</v>
      </c>
      <c r="H110" s="601"/>
      <c r="I110" s="602"/>
      <c r="K110" s="608">
        <v>98</v>
      </c>
      <c r="L110" s="609" t="s">
        <v>461</v>
      </c>
      <c r="M110" s="601"/>
      <c r="N110" s="602"/>
      <c r="P110" s="608">
        <v>98</v>
      </c>
      <c r="Q110" s="609" t="s">
        <v>461</v>
      </c>
      <c r="R110" s="601"/>
      <c r="S110" s="602"/>
    </row>
    <row r="111" spans="1:19">
      <c r="A111" s="608">
        <v>99</v>
      </c>
      <c r="B111" s="609" t="s">
        <v>462</v>
      </c>
      <c r="C111" s="601"/>
      <c r="D111" s="602"/>
      <c r="E111" s="601"/>
      <c r="F111" s="608">
        <v>99</v>
      </c>
      <c r="G111" s="609" t="s">
        <v>462</v>
      </c>
      <c r="H111" s="601"/>
      <c r="I111" s="602"/>
      <c r="K111" s="608">
        <v>99</v>
      </c>
      <c r="L111" s="609" t="s">
        <v>462</v>
      </c>
      <c r="M111" s="601"/>
      <c r="N111" s="602"/>
      <c r="P111" s="608">
        <v>99</v>
      </c>
      <c r="Q111" s="609" t="s">
        <v>462</v>
      </c>
      <c r="R111" s="601"/>
      <c r="S111" s="602"/>
    </row>
    <row r="112" spans="1:19" ht="13.5" thickBot="1">
      <c r="A112" s="610">
        <v>100</v>
      </c>
      <c r="B112" s="611" t="s">
        <v>463</v>
      </c>
      <c r="C112" s="612"/>
      <c r="D112" s="613"/>
      <c r="E112" s="601"/>
      <c r="F112" s="610">
        <v>100</v>
      </c>
      <c r="G112" s="611" t="s">
        <v>463</v>
      </c>
      <c r="H112" s="612"/>
      <c r="I112" s="613"/>
      <c r="K112" s="610">
        <v>100</v>
      </c>
      <c r="L112" s="611" t="s">
        <v>463</v>
      </c>
      <c r="M112" s="612"/>
      <c r="N112" s="613"/>
      <c r="P112" s="610">
        <v>100</v>
      </c>
      <c r="Q112" s="611" t="s">
        <v>463</v>
      </c>
      <c r="R112" s="612"/>
      <c r="S112" s="613"/>
    </row>
    <row r="118" spans="1:4">
      <c r="A118" s="625" t="s">
        <v>469</v>
      </c>
    </row>
    <row r="119" spans="1:4" ht="13.5" thickBot="1"/>
    <row r="120" spans="1:4" ht="13.5" thickBot="1">
      <c r="A120" s="614"/>
      <c r="B120" s="615"/>
      <c r="C120" s="615"/>
      <c r="D120" s="616"/>
    </row>
    <row r="121" spans="1:4" ht="13.5" thickBot="1">
      <c r="A121" s="618"/>
      <c r="D121" s="619"/>
    </row>
    <row r="122" spans="1:4" ht="15.75" thickBot="1">
      <c r="A122" s="925" t="e">
        <v>#REF!</v>
      </c>
      <c r="B122" s="926"/>
      <c r="C122" s="598"/>
      <c r="D122" s="599"/>
    </row>
    <row r="123" spans="1:4">
      <c r="A123" s="919"/>
      <c r="B123" s="920"/>
      <c r="C123" s="598"/>
      <c r="D123" s="599"/>
    </row>
    <row r="124" spans="1:4">
      <c r="A124" s="600"/>
      <c r="B124" s="601"/>
      <c r="C124" s="601"/>
      <c r="D124" s="602"/>
    </row>
    <row r="125" spans="1:4">
      <c r="A125" s="927" t="e">
        <f>IF(OR((A122&gt;9999999999),(A122&lt;0)),"Invalid Entry - More than 1000 crore OR -ve value",IF(A122=0, "",+CONCATENATE(U121,B132,D132,B131,D131,B130,D130,B129,D129,B128,D128,B127," Only")))</f>
        <v>#REF!</v>
      </c>
      <c r="B125" s="928"/>
      <c r="C125" s="928"/>
      <c r="D125" s="929"/>
    </row>
    <row r="126" spans="1:4">
      <c r="A126" s="600"/>
      <c r="B126" s="601"/>
      <c r="C126" s="601"/>
      <c r="D126" s="602"/>
    </row>
    <row r="127" spans="1:4">
      <c r="A127" s="603" t="e">
        <f>-INT(A122/100)*100+ROUND(A122,0)</f>
        <v>#REF!</v>
      </c>
      <c r="B127" s="601" t="e">
        <f t="shared" ref="B127:B132" si="6">IF(A127=0,"",LOOKUP(A127,$A$13:$A$112,$B$13:$B$112))</f>
        <v>#REF!</v>
      </c>
      <c r="C127" s="601"/>
      <c r="D127" s="604"/>
    </row>
    <row r="128" spans="1:4">
      <c r="A128" s="603" t="e">
        <f>-INT(A122/1000)*10+INT(A122/100)</f>
        <v>#REF!</v>
      </c>
      <c r="B128" s="601" t="e">
        <f t="shared" si="6"/>
        <v>#REF!</v>
      </c>
      <c r="C128" s="601"/>
      <c r="D128" s="604" t="e">
        <f>+IF(B128="",""," Hundred ")</f>
        <v>#REF!</v>
      </c>
    </row>
    <row r="129" spans="1:4">
      <c r="A129" s="603" t="e">
        <f>-INT(A122/100000)*100+INT(A122/1000)</f>
        <v>#REF!</v>
      </c>
      <c r="B129" s="601" t="e">
        <f t="shared" si="6"/>
        <v>#REF!</v>
      </c>
      <c r="C129" s="601"/>
      <c r="D129" s="604" t="e">
        <f>IF((B129=""),IF(C129="",""," Thousand ")," Thousand ")</f>
        <v>#REF!</v>
      </c>
    </row>
    <row r="130" spans="1:4">
      <c r="A130" s="603" t="e">
        <f>-INT(A122/10000000)*100+INT(A122/100000)</f>
        <v>#REF!</v>
      </c>
      <c r="B130" s="601" t="e">
        <f t="shared" si="6"/>
        <v>#REF!</v>
      </c>
      <c r="C130" s="601"/>
      <c r="D130" s="604" t="e">
        <f>IF((B130=""),IF(C130="",""," Lac ")," Lac ")</f>
        <v>#REF!</v>
      </c>
    </row>
    <row r="131" spans="1:4">
      <c r="A131" s="603" t="e">
        <f>-INT(A122/1000000000)*100+INT(A122/10000000)</f>
        <v>#REF!</v>
      </c>
      <c r="B131" s="605" t="e">
        <f t="shared" si="6"/>
        <v>#REF!</v>
      </c>
      <c r="C131" s="601"/>
      <c r="D131" s="604" t="e">
        <f>IF((B131=""),IF(C131="",""," Crore ")," Crore ")</f>
        <v>#REF!</v>
      </c>
    </row>
    <row r="132" spans="1:4">
      <c r="A132" s="606" t="e">
        <f>-INT(A122/10000000000)*1000+INT(A122/1000000000)</f>
        <v>#REF!</v>
      </c>
      <c r="B132" s="605" t="e">
        <f t="shared" si="6"/>
        <v>#REF!</v>
      </c>
      <c r="C132" s="601"/>
      <c r="D132" s="604" t="e">
        <f>IF((B132=""),IF(C132="",""," Hundred ")," Hundred ")</f>
        <v>#REF!</v>
      </c>
    </row>
    <row r="133" spans="1:4">
      <c r="A133" s="607"/>
      <c r="B133" s="601"/>
      <c r="C133" s="601"/>
      <c r="D133" s="602"/>
    </row>
    <row r="134" spans="1:4">
      <c r="A134" s="608">
        <v>1</v>
      </c>
      <c r="B134" s="609" t="s">
        <v>364</v>
      </c>
      <c r="C134" s="601"/>
      <c r="D134" s="602"/>
    </row>
    <row r="135" spans="1:4">
      <c r="A135" s="608">
        <v>2</v>
      </c>
      <c r="B135" s="609" t="s">
        <v>365</v>
      </c>
      <c r="C135" s="601"/>
      <c r="D135" s="602"/>
    </row>
    <row r="136" spans="1:4">
      <c r="A136" s="608">
        <v>3</v>
      </c>
      <c r="B136" s="609" t="s">
        <v>366</v>
      </c>
      <c r="C136" s="601"/>
      <c r="D136" s="602"/>
    </row>
    <row r="137" spans="1:4">
      <c r="A137" s="608">
        <v>4</v>
      </c>
      <c r="B137" s="609" t="s">
        <v>367</v>
      </c>
      <c r="C137" s="601"/>
      <c r="D137" s="602"/>
    </row>
    <row r="138" spans="1:4">
      <c r="A138" s="608">
        <v>5</v>
      </c>
      <c r="B138" s="609" t="s">
        <v>368</v>
      </c>
      <c r="C138" s="601"/>
      <c r="D138" s="602"/>
    </row>
    <row r="139" spans="1:4">
      <c r="A139" s="608">
        <v>6</v>
      </c>
      <c r="B139" s="609" t="s">
        <v>369</v>
      </c>
      <c r="C139" s="601"/>
      <c r="D139" s="602"/>
    </row>
    <row r="140" spans="1:4">
      <c r="A140" s="608">
        <v>7</v>
      </c>
      <c r="B140" s="609" t="s">
        <v>370</v>
      </c>
      <c r="C140" s="601"/>
      <c r="D140" s="602"/>
    </row>
    <row r="141" spans="1:4">
      <c r="A141" s="608">
        <v>8</v>
      </c>
      <c r="B141" s="609" t="s">
        <v>371</v>
      </c>
      <c r="C141" s="601"/>
      <c r="D141" s="602"/>
    </row>
    <row r="142" spans="1:4">
      <c r="A142" s="608">
        <v>9</v>
      </c>
      <c r="B142" s="609" t="s">
        <v>372</v>
      </c>
      <c r="C142" s="601"/>
      <c r="D142" s="602"/>
    </row>
    <row r="143" spans="1:4">
      <c r="A143" s="608">
        <v>10</v>
      </c>
      <c r="B143" s="609" t="s">
        <v>373</v>
      </c>
      <c r="C143" s="601"/>
      <c r="D143" s="602"/>
    </row>
    <row r="144" spans="1:4">
      <c r="A144" s="608">
        <v>11</v>
      </c>
      <c r="B144" s="609" t="s">
        <v>374</v>
      </c>
      <c r="C144" s="601"/>
      <c r="D144" s="602"/>
    </row>
    <row r="145" spans="1:4">
      <c r="A145" s="608">
        <v>12</v>
      </c>
      <c r="B145" s="609" t="s">
        <v>375</v>
      </c>
      <c r="C145" s="601"/>
      <c r="D145" s="602"/>
    </row>
    <row r="146" spans="1:4">
      <c r="A146" s="608">
        <v>13</v>
      </c>
      <c r="B146" s="609" t="s">
        <v>376</v>
      </c>
      <c r="C146" s="601"/>
      <c r="D146" s="602"/>
    </row>
    <row r="147" spans="1:4">
      <c r="A147" s="608">
        <v>14</v>
      </c>
      <c r="B147" s="609" t="s">
        <v>377</v>
      </c>
      <c r="C147" s="601"/>
      <c r="D147" s="602"/>
    </row>
    <row r="148" spans="1:4">
      <c r="A148" s="608">
        <v>15</v>
      </c>
      <c r="B148" s="609" t="s">
        <v>378</v>
      </c>
      <c r="C148" s="601"/>
      <c r="D148" s="602"/>
    </row>
    <row r="149" spans="1:4">
      <c r="A149" s="608">
        <v>16</v>
      </c>
      <c r="B149" s="609" t="s">
        <v>379</v>
      </c>
      <c r="C149" s="601"/>
      <c r="D149" s="602"/>
    </row>
    <row r="150" spans="1:4">
      <c r="A150" s="608">
        <v>17</v>
      </c>
      <c r="B150" s="609" t="s">
        <v>380</v>
      </c>
      <c r="C150" s="601"/>
      <c r="D150" s="602"/>
    </row>
    <row r="151" spans="1:4">
      <c r="A151" s="608">
        <v>18</v>
      </c>
      <c r="B151" s="609" t="s">
        <v>381</v>
      </c>
      <c r="C151" s="601"/>
      <c r="D151" s="602"/>
    </row>
    <row r="152" spans="1:4">
      <c r="A152" s="608">
        <v>19</v>
      </c>
      <c r="B152" s="609" t="s">
        <v>382</v>
      </c>
      <c r="C152" s="601"/>
      <c r="D152" s="602"/>
    </row>
    <row r="153" spans="1:4">
      <c r="A153" s="608">
        <v>20</v>
      </c>
      <c r="B153" s="609" t="s">
        <v>383</v>
      </c>
      <c r="C153" s="601"/>
      <c r="D153" s="602"/>
    </row>
    <row r="154" spans="1:4">
      <c r="A154" s="608">
        <v>21</v>
      </c>
      <c r="B154" s="609" t="s">
        <v>384</v>
      </c>
      <c r="C154" s="601"/>
      <c r="D154" s="602"/>
    </row>
    <row r="155" spans="1:4">
      <c r="A155" s="608">
        <v>22</v>
      </c>
      <c r="B155" s="609" t="s">
        <v>385</v>
      </c>
      <c r="C155" s="601"/>
      <c r="D155" s="602"/>
    </row>
    <row r="156" spans="1:4">
      <c r="A156" s="608">
        <v>23</v>
      </c>
      <c r="B156" s="609" t="s">
        <v>386</v>
      </c>
      <c r="C156" s="601"/>
      <c r="D156" s="602"/>
    </row>
    <row r="157" spans="1:4">
      <c r="A157" s="608">
        <v>24</v>
      </c>
      <c r="B157" s="609" t="s">
        <v>387</v>
      </c>
      <c r="C157" s="601"/>
      <c r="D157" s="602"/>
    </row>
    <row r="158" spans="1:4">
      <c r="A158" s="608">
        <v>25</v>
      </c>
      <c r="B158" s="609" t="s">
        <v>388</v>
      </c>
      <c r="C158" s="601"/>
      <c r="D158" s="602"/>
    </row>
    <row r="159" spans="1:4">
      <c r="A159" s="608">
        <v>26</v>
      </c>
      <c r="B159" s="609" t="s">
        <v>389</v>
      </c>
      <c r="C159" s="601"/>
      <c r="D159" s="602"/>
    </row>
    <row r="160" spans="1:4">
      <c r="A160" s="608">
        <v>27</v>
      </c>
      <c r="B160" s="609" t="s">
        <v>390</v>
      </c>
      <c r="C160" s="601"/>
      <c r="D160" s="602"/>
    </row>
    <row r="161" spans="1:4">
      <c r="A161" s="608">
        <v>28</v>
      </c>
      <c r="B161" s="609" t="s">
        <v>391</v>
      </c>
      <c r="C161" s="601"/>
      <c r="D161" s="602"/>
    </row>
    <row r="162" spans="1:4">
      <c r="A162" s="608">
        <v>29</v>
      </c>
      <c r="B162" s="609" t="s">
        <v>392</v>
      </c>
      <c r="C162" s="601"/>
      <c r="D162" s="602"/>
    </row>
    <row r="163" spans="1:4">
      <c r="A163" s="608">
        <v>30</v>
      </c>
      <c r="B163" s="609" t="s">
        <v>393</v>
      </c>
      <c r="C163" s="601"/>
      <c r="D163" s="602"/>
    </row>
    <row r="164" spans="1:4">
      <c r="A164" s="608">
        <v>31</v>
      </c>
      <c r="B164" s="609" t="s">
        <v>394</v>
      </c>
      <c r="C164" s="601"/>
      <c r="D164" s="602"/>
    </row>
    <row r="165" spans="1:4">
      <c r="A165" s="608">
        <v>32</v>
      </c>
      <c r="B165" s="609" t="s">
        <v>395</v>
      </c>
      <c r="C165" s="601"/>
      <c r="D165" s="602"/>
    </row>
    <row r="166" spans="1:4">
      <c r="A166" s="608">
        <v>33</v>
      </c>
      <c r="B166" s="609" t="s">
        <v>396</v>
      </c>
      <c r="C166" s="601"/>
      <c r="D166" s="602"/>
    </row>
    <row r="167" spans="1:4">
      <c r="A167" s="608">
        <v>34</v>
      </c>
      <c r="B167" s="609" t="s">
        <v>397</v>
      </c>
      <c r="C167" s="601"/>
      <c r="D167" s="602"/>
    </row>
    <row r="168" spans="1:4">
      <c r="A168" s="608">
        <v>35</v>
      </c>
      <c r="B168" s="609" t="s">
        <v>398</v>
      </c>
      <c r="C168" s="601"/>
      <c r="D168" s="602"/>
    </row>
    <row r="169" spans="1:4">
      <c r="A169" s="608">
        <v>36</v>
      </c>
      <c r="B169" s="609" t="s">
        <v>399</v>
      </c>
      <c r="C169" s="601"/>
      <c r="D169" s="602"/>
    </row>
    <row r="170" spans="1:4">
      <c r="A170" s="608">
        <v>37</v>
      </c>
      <c r="B170" s="609" t="s">
        <v>400</v>
      </c>
      <c r="C170" s="601"/>
      <c r="D170" s="602"/>
    </row>
    <row r="171" spans="1:4">
      <c r="A171" s="608">
        <v>38</v>
      </c>
      <c r="B171" s="609" t="s">
        <v>401</v>
      </c>
      <c r="C171" s="601"/>
      <c r="D171" s="602"/>
    </row>
    <row r="172" spans="1:4">
      <c r="A172" s="608">
        <v>39</v>
      </c>
      <c r="B172" s="609" t="s">
        <v>402</v>
      </c>
      <c r="C172" s="601"/>
      <c r="D172" s="602"/>
    </row>
    <row r="173" spans="1:4">
      <c r="A173" s="608">
        <v>40</v>
      </c>
      <c r="B173" s="609" t="s">
        <v>403</v>
      </c>
      <c r="C173" s="601"/>
      <c r="D173" s="602"/>
    </row>
    <row r="174" spans="1:4">
      <c r="A174" s="608">
        <v>41</v>
      </c>
      <c r="B174" s="609" t="s">
        <v>404</v>
      </c>
      <c r="C174" s="601"/>
      <c r="D174" s="602"/>
    </row>
    <row r="175" spans="1:4">
      <c r="A175" s="608">
        <v>42</v>
      </c>
      <c r="B175" s="609" t="s">
        <v>405</v>
      </c>
      <c r="C175" s="601"/>
      <c r="D175" s="602"/>
    </row>
    <row r="176" spans="1:4">
      <c r="A176" s="608">
        <v>43</v>
      </c>
      <c r="B176" s="609" t="s">
        <v>406</v>
      </c>
      <c r="C176" s="601"/>
      <c r="D176" s="602"/>
    </row>
    <row r="177" spans="1:4">
      <c r="A177" s="608">
        <v>44</v>
      </c>
      <c r="B177" s="609" t="s">
        <v>407</v>
      </c>
      <c r="C177" s="601"/>
      <c r="D177" s="602"/>
    </row>
    <row r="178" spans="1:4">
      <c r="A178" s="608">
        <v>45</v>
      </c>
      <c r="B178" s="609" t="s">
        <v>408</v>
      </c>
      <c r="C178" s="601"/>
      <c r="D178" s="602"/>
    </row>
    <row r="179" spans="1:4">
      <c r="A179" s="608">
        <v>46</v>
      </c>
      <c r="B179" s="609" t="s">
        <v>409</v>
      </c>
      <c r="C179" s="601"/>
      <c r="D179" s="602"/>
    </row>
    <row r="180" spans="1:4">
      <c r="A180" s="608">
        <v>47</v>
      </c>
      <c r="B180" s="609" t="s">
        <v>410</v>
      </c>
      <c r="C180" s="601"/>
      <c r="D180" s="602"/>
    </row>
    <row r="181" spans="1:4">
      <c r="A181" s="608">
        <v>48</v>
      </c>
      <c r="B181" s="609" t="s">
        <v>411</v>
      </c>
      <c r="C181" s="601"/>
      <c r="D181" s="602"/>
    </row>
    <row r="182" spans="1:4">
      <c r="A182" s="608">
        <v>49</v>
      </c>
      <c r="B182" s="609" t="s">
        <v>412</v>
      </c>
      <c r="C182" s="601"/>
      <c r="D182" s="602"/>
    </row>
    <row r="183" spans="1:4">
      <c r="A183" s="608">
        <v>50</v>
      </c>
      <c r="B183" s="609" t="s">
        <v>413</v>
      </c>
      <c r="C183" s="601"/>
      <c r="D183" s="602"/>
    </row>
    <row r="184" spans="1:4">
      <c r="A184" s="608">
        <v>51</v>
      </c>
      <c r="B184" s="609" t="s">
        <v>414</v>
      </c>
      <c r="C184" s="601"/>
      <c r="D184" s="602"/>
    </row>
    <row r="185" spans="1:4">
      <c r="A185" s="608">
        <v>52</v>
      </c>
      <c r="B185" s="609" t="s">
        <v>415</v>
      </c>
      <c r="C185" s="601"/>
      <c r="D185" s="602"/>
    </row>
    <row r="186" spans="1:4">
      <c r="A186" s="608">
        <v>53</v>
      </c>
      <c r="B186" s="609" t="s">
        <v>416</v>
      </c>
      <c r="C186" s="601"/>
      <c r="D186" s="602"/>
    </row>
    <row r="187" spans="1:4">
      <c r="A187" s="608">
        <v>54</v>
      </c>
      <c r="B187" s="609" t="s">
        <v>417</v>
      </c>
      <c r="C187" s="601"/>
      <c r="D187" s="602"/>
    </row>
    <row r="188" spans="1:4">
      <c r="A188" s="608">
        <v>55</v>
      </c>
      <c r="B188" s="609" t="s">
        <v>418</v>
      </c>
      <c r="C188" s="601"/>
      <c r="D188" s="602"/>
    </row>
    <row r="189" spans="1:4">
      <c r="A189" s="608">
        <v>56</v>
      </c>
      <c r="B189" s="609" t="s">
        <v>419</v>
      </c>
      <c r="C189" s="601"/>
      <c r="D189" s="602"/>
    </row>
    <row r="190" spans="1:4">
      <c r="A190" s="608">
        <v>57</v>
      </c>
      <c r="B190" s="609" t="s">
        <v>420</v>
      </c>
      <c r="C190" s="601"/>
      <c r="D190" s="602"/>
    </row>
    <row r="191" spans="1:4">
      <c r="A191" s="608">
        <v>58</v>
      </c>
      <c r="B191" s="609" t="s">
        <v>421</v>
      </c>
      <c r="C191" s="601"/>
      <c r="D191" s="602"/>
    </row>
    <row r="192" spans="1:4">
      <c r="A192" s="608">
        <v>59</v>
      </c>
      <c r="B192" s="609" t="s">
        <v>422</v>
      </c>
      <c r="C192" s="601"/>
      <c r="D192" s="602"/>
    </row>
    <row r="193" spans="1:4">
      <c r="A193" s="608">
        <v>60</v>
      </c>
      <c r="B193" s="609" t="s">
        <v>423</v>
      </c>
      <c r="C193" s="601"/>
      <c r="D193" s="602"/>
    </row>
    <row r="194" spans="1:4">
      <c r="A194" s="608">
        <v>61</v>
      </c>
      <c r="B194" s="609" t="s">
        <v>424</v>
      </c>
      <c r="C194" s="601"/>
      <c r="D194" s="602"/>
    </row>
    <row r="195" spans="1:4">
      <c r="A195" s="608">
        <v>62</v>
      </c>
      <c r="B195" s="609" t="s">
        <v>425</v>
      </c>
      <c r="C195" s="601"/>
      <c r="D195" s="602"/>
    </row>
    <row r="196" spans="1:4">
      <c r="A196" s="608">
        <v>63</v>
      </c>
      <c r="B196" s="609" t="s">
        <v>426</v>
      </c>
      <c r="C196" s="601"/>
      <c r="D196" s="602"/>
    </row>
    <row r="197" spans="1:4">
      <c r="A197" s="608">
        <v>64</v>
      </c>
      <c r="B197" s="609" t="s">
        <v>427</v>
      </c>
      <c r="C197" s="601"/>
      <c r="D197" s="602"/>
    </row>
    <row r="198" spans="1:4">
      <c r="A198" s="608">
        <v>65</v>
      </c>
      <c r="B198" s="609" t="s">
        <v>428</v>
      </c>
      <c r="C198" s="601"/>
      <c r="D198" s="602"/>
    </row>
    <row r="199" spans="1:4">
      <c r="A199" s="608">
        <v>66</v>
      </c>
      <c r="B199" s="609" t="s">
        <v>429</v>
      </c>
      <c r="C199" s="601"/>
      <c r="D199" s="602"/>
    </row>
    <row r="200" spans="1:4">
      <c r="A200" s="608">
        <v>67</v>
      </c>
      <c r="B200" s="609" t="s">
        <v>430</v>
      </c>
      <c r="C200" s="601"/>
      <c r="D200" s="602"/>
    </row>
    <row r="201" spans="1:4">
      <c r="A201" s="608">
        <v>68</v>
      </c>
      <c r="B201" s="609" t="s">
        <v>431</v>
      </c>
      <c r="C201" s="601"/>
      <c r="D201" s="602"/>
    </row>
    <row r="202" spans="1:4">
      <c r="A202" s="608">
        <v>69</v>
      </c>
      <c r="B202" s="609" t="s">
        <v>432</v>
      </c>
      <c r="C202" s="601"/>
      <c r="D202" s="602"/>
    </row>
    <row r="203" spans="1:4">
      <c r="A203" s="608">
        <v>70</v>
      </c>
      <c r="B203" s="609" t="s">
        <v>433</v>
      </c>
      <c r="C203" s="601"/>
      <c r="D203" s="602"/>
    </row>
    <row r="204" spans="1:4">
      <c r="A204" s="608">
        <v>71</v>
      </c>
      <c r="B204" s="609" t="s">
        <v>434</v>
      </c>
      <c r="C204" s="601"/>
      <c r="D204" s="602"/>
    </row>
    <row r="205" spans="1:4">
      <c r="A205" s="608">
        <v>72</v>
      </c>
      <c r="B205" s="609" t="s">
        <v>435</v>
      </c>
      <c r="C205" s="601"/>
      <c r="D205" s="602"/>
    </row>
    <row r="206" spans="1:4">
      <c r="A206" s="608">
        <v>73</v>
      </c>
      <c r="B206" s="609" t="s">
        <v>436</v>
      </c>
      <c r="C206" s="601"/>
      <c r="D206" s="602"/>
    </row>
    <row r="207" spans="1:4">
      <c r="A207" s="608">
        <v>74</v>
      </c>
      <c r="B207" s="609" t="s">
        <v>437</v>
      </c>
      <c r="C207" s="601"/>
      <c r="D207" s="602"/>
    </row>
    <row r="208" spans="1:4">
      <c r="A208" s="608">
        <v>75</v>
      </c>
      <c r="B208" s="609" t="s">
        <v>438</v>
      </c>
      <c r="C208" s="601"/>
      <c r="D208" s="602"/>
    </row>
    <row r="209" spans="1:4">
      <c r="A209" s="608">
        <v>76</v>
      </c>
      <c r="B209" s="609" t="s">
        <v>439</v>
      </c>
      <c r="C209" s="601"/>
      <c r="D209" s="602"/>
    </row>
    <row r="210" spans="1:4">
      <c r="A210" s="608">
        <v>77</v>
      </c>
      <c r="B210" s="609" t="s">
        <v>440</v>
      </c>
      <c r="C210" s="601"/>
      <c r="D210" s="602"/>
    </row>
    <row r="211" spans="1:4">
      <c r="A211" s="608">
        <v>78</v>
      </c>
      <c r="B211" s="609" t="s">
        <v>441</v>
      </c>
      <c r="C211" s="601"/>
      <c r="D211" s="602"/>
    </row>
    <row r="212" spans="1:4">
      <c r="A212" s="608">
        <v>79</v>
      </c>
      <c r="B212" s="609" t="s">
        <v>442</v>
      </c>
      <c r="C212" s="601"/>
      <c r="D212" s="602"/>
    </row>
    <row r="213" spans="1:4">
      <c r="A213" s="608">
        <v>80</v>
      </c>
      <c r="B213" s="609" t="s">
        <v>443</v>
      </c>
      <c r="C213" s="601"/>
      <c r="D213" s="602"/>
    </row>
    <row r="214" spans="1:4">
      <c r="A214" s="608">
        <v>81</v>
      </c>
      <c r="B214" s="609" t="s">
        <v>444</v>
      </c>
      <c r="C214" s="601"/>
      <c r="D214" s="602"/>
    </row>
    <row r="215" spans="1:4">
      <c r="A215" s="608">
        <v>82</v>
      </c>
      <c r="B215" s="609" t="s">
        <v>445</v>
      </c>
      <c r="C215" s="601"/>
      <c r="D215" s="602"/>
    </row>
    <row r="216" spans="1:4">
      <c r="A216" s="608">
        <v>83</v>
      </c>
      <c r="B216" s="609" t="s">
        <v>446</v>
      </c>
      <c r="C216" s="601"/>
      <c r="D216" s="602"/>
    </row>
    <row r="217" spans="1:4">
      <c r="A217" s="608">
        <v>84</v>
      </c>
      <c r="B217" s="609" t="s">
        <v>447</v>
      </c>
      <c r="C217" s="601"/>
      <c r="D217" s="602"/>
    </row>
    <row r="218" spans="1:4">
      <c r="A218" s="608">
        <v>85</v>
      </c>
      <c r="B218" s="609" t="s">
        <v>448</v>
      </c>
      <c r="C218" s="601"/>
      <c r="D218" s="602"/>
    </row>
    <row r="219" spans="1:4">
      <c r="A219" s="608">
        <v>86</v>
      </c>
      <c r="B219" s="609" t="s">
        <v>449</v>
      </c>
      <c r="C219" s="601"/>
      <c r="D219" s="602"/>
    </row>
    <row r="220" spans="1:4">
      <c r="A220" s="608">
        <v>87</v>
      </c>
      <c r="B220" s="609" t="s">
        <v>450</v>
      </c>
      <c r="C220" s="601"/>
      <c r="D220" s="602"/>
    </row>
    <row r="221" spans="1:4">
      <c r="A221" s="608">
        <v>88</v>
      </c>
      <c r="B221" s="609" t="s">
        <v>451</v>
      </c>
      <c r="C221" s="601"/>
      <c r="D221" s="602"/>
    </row>
    <row r="222" spans="1:4">
      <c r="A222" s="608">
        <v>89</v>
      </c>
      <c r="B222" s="609" t="s">
        <v>452</v>
      </c>
      <c r="C222" s="601"/>
      <c r="D222" s="602"/>
    </row>
    <row r="223" spans="1:4">
      <c r="A223" s="608">
        <v>90</v>
      </c>
      <c r="B223" s="609" t="s">
        <v>453</v>
      </c>
      <c r="C223" s="601"/>
      <c r="D223" s="602"/>
    </row>
    <row r="224" spans="1:4">
      <c r="A224" s="608">
        <v>91</v>
      </c>
      <c r="B224" s="609" t="s">
        <v>454</v>
      </c>
      <c r="C224" s="601"/>
      <c r="D224" s="602"/>
    </row>
    <row r="225" spans="1:4">
      <c r="A225" s="608">
        <v>92</v>
      </c>
      <c r="B225" s="609" t="s">
        <v>455</v>
      </c>
      <c r="C225" s="601"/>
      <c r="D225" s="602"/>
    </row>
    <row r="226" spans="1:4">
      <c r="A226" s="608">
        <v>93</v>
      </c>
      <c r="B226" s="609" t="s">
        <v>456</v>
      </c>
      <c r="C226" s="601"/>
      <c r="D226" s="602"/>
    </row>
    <row r="227" spans="1:4">
      <c r="A227" s="608">
        <v>94</v>
      </c>
      <c r="B227" s="609" t="s">
        <v>457</v>
      </c>
      <c r="C227" s="601"/>
      <c r="D227" s="602"/>
    </row>
    <row r="228" spans="1:4">
      <c r="A228" s="608">
        <v>95</v>
      </c>
      <c r="B228" s="609" t="s">
        <v>458</v>
      </c>
      <c r="C228" s="601"/>
      <c r="D228" s="602"/>
    </row>
    <row r="229" spans="1:4">
      <c r="A229" s="608">
        <v>96</v>
      </c>
      <c r="B229" s="609" t="s">
        <v>459</v>
      </c>
      <c r="C229" s="601"/>
      <c r="D229" s="602"/>
    </row>
    <row r="230" spans="1:4">
      <c r="A230" s="608">
        <v>97</v>
      </c>
      <c r="B230" s="609" t="s">
        <v>460</v>
      </c>
      <c r="C230" s="601"/>
      <c r="D230" s="602"/>
    </row>
    <row r="231" spans="1:4">
      <c r="A231" s="608">
        <v>98</v>
      </c>
      <c r="B231" s="609" t="s">
        <v>461</v>
      </c>
      <c r="C231" s="601"/>
      <c r="D231" s="602"/>
    </row>
    <row r="232" spans="1:4">
      <c r="A232" s="608">
        <v>99</v>
      </c>
      <c r="B232" s="609" t="s">
        <v>462</v>
      </c>
      <c r="C232" s="601"/>
      <c r="D232" s="602"/>
    </row>
    <row r="233" spans="1:4" ht="13.5" thickBot="1">
      <c r="A233" s="610">
        <v>100</v>
      </c>
      <c r="B233" s="611" t="s">
        <v>463</v>
      </c>
      <c r="C233" s="612"/>
      <c r="D233" s="613"/>
    </row>
  </sheetData>
  <sheetProtection selectLockedCells="1"/>
  <customSheetViews>
    <customSheetView guid="{CCA37BAE-906F-43D5-9FD9-B13563E4B9D7}" hiddenColumns="1" state="hidden" topLeftCell="P1">
      <selection activeCell="DT28" sqref="DT28"/>
      <pageMargins left="0.75" right="0.75" top="1" bottom="1" header="0.5" footer="0.5"/>
      <pageSetup orientation="portrait" r:id="rId1"/>
      <headerFooter alignWithMargins="0"/>
    </customSheetView>
    <customSheetView guid="{9E88A623-8EDB-47F0-815B-9C48385C3E73}" hiddenColumns="1" state="hidden" topLeftCell="P1">
      <selection activeCell="DT28" sqref="DT28"/>
      <pageMargins left="0.75" right="0.75" top="1" bottom="1" header="0.5" footer="0.5"/>
      <pageSetup orientation="portrait" r:id="rId2"/>
      <headerFooter alignWithMargins="0"/>
    </customSheetView>
    <customSheetView guid="{BDFA0401-0547-4E51-8BD2-84F711B066CA}" hiddenColumns="1" state="hidden" topLeftCell="P1">
      <selection activeCell="DT28" sqref="DT28"/>
      <pageMargins left="0.75" right="0.75" top="1" bottom="1" header="0.5" footer="0.5"/>
      <pageSetup orientation="portrait" r:id="rId3"/>
      <headerFooter alignWithMargins="0"/>
    </customSheetView>
    <customSheetView guid="{112647D2-7580-431B-99B5-DD512E2AD50E}" hiddenColumns="1" state="hidden" topLeftCell="P1">
      <selection activeCell="DT28" sqref="DT28"/>
      <pageMargins left="0.75" right="0.75" top="1" bottom="1" header="0.5" footer="0.5"/>
      <pageSetup orientation="portrait" r:id="rId4"/>
      <headerFooter alignWithMargins="0"/>
    </customSheetView>
    <customSheetView guid="{63D51328-7CBC-4A1E-B96D-BAE91416501B}" hiddenColumns="1" state="hidden" topLeftCell="P1">
      <selection activeCell="DT28" sqref="DT28"/>
      <pageMargins left="0.75" right="0.75" top="1" bottom="1" header="0.5" footer="0.5"/>
      <pageSetup orientation="portrait" r:id="rId5"/>
      <headerFooter alignWithMargins="0"/>
    </customSheetView>
    <customSheetView guid="{99CA2F10-F926-46DC-8609-4EAE5B9F3585}" hiddenColumns="1" state="hidden" topLeftCell="P1">
      <selection activeCell="DT28" sqref="DT28"/>
      <pageMargins left="0.75" right="0.75" top="1" bottom="1" header="0.5" footer="0.5"/>
      <pageSetup orientation="portrait" r:id="rId6"/>
      <headerFooter alignWithMargins="0"/>
    </customSheetView>
    <customSheetView guid="{F8A50AE1-259E-429D-A506-38EB64D134EF}" hiddenColumns="1" state="hidden" topLeftCell="P1">
      <selection activeCell="DT28" sqref="DT28"/>
      <pageMargins left="0.75" right="0.75" top="1" bottom="1" header="0.5" footer="0.5"/>
      <pageSetup orientation="portrait" r:id="rId7"/>
      <headerFooter alignWithMargins="0"/>
    </customSheetView>
    <customSheetView guid="{DEF6DCE2-4A74-4BE5-B5D5-8143DC3F770A}" hiddenColumns="1" state="hidden" topLeftCell="P1">
      <selection activeCell="DT28" sqref="DT28"/>
      <pageMargins left="0.75" right="0.75" top="1" bottom="1" header="0.5" footer="0.5"/>
      <pageSetup orientation="portrait" r:id="rId8"/>
      <headerFooter alignWithMargins="0"/>
    </customSheetView>
    <customSheetView guid="{F658ED72-5E54-4C5B-BB2C-7A2962080984}" hiddenColumns="1" state="hidden" topLeftCell="P1">
      <selection activeCell="DT28" sqref="DT28"/>
      <pageMargins left="0.75" right="0.75" top="1" bottom="1" header="0.5" footer="0.5"/>
      <pageSetup orientation="portrait" r:id="rId9"/>
      <headerFooter alignWithMargins="0"/>
    </customSheetView>
    <customSheetView guid="{BE68641D-0C1E-4F8D-890A-A660C199187C}" hiddenColumns="1" state="hidden" topLeftCell="P1">
      <selection activeCell="DT28" sqref="DT28"/>
      <pageMargins left="0.75" right="0.75" top="1" bottom="1" header="0.5" footer="0.5"/>
      <pageSetup orientation="portrait" r:id="rId10"/>
      <headerFooter alignWithMargins="0"/>
    </customSheetView>
    <customSheetView guid="{AD0333DF-5B33-49B5-B063-72505D20EFE4}" hiddenColumns="1" state="hidden" topLeftCell="P1">
      <selection activeCell="DT28" sqref="DT28"/>
      <pageMargins left="0.75" right="0.75" top="1" bottom="1" header="0.5" footer="0.5"/>
      <pageSetup orientation="portrait" r:id="rId11"/>
      <headerFooter alignWithMargins="0"/>
    </customSheetView>
    <customSheetView guid="{C44C314C-9BEB-403F-A933-6B948E5C1171}" hiddenColumns="1" state="hidden" topLeftCell="P1">
      <selection activeCell="DT28" sqref="DT28"/>
      <pageMargins left="0.75" right="0.75" top="1" bottom="1" header="0.5" footer="0.5"/>
      <pageSetup orientation="portrait" r:id="rId12"/>
      <headerFooter alignWithMargins="0"/>
    </customSheetView>
    <customSheetView guid="{84F40905-A9D3-43A5-987A-8A757D486A94}" hiddenColumns="1" state="hidden" topLeftCell="P1">
      <selection activeCell="DT28" sqref="DT28"/>
      <pageMargins left="0.75" right="0.75" top="1" bottom="1" header="0.5" footer="0.5"/>
      <pageSetup orientation="portrait" r:id="rId13"/>
      <headerFooter alignWithMargins="0"/>
    </customSheetView>
  </customSheetViews>
  <mergeCells count="14">
    <mergeCell ref="U4:AA4"/>
    <mergeCell ref="U5:AA5"/>
    <mergeCell ref="A122:B122"/>
    <mergeCell ref="A123:B123"/>
    <mergeCell ref="A125:D125"/>
    <mergeCell ref="A4:D4"/>
    <mergeCell ref="F4:I4"/>
    <mergeCell ref="K4:N4"/>
    <mergeCell ref="P4:S4"/>
    <mergeCell ref="A1:B1"/>
    <mergeCell ref="F1:G1"/>
    <mergeCell ref="K1:L1"/>
    <mergeCell ref="P1:Q1"/>
    <mergeCell ref="A2:B2"/>
  </mergeCells>
  <pageMargins left="0.75" right="0.75" top="1" bottom="1" header="0.5" footer="0.5"/>
  <pageSetup orientation="portrait" r:id="rId14"/>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4">
    <pageSetUpPr autoPageBreaks="0"/>
  </sheetPr>
  <dimension ref="A1:K149"/>
  <sheetViews>
    <sheetView showGridLines="0" topLeftCell="A43" zoomScaleSheetLayoutView="89" workbookViewId="0">
      <selection activeCell="A36" sqref="A36:IV36"/>
    </sheetView>
  </sheetViews>
  <sheetFormatPr defaultColWidth="9.140625" defaultRowHeight="16.5"/>
  <cols>
    <col min="1" max="1" width="9.140625" style="59"/>
    <col min="2" max="2" width="9.140625" style="60"/>
    <col min="3" max="3" width="83" style="60" customWidth="1"/>
    <col min="4" max="4" width="75.5703125" style="59" customWidth="1"/>
    <col min="5" max="16384" width="9.140625" style="58"/>
  </cols>
  <sheetData>
    <row r="1" spans="1:11" ht="45" customHeight="1">
      <c r="A1" s="729" t="s">
        <v>348</v>
      </c>
      <c r="B1" s="729"/>
      <c r="C1" s="729"/>
      <c r="D1" s="56"/>
      <c r="E1" s="57"/>
      <c r="F1" s="57"/>
      <c r="G1" s="57"/>
      <c r="H1" s="57"/>
      <c r="I1" s="57"/>
      <c r="J1" s="57"/>
      <c r="K1" s="57"/>
    </row>
    <row r="2" spans="1:11" ht="18" customHeight="1">
      <c r="D2" s="32"/>
      <c r="E2" s="61"/>
      <c r="F2" s="61"/>
      <c r="G2" s="61"/>
      <c r="H2" s="61"/>
      <c r="I2" s="61"/>
      <c r="J2" s="61"/>
      <c r="K2" s="61"/>
    </row>
    <row r="3" spans="1:11" ht="18" customHeight="1">
      <c r="A3" s="62" t="s">
        <v>54</v>
      </c>
      <c r="B3" s="60" t="s">
        <v>55</v>
      </c>
      <c r="D3" s="63"/>
      <c r="E3" s="64"/>
      <c r="F3" s="64"/>
      <c r="G3" s="64"/>
      <c r="H3" s="64"/>
      <c r="I3" s="64"/>
      <c r="J3" s="64"/>
      <c r="K3" s="64"/>
    </row>
    <row r="4" spans="1:11" ht="18" customHeight="1">
      <c r="B4" s="65" t="s">
        <v>56</v>
      </c>
      <c r="C4" s="66" t="s">
        <v>57</v>
      </c>
      <c r="D4" s="63"/>
      <c r="E4" s="64"/>
      <c r="F4" s="64"/>
      <c r="G4" s="64"/>
      <c r="H4" s="64"/>
      <c r="I4" s="64"/>
      <c r="J4" s="64"/>
      <c r="K4" s="64"/>
    </row>
    <row r="5" spans="1:11" ht="38.1" customHeight="1">
      <c r="B5" s="65" t="s">
        <v>58</v>
      </c>
      <c r="C5" s="66" t="s">
        <v>59</v>
      </c>
      <c r="D5" s="63"/>
      <c r="E5" s="64"/>
      <c r="F5" s="64"/>
      <c r="G5" s="64"/>
      <c r="H5" s="64"/>
      <c r="I5" s="64"/>
      <c r="J5" s="64"/>
      <c r="K5" s="64"/>
    </row>
    <row r="6" spans="1:11" ht="18" customHeight="1">
      <c r="B6" s="65" t="s">
        <v>60</v>
      </c>
      <c r="C6" s="66" t="s">
        <v>61</v>
      </c>
      <c r="D6" s="63"/>
      <c r="E6" s="64"/>
      <c r="F6" s="64"/>
      <c r="G6" s="64"/>
      <c r="H6" s="64"/>
      <c r="I6" s="64"/>
      <c r="J6" s="64"/>
      <c r="K6" s="64"/>
    </row>
    <row r="7" spans="1:11" ht="18" customHeight="1">
      <c r="B7" s="65" t="s">
        <v>62</v>
      </c>
      <c r="C7" s="66" t="s">
        <v>63</v>
      </c>
      <c r="D7" s="63"/>
      <c r="E7" s="64"/>
      <c r="F7" s="64"/>
      <c r="G7" s="64"/>
      <c r="H7" s="64"/>
      <c r="I7" s="64"/>
      <c r="J7" s="64"/>
      <c r="K7" s="64"/>
    </row>
    <row r="8" spans="1:11" ht="18" customHeight="1">
      <c r="B8" s="65" t="s">
        <v>64</v>
      </c>
      <c r="C8" s="66" t="s">
        <v>65</v>
      </c>
      <c r="D8" s="63"/>
      <c r="E8" s="64"/>
      <c r="F8" s="64"/>
      <c r="G8" s="64"/>
      <c r="H8" s="64"/>
      <c r="I8" s="64"/>
      <c r="J8" s="64"/>
      <c r="K8" s="64"/>
    </row>
    <row r="9" spans="1:11" ht="18" customHeight="1">
      <c r="B9" s="65" t="s">
        <v>66</v>
      </c>
      <c r="C9" s="66" t="s">
        <v>67</v>
      </c>
      <c r="D9" s="63"/>
      <c r="E9" s="64"/>
      <c r="F9" s="64"/>
      <c r="G9" s="64"/>
      <c r="H9" s="64"/>
      <c r="I9" s="64"/>
      <c r="J9" s="64"/>
      <c r="K9" s="64"/>
    </row>
    <row r="10" spans="1:11" ht="18" customHeight="1">
      <c r="B10" s="65"/>
      <c r="C10" s="66"/>
      <c r="D10" s="63"/>
      <c r="E10" s="64"/>
      <c r="F10" s="64"/>
      <c r="G10" s="64"/>
      <c r="H10" s="64"/>
      <c r="I10" s="64"/>
      <c r="J10" s="64"/>
      <c r="K10" s="64"/>
    </row>
    <row r="11" spans="1:11" ht="18" customHeight="1">
      <c r="A11" s="62" t="s">
        <v>68</v>
      </c>
      <c r="B11" s="60" t="s">
        <v>69</v>
      </c>
      <c r="D11" s="63"/>
      <c r="E11" s="64"/>
      <c r="F11" s="64"/>
      <c r="G11" s="64"/>
      <c r="H11" s="64"/>
      <c r="I11" s="64"/>
      <c r="J11" s="64"/>
      <c r="K11" s="64"/>
    </row>
    <row r="12" spans="1:11" ht="18" customHeight="1">
      <c r="B12" s="728" t="s">
        <v>70</v>
      </c>
      <c r="C12" s="728"/>
      <c r="D12" s="67"/>
      <c r="E12" s="64"/>
      <c r="F12" s="64"/>
      <c r="G12" s="64"/>
      <c r="H12" s="64"/>
      <c r="I12" s="64"/>
      <c r="J12" s="64"/>
      <c r="K12" s="64"/>
    </row>
    <row r="13" spans="1:11" ht="18" customHeight="1">
      <c r="B13" s="68"/>
      <c r="C13" s="66" t="s">
        <v>71</v>
      </c>
      <c r="D13" s="63"/>
      <c r="E13" s="64"/>
      <c r="F13" s="64"/>
      <c r="G13" s="64"/>
      <c r="H13" s="64"/>
      <c r="I13" s="64"/>
      <c r="J13" s="64"/>
      <c r="K13" s="64"/>
    </row>
    <row r="14" spans="1:11" ht="18" customHeight="1">
      <c r="B14" s="728" t="s">
        <v>72</v>
      </c>
      <c r="C14" s="728"/>
      <c r="D14" s="67"/>
      <c r="E14" s="64"/>
      <c r="F14" s="64"/>
      <c r="G14" s="64"/>
      <c r="H14" s="64"/>
      <c r="I14" s="64"/>
      <c r="J14" s="64"/>
      <c r="K14" s="64"/>
    </row>
    <row r="15" spans="1:11" ht="38.1" customHeight="1">
      <c r="B15" s="69" t="s">
        <v>73</v>
      </c>
      <c r="C15" s="66" t="s">
        <v>74</v>
      </c>
      <c r="D15" s="63"/>
      <c r="E15" s="64"/>
      <c r="F15" s="64"/>
      <c r="G15" s="64"/>
      <c r="H15" s="64"/>
      <c r="I15" s="64"/>
      <c r="J15" s="64"/>
      <c r="K15" s="64"/>
    </row>
    <row r="16" spans="1:11" ht="36" customHeight="1">
      <c r="B16" s="69" t="s">
        <v>73</v>
      </c>
      <c r="C16" s="66" t="s">
        <v>75</v>
      </c>
      <c r="D16" s="63"/>
      <c r="E16" s="64"/>
      <c r="F16" s="64"/>
      <c r="G16" s="64"/>
      <c r="H16" s="64"/>
      <c r="I16" s="64"/>
      <c r="J16" s="64"/>
      <c r="K16" s="64"/>
    </row>
    <row r="17" spans="2:11" ht="42" customHeight="1">
      <c r="B17" s="69" t="s">
        <v>73</v>
      </c>
      <c r="C17" s="66" t="s">
        <v>76</v>
      </c>
      <c r="D17" s="63"/>
      <c r="E17" s="64"/>
      <c r="F17" s="64"/>
      <c r="G17" s="64"/>
      <c r="H17" s="64"/>
      <c r="I17" s="64"/>
      <c r="J17" s="64"/>
      <c r="K17" s="64"/>
    </row>
    <row r="18" spans="2:11" ht="18" customHeight="1">
      <c r="B18" s="69" t="s">
        <v>73</v>
      </c>
      <c r="C18" s="66" t="s">
        <v>77</v>
      </c>
      <c r="D18" s="63"/>
      <c r="E18" s="64"/>
      <c r="F18" s="64"/>
      <c r="G18" s="64"/>
      <c r="H18" s="64"/>
      <c r="I18" s="64"/>
      <c r="J18" s="64"/>
      <c r="K18" s="64"/>
    </row>
    <row r="19" spans="2:11" ht="18" customHeight="1">
      <c r="B19" s="69" t="s">
        <v>73</v>
      </c>
      <c r="C19" s="70" t="s">
        <v>78</v>
      </c>
      <c r="D19" s="63"/>
      <c r="E19" s="64"/>
      <c r="F19" s="64"/>
      <c r="G19" s="64"/>
      <c r="H19" s="64"/>
      <c r="I19" s="64"/>
      <c r="J19" s="64"/>
      <c r="K19" s="64"/>
    </row>
    <row r="20" spans="2:11" ht="18" customHeight="1">
      <c r="B20" s="69" t="s">
        <v>73</v>
      </c>
      <c r="C20" s="66" t="s">
        <v>79</v>
      </c>
      <c r="D20" s="63"/>
      <c r="E20" s="64"/>
      <c r="F20" s="64"/>
      <c r="G20" s="64"/>
      <c r="H20" s="64"/>
      <c r="I20" s="64"/>
      <c r="J20" s="64"/>
      <c r="K20" s="64"/>
    </row>
    <row r="21" spans="2:11" ht="18" customHeight="1">
      <c r="B21" s="728" t="s">
        <v>80</v>
      </c>
      <c r="C21" s="728"/>
      <c r="D21" s="67"/>
      <c r="E21" s="64"/>
      <c r="F21" s="64"/>
      <c r="G21" s="64"/>
      <c r="H21" s="64"/>
      <c r="I21" s="64"/>
      <c r="J21" s="64"/>
      <c r="K21" s="64"/>
    </row>
    <row r="22" spans="2:11" ht="54" customHeight="1">
      <c r="B22" s="69" t="s">
        <v>73</v>
      </c>
      <c r="C22" s="66" t="s">
        <v>81</v>
      </c>
      <c r="D22" s="63"/>
      <c r="E22" s="64"/>
      <c r="F22" s="64"/>
      <c r="G22" s="64"/>
      <c r="H22" s="64"/>
      <c r="I22" s="64"/>
      <c r="J22" s="64"/>
      <c r="K22" s="64"/>
    </row>
    <row r="23" spans="2:11" ht="54" customHeight="1">
      <c r="B23" s="69" t="s">
        <v>73</v>
      </c>
      <c r="C23" s="66" t="s">
        <v>82</v>
      </c>
      <c r="D23" s="63"/>
      <c r="E23" s="64"/>
      <c r="F23" s="64"/>
      <c r="G23" s="64"/>
      <c r="H23" s="64"/>
      <c r="I23" s="64"/>
      <c r="J23" s="64"/>
      <c r="K23" s="64"/>
    </row>
    <row r="24" spans="2:11" ht="57.6" customHeight="1">
      <c r="B24" s="69" t="s">
        <v>73</v>
      </c>
      <c r="C24" s="66" t="s">
        <v>83</v>
      </c>
      <c r="D24" s="63"/>
      <c r="E24" s="64"/>
      <c r="F24" s="64"/>
      <c r="G24" s="64"/>
      <c r="H24" s="64"/>
      <c r="I24" s="64"/>
      <c r="J24" s="64"/>
      <c r="K24" s="64"/>
    </row>
    <row r="25" spans="2:11" ht="18" customHeight="1">
      <c r="B25" s="69" t="s">
        <v>73</v>
      </c>
      <c r="C25" s="66" t="s">
        <v>84</v>
      </c>
      <c r="D25" s="63"/>
      <c r="E25" s="64"/>
      <c r="F25" s="64"/>
      <c r="G25" s="64"/>
      <c r="H25" s="64"/>
      <c r="I25" s="64"/>
      <c r="J25" s="64"/>
      <c r="K25" s="64"/>
    </row>
    <row r="26" spans="2:11" ht="38.1" customHeight="1">
      <c r="B26" s="69" t="s">
        <v>73</v>
      </c>
      <c r="C26" s="66" t="s">
        <v>85</v>
      </c>
      <c r="D26" s="63"/>
      <c r="E26" s="64"/>
      <c r="F26" s="64"/>
      <c r="G26" s="64"/>
      <c r="H26" s="64"/>
      <c r="I26" s="64"/>
      <c r="J26" s="64"/>
      <c r="K26" s="64"/>
    </row>
    <row r="27" spans="2:11" ht="18" customHeight="1">
      <c r="B27" s="728" t="s">
        <v>86</v>
      </c>
      <c r="C27" s="728"/>
      <c r="D27" s="67"/>
      <c r="E27" s="64"/>
      <c r="F27" s="64"/>
      <c r="G27" s="64"/>
      <c r="H27" s="64"/>
      <c r="I27" s="64"/>
      <c r="J27" s="64"/>
      <c r="K27" s="64"/>
    </row>
    <row r="28" spans="2:11" ht="54" customHeight="1">
      <c r="B28" s="69" t="s">
        <v>73</v>
      </c>
      <c r="C28" s="66" t="s">
        <v>81</v>
      </c>
      <c r="D28" s="63"/>
      <c r="E28" s="64"/>
      <c r="F28" s="64"/>
      <c r="G28" s="64"/>
      <c r="H28" s="64"/>
      <c r="I28" s="64"/>
      <c r="J28" s="64"/>
      <c r="K28" s="64"/>
    </row>
    <row r="29" spans="2:11" ht="18" customHeight="1">
      <c r="B29" s="69" t="s">
        <v>73</v>
      </c>
      <c r="C29" s="66" t="s">
        <v>84</v>
      </c>
      <c r="D29" s="63"/>
      <c r="E29" s="64"/>
      <c r="F29" s="64"/>
      <c r="G29" s="64"/>
      <c r="H29" s="64"/>
      <c r="I29" s="64"/>
      <c r="J29" s="64"/>
      <c r="K29" s="64"/>
    </row>
    <row r="30" spans="2:11" ht="18" customHeight="1">
      <c r="B30" s="728" t="s">
        <v>87</v>
      </c>
      <c r="C30" s="728"/>
      <c r="D30" s="67"/>
    </row>
    <row r="31" spans="2:11" ht="54" customHeight="1">
      <c r="B31" s="69" t="s">
        <v>73</v>
      </c>
      <c r="C31" s="66" t="s">
        <v>81</v>
      </c>
      <c r="D31" s="63"/>
      <c r="E31" s="64"/>
      <c r="F31" s="64"/>
      <c r="G31" s="64"/>
      <c r="H31" s="64"/>
      <c r="I31" s="64"/>
      <c r="J31" s="64"/>
      <c r="K31" s="64"/>
    </row>
    <row r="32" spans="2:11" ht="18" customHeight="1">
      <c r="B32" s="69" t="s">
        <v>73</v>
      </c>
      <c r="C32" s="66" t="s">
        <v>84</v>
      </c>
      <c r="D32" s="63"/>
    </row>
    <row r="33" spans="2:11" ht="18" customHeight="1">
      <c r="B33" s="728" t="s">
        <v>88</v>
      </c>
      <c r="C33" s="728"/>
      <c r="D33" s="67"/>
    </row>
    <row r="34" spans="2:11" ht="18" customHeight="1">
      <c r="B34" s="69" t="s">
        <v>73</v>
      </c>
      <c r="C34" s="66" t="s">
        <v>89</v>
      </c>
      <c r="D34" s="63"/>
    </row>
    <row r="35" spans="2:11" ht="18" customHeight="1">
      <c r="B35" s="728" t="s">
        <v>90</v>
      </c>
      <c r="C35" s="728"/>
      <c r="D35" s="67"/>
    </row>
    <row r="36" spans="2:11" ht="66.599999999999994" customHeight="1">
      <c r="B36" s="69" t="s">
        <v>73</v>
      </c>
      <c r="C36" s="66" t="s">
        <v>91</v>
      </c>
      <c r="D36" s="63"/>
      <c r="E36" s="64"/>
      <c r="F36" s="64"/>
      <c r="G36" s="64"/>
      <c r="H36" s="64"/>
      <c r="I36" s="64"/>
      <c r="J36" s="64"/>
      <c r="K36" s="64"/>
    </row>
    <row r="37" spans="2:11" ht="146.1" customHeight="1">
      <c r="B37" s="69" t="s">
        <v>73</v>
      </c>
      <c r="C37" s="66" t="s">
        <v>92</v>
      </c>
      <c r="D37" s="63"/>
      <c r="E37" s="64"/>
      <c r="F37" s="64"/>
      <c r="G37" s="64"/>
      <c r="H37" s="64"/>
      <c r="I37" s="64"/>
      <c r="J37" s="64"/>
      <c r="K37" s="64"/>
    </row>
    <row r="38" spans="2:11" ht="164.1" customHeight="1">
      <c r="B38" s="69" t="s">
        <v>73</v>
      </c>
      <c r="C38" s="66" t="s">
        <v>93</v>
      </c>
      <c r="D38" s="63"/>
      <c r="E38" s="64"/>
      <c r="F38" s="64"/>
      <c r="G38" s="64"/>
      <c r="H38" s="64"/>
      <c r="I38" s="64"/>
      <c r="J38" s="64"/>
      <c r="K38" s="64"/>
    </row>
    <row r="39" spans="2:11" ht="75.95" customHeight="1">
      <c r="B39" s="69" t="s">
        <v>73</v>
      </c>
      <c r="C39" s="66" t="s">
        <v>94</v>
      </c>
      <c r="D39" s="63"/>
      <c r="E39" s="64"/>
      <c r="F39" s="64"/>
      <c r="G39" s="64"/>
      <c r="H39" s="64"/>
      <c r="I39" s="64"/>
      <c r="J39" s="64"/>
      <c r="K39" s="64"/>
    </row>
    <row r="40" spans="2:11" ht="38.1" customHeight="1">
      <c r="B40" s="69" t="s">
        <v>73</v>
      </c>
      <c r="C40" s="66" t="s">
        <v>95</v>
      </c>
    </row>
    <row r="41" spans="2:11" ht="18" customHeight="1">
      <c r="B41" s="728" t="s">
        <v>96</v>
      </c>
      <c r="C41" s="728"/>
    </row>
    <row r="42" spans="2:11" ht="38.1" customHeight="1">
      <c r="B42" s="69" t="s">
        <v>73</v>
      </c>
      <c r="C42" s="66" t="s">
        <v>97</v>
      </c>
    </row>
    <row r="43" spans="2:11" ht="18" customHeight="1">
      <c r="B43" s="69" t="s">
        <v>73</v>
      </c>
      <c r="C43" s="71" t="s">
        <v>98</v>
      </c>
    </row>
    <row r="44" spans="2:11" ht="18" customHeight="1">
      <c r="B44" s="728" t="s">
        <v>99</v>
      </c>
      <c r="C44" s="728"/>
    </row>
    <row r="45" spans="2:11" ht="38.1" customHeight="1">
      <c r="B45" s="69" t="s">
        <v>73</v>
      </c>
      <c r="C45" s="66" t="s">
        <v>100</v>
      </c>
    </row>
    <row r="46" spans="2:11" ht="18" customHeight="1">
      <c r="B46" s="69" t="s">
        <v>73</v>
      </c>
      <c r="C46" s="71" t="s">
        <v>98</v>
      </c>
    </row>
    <row r="47" spans="2:11" ht="18" customHeight="1">
      <c r="B47" s="728" t="s">
        <v>101</v>
      </c>
      <c r="C47" s="728" t="s">
        <v>102</v>
      </c>
    </row>
    <row r="48" spans="2:11" ht="48" customHeight="1">
      <c r="B48" s="69" t="s">
        <v>73</v>
      </c>
      <c r="C48" s="66" t="s">
        <v>103</v>
      </c>
    </row>
    <row r="49" spans="1:11" ht="18" customHeight="1">
      <c r="B49" s="69" t="s">
        <v>73</v>
      </c>
      <c r="C49" s="71" t="s">
        <v>98</v>
      </c>
    </row>
    <row r="50" spans="1:11" ht="18" customHeight="1">
      <c r="B50" s="728" t="s">
        <v>104</v>
      </c>
      <c r="C50" s="728"/>
    </row>
    <row r="51" spans="1:11" ht="38.1" customHeight="1">
      <c r="B51" s="69" t="s">
        <v>73</v>
      </c>
      <c r="C51" s="66" t="s">
        <v>105</v>
      </c>
    </row>
    <row r="52" spans="1:11" ht="38.1" customHeight="1">
      <c r="B52" s="69" t="s">
        <v>73</v>
      </c>
      <c r="C52" s="66" t="s">
        <v>106</v>
      </c>
    </row>
    <row r="53" spans="1:11" ht="18" customHeight="1">
      <c r="B53" s="728" t="s">
        <v>107</v>
      </c>
      <c r="C53" s="728"/>
    </row>
    <row r="54" spans="1:11" ht="18" customHeight="1">
      <c r="B54" s="69" t="s">
        <v>73</v>
      </c>
      <c r="C54" s="72" t="s">
        <v>108</v>
      </c>
    </row>
    <row r="55" spans="1:11" ht="18" customHeight="1">
      <c r="B55" s="69" t="s">
        <v>73</v>
      </c>
      <c r="C55" s="72" t="s">
        <v>109</v>
      </c>
    </row>
    <row r="56" spans="1:11" ht="18" customHeight="1">
      <c r="B56" s="728" t="s">
        <v>110</v>
      </c>
      <c r="C56" s="728"/>
    </row>
    <row r="57" spans="1:11" ht="18" customHeight="1">
      <c r="B57" s="69" t="s">
        <v>73</v>
      </c>
      <c r="C57" s="66" t="s">
        <v>111</v>
      </c>
      <c r="D57" s="63"/>
      <c r="E57" s="64"/>
      <c r="F57" s="64"/>
      <c r="G57" s="64"/>
      <c r="H57" s="64"/>
      <c r="I57" s="64"/>
      <c r="J57" s="64"/>
      <c r="K57" s="64"/>
    </row>
    <row r="58" spans="1:11" ht="18" customHeight="1">
      <c r="B58" s="69" t="s">
        <v>73</v>
      </c>
      <c r="C58" s="66" t="s">
        <v>112</v>
      </c>
      <c r="D58" s="63"/>
      <c r="E58" s="64"/>
      <c r="F58" s="64"/>
      <c r="G58" s="64"/>
      <c r="H58" s="64"/>
      <c r="I58" s="64"/>
      <c r="J58" s="64"/>
      <c r="K58" s="64"/>
    </row>
    <row r="59" spans="1:11" ht="36" customHeight="1">
      <c r="B59" s="69" t="s">
        <v>73</v>
      </c>
      <c r="C59" s="66" t="s">
        <v>113</v>
      </c>
      <c r="D59" s="63"/>
      <c r="E59" s="64"/>
      <c r="F59" s="64"/>
      <c r="G59" s="64"/>
      <c r="H59" s="64"/>
      <c r="I59" s="64"/>
      <c r="J59" s="64"/>
      <c r="K59" s="64"/>
    </row>
    <row r="60" spans="1:11" ht="18" customHeight="1">
      <c r="B60" s="69" t="s">
        <v>73</v>
      </c>
      <c r="C60" s="66" t="s">
        <v>114</v>
      </c>
      <c r="D60" s="63"/>
      <c r="E60" s="64"/>
      <c r="F60" s="64"/>
      <c r="G60" s="64"/>
      <c r="H60" s="64"/>
      <c r="I60" s="64"/>
      <c r="J60" s="64"/>
      <c r="K60" s="64"/>
    </row>
    <row r="61" spans="1:11" ht="18" customHeight="1">
      <c r="A61" s="60"/>
      <c r="C61" s="73"/>
    </row>
    <row r="62" spans="1:11" ht="18" customHeight="1">
      <c r="A62" s="732"/>
      <c r="B62" s="732"/>
      <c r="C62" s="732"/>
      <c r="D62" s="74"/>
    </row>
    <row r="63" spans="1:11" ht="18" customHeight="1">
      <c r="A63" s="730" t="s">
        <v>115</v>
      </c>
      <c r="B63" s="730"/>
      <c r="C63" s="730"/>
      <c r="D63" s="74"/>
    </row>
    <row r="64" spans="1:11" ht="36" customHeight="1">
      <c r="A64" s="731" t="s">
        <v>116</v>
      </c>
      <c r="B64" s="731"/>
      <c r="C64" s="731"/>
    </row>
    <row r="65" spans="2:3" ht="18" customHeight="1">
      <c r="B65" s="75"/>
      <c r="C65" s="75"/>
    </row>
    <row r="66" spans="2:3" ht="18" customHeight="1">
      <c r="C66" s="72"/>
    </row>
    <row r="67" spans="2:3" ht="18" customHeight="1">
      <c r="C67" s="73"/>
    </row>
    <row r="68" spans="2:3" ht="18" customHeight="1">
      <c r="C68" s="72"/>
    </row>
    <row r="69" spans="2:3" ht="18" customHeight="1">
      <c r="B69" s="73"/>
      <c r="C69" s="73"/>
    </row>
    <row r="70" spans="2:3" ht="18" customHeight="1">
      <c r="B70" s="73"/>
      <c r="C70" s="73"/>
    </row>
    <row r="71" spans="2:3" ht="18" customHeight="1">
      <c r="B71" s="73"/>
      <c r="C71" s="73"/>
    </row>
    <row r="72" spans="2:3" ht="18" customHeight="1">
      <c r="B72" s="73"/>
      <c r="C72" s="73"/>
    </row>
    <row r="73" spans="2:3" ht="18" customHeight="1">
      <c r="B73" s="73"/>
      <c r="C73" s="73"/>
    </row>
    <row r="74" spans="2:3" ht="18" customHeight="1">
      <c r="B74" s="73"/>
      <c r="C74" s="73"/>
    </row>
    <row r="75" spans="2:3" ht="18" customHeight="1"/>
    <row r="76" spans="2:3" ht="18" customHeight="1"/>
    <row r="77" spans="2:3" ht="18" customHeight="1"/>
    <row r="78" spans="2:3" ht="18" customHeight="1"/>
    <row r="79" spans="2:3" ht="18" customHeight="1"/>
    <row r="80" spans="2:3"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sheetData>
  <sheetProtection selectLockedCells="1" selectUnlockedCells="1"/>
  <customSheetViews>
    <customSheetView guid="{CCA37BAE-906F-43D5-9FD9-B13563E4B9D7}" showGridLines="0" printArea="1" state="hidden" topLeftCell="A43">
      <selection activeCell="A36" sqref="A36:IV36"/>
      <rowBreaks count="1" manualBreakCount="1">
        <brk id="29" max="2" man="1"/>
      </rowBreaks>
      <pageMargins left="0.75" right="0.75" top="0.55000000000000004" bottom="0.47" header="0.32" footer="0.25"/>
      <pageSetup orientation="portrait" r:id="rId1"/>
      <headerFooter alignWithMargins="0">
        <oddFooter>&amp;RPage &amp;P of &amp;N</oddFooter>
      </headerFooter>
    </customSheetView>
    <customSheetView guid="{9E88A623-8EDB-47F0-815B-9C48385C3E73}" showGridLines="0" state="hidden" topLeftCell="A43">
      <selection activeCell="A36" sqref="A36:IV36"/>
      <rowBreaks count="1" manualBreakCount="1">
        <brk id="29" max="2" man="1"/>
      </rowBreaks>
      <pageMargins left="0.75" right="0.75" top="0.55000000000000004" bottom="0.47" header="0.32" footer="0.25"/>
      <pageSetup orientation="portrait" r:id="rId2"/>
      <headerFooter alignWithMargins="0">
        <oddFooter>&amp;RPage &amp;P of &amp;N</oddFooter>
      </headerFooter>
    </customSheetView>
    <customSheetView guid="{BDFA0401-0547-4E51-8BD2-84F711B066CA}" showGridLines="0" state="hidden" topLeftCell="A43">
      <selection activeCell="A36" sqref="A36:IV36"/>
      <rowBreaks count="1" manualBreakCount="1">
        <brk id="29" max="2" man="1"/>
      </rowBreaks>
      <pageMargins left="0.75" right="0.75" top="0.55000000000000004" bottom="0.47" header="0.32" footer="0.25"/>
      <pageSetup orientation="portrait" r:id="rId3"/>
      <headerFooter alignWithMargins="0">
        <oddFooter>&amp;RPage &amp;P of &amp;N</oddFooter>
      </headerFooter>
    </customSheetView>
    <customSheetView guid="{112647D2-7580-431B-99B5-DD512E2AD50E}" showGridLines="0" state="hidden" topLeftCell="A43">
      <selection activeCell="A36" sqref="A36:IV36"/>
      <rowBreaks count="1" manualBreakCount="1">
        <brk id="29" max="2" man="1"/>
      </rowBreaks>
      <pageMargins left="0.75" right="0.75" top="0.55000000000000004" bottom="0.47" header="0.32" footer="0.25"/>
      <pageSetup orientation="portrait" r:id="rId4"/>
      <headerFooter alignWithMargins="0">
        <oddFooter>&amp;RPage &amp;P of &amp;N</oddFooter>
      </headerFooter>
    </customSheetView>
    <customSheetView guid="{63D51328-7CBC-4A1E-B96D-BAE91416501B}" showGridLines="0" state="hidden" topLeftCell="A43">
      <selection activeCell="A36" sqref="A36:IV36"/>
      <rowBreaks count="1" manualBreakCount="1">
        <brk id="29" max="2" man="1"/>
      </rowBreaks>
      <pageMargins left="0.75" right="0.75" top="0.55000000000000004" bottom="0.47" header="0.32" footer="0.25"/>
      <pageSetup orientation="portrait" r:id="rId5"/>
      <headerFooter alignWithMargins="0">
        <oddFooter>&amp;RPage &amp;P of &amp;N</oddFooter>
      </headerFooter>
    </customSheetView>
    <customSheetView guid="{99CA2F10-F926-46DC-8609-4EAE5B9F3585}" showGridLines="0" state="hidden" topLeftCell="A43">
      <selection activeCell="A36" sqref="A36:IV36"/>
      <rowBreaks count="1" manualBreakCount="1">
        <brk id="29" max="2" man="1"/>
      </rowBreaks>
      <pageMargins left="0.75" right="0.75" top="0.55000000000000004" bottom="0.47" header="0.32" footer="0.25"/>
      <pageSetup orientation="portrait" r:id="rId6"/>
      <headerFooter alignWithMargins="0">
        <oddFooter>&amp;RPage &amp;P of &amp;N</oddFooter>
      </headerFooter>
    </customSheetView>
    <customSheetView guid="{3C00DDA0-7DDE-4169-A739-550DAF5DCF8D}" showGridLines="0" topLeftCell="A10">
      <selection activeCell="C11" sqref="C11"/>
      <rowBreaks count="1" manualBreakCount="1">
        <brk id="29" max="2" man="1"/>
      </rowBreaks>
      <pageMargins left="0.75" right="0.75" top="0.55000000000000004" bottom="0.47" header="0.32" footer="0.25"/>
      <pageSetup orientation="portrait" r:id="rId7"/>
      <headerFooter alignWithMargins="0">
        <oddFooter>&amp;RPage &amp;P of &amp;N</oddFooter>
      </headerFooter>
    </customSheetView>
    <customSheetView guid="{357C9841-BEC3-434B-AC63-C04FB4321BA3}" showGridLines="0">
      <selection activeCell="C11" sqref="C11"/>
      <rowBreaks count="1" manualBreakCount="1">
        <brk id="29" max="2" man="1"/>
      </rowBreaks>
      <pageMargins left="0.75" right="0.75" top="0.55000000000000004" bottom="0.47" header="0.32" footer="0.25"/>
      <pageSetup orientation="portrait" r:id="rId8"/>
      <headerFooter alignWithMargins="0">
        <oddFooter>&amp;RPage &amp;P of &amp;N</oddFooter>
      </headerFooter>
    </customSheetView>
    <customSheetView guid="{B96E710B-6DD7-4DE1-95AB-C9EE060CD030}" showGridLines="0" state="hidden" topLeftCell="A43">
      <selection activeCell="A36" sqref="A36:IV36"/>
      <rowBreaks count="1" manualBreakCount="1">
        <brk id="29" max="2" man="1"/>
      </rowBreaks>
      <pageMargins left="0.75" right="0.75" top="0.55000000000000004" bottom="0.47" header="0.32" footer="0.25"/>
      <pageSetup orientation="portrait" r:id="rId9"/>
      <headerFooter alignWithMargins="0">
        <oddFooter>&amp;RPage &amp;P of &amp;N</oddFooter>
      </headerFooter>
    </customSheetView>
    <customSheetView guid="{F8A50AE1-259E-429D-A506-38EB64D134EF}" showGridLines="0" state="hidden" topLeftCell="A43">
      <selection activeCell="A36" sqref="A36:IV36"/>
      <rowBreaks count="1" manualBreakCount="1">
        <brk id="29" max="2" man="1"/>
      </rowBreaks>
      <pageMargins left="0.75" right="0.75" top="0.55000000000000004" bottom="0.47" header="0.32" footer="0.25"/>
      <pageSetup orientation="portrait" r:id="rId10"/>
      <headerFooter alignWithMargins="0">
        <oddFooter>&amp;RPage &amp;P of &amp;N</oddFooter>
      </headerFooter>
    </customSheetView>
    <customSheetView guid="{DEF6DCE2-4A74-4BE5-B5D5-8143DC3F770A}" showGridLines="0" state="hidden" topLeftCell="A43">
      <selection activeCell="A36" sqref="A36:IV36"/>
      <rowBreaks count="1" manualBreakCount="1">
        <brk id="29" max="2" man="1"/>
      </rowBreaks>
      <pageMargins left="0.75" right="0.75" top="0.55000000000000004" bottom="0.47" header="0.32" footer="0.25"/>
      <pageSetup orientation="portrait" r:id="rId11"/>
      <headerFooter alignWithMargins="0">
        <oddFooter>&amp;RPage &amp;P of &amp;N</oddFooter>
      </headerFooter>
    </customSheetView>
    <customSheetView guid="{F658ED72-5E54-4C5B-BB2C-7A2962080984}" showGridLines="0" state="hidden" topLeftCell="A43">
      <selection activeCell="A36" sqref="A36:IV36"/>
      <rowBreaks count="1" manualBreakCount="1">
        <brk id="29" max="2" man="1"/>
      </rowBreaks>
      <pageMargins left="0.75" right="0.75" top="0.55000000000000004" bottom="0.47" header="0.32" footer="0.25"/>
      <pageSetup orientation="portrait" r:id="rId12"/>
      <headerFooter alignWithMargins="0">
        <oddFooter>&amp;RPage &amp;P of &amp;N</oddFooter>
      </headerFooter>
    </customSheetView>
    <customSheetView guid="{BE68641D-0C1E-4F8D-890A-A660C199187C}" showGridLines="0" state="hidden" topLeftCell="A43">
      <selection activeCell="A36" sqref="A36:IV36"/>
      <rowBreaks count="1" manualBreakCount="1">
        <brk id="29" max="2" man="1"/>
      </rowBreaks>
      <pageMargins left="0.75" right="0.75" top="0.55000000000000004" bottom="0.47" header="0.32" footer="0.25"/>
      <pageSetup orientation="portrait" r:id="rId13"/>
      <headerFooter alignWithMargins="0">
        <oddFooter>&amp;RPage &amp;P of &amp;N</oddFooter>
      </headerFooter>
    </customSheetView>
    <customSheetView guid="{AD0333DF-5B33-49B5-B063-72505D20EFE4}" showGridLines="0" state="hidden" topLeftCell="A43">
      <selection activeCell="A36" sqref="A36:IV36"/>
      <rowBreaks count="1" manualBreakCount="1">
        <brk id="29" max="2" man="1"/>
      </rowBreaks>
      <pageMargins left="0.75" right="0.75" top="0.55000000000000004" bottom="0.47" header="0.32" footer="0.25"/>
      <pageSetup orientation="portrait" r:id="rId14"/>
      <headerFooter alignWithMargins="0">
        <oddFooter>&amp;RPage &amp;P of &amp;N</oddFooter>
      </headerFooter>
    </customSheetView>
    <customSheetView guid="{C44C314C-9BEB-403F-A933-6B948E5C1171}" showGridLines="0" state="hidden" topLeftCell="A43">
      <selection activeCell="A36" sqref="A36:IV36"/>
      <rowBreaks count="1" manualBreakCount="1">
        <brk id="29" max="2" man="1"/>
      </rowBreaks>
      <pageMargins left="0.75" right="0.75" top="0.55000000000000004" bottom="0.47" header="0.32" footer="0.25"/>
      <pageSetup orientation="portrait" r:id="rId15"/>
      <headerFooter alignWithMargins="0">
        <oddFooter>&amp;RPage &amp;P of &amp;N</oddFooter>
      </headerFooter>
    </customSheetView>
    <customSheetView guid="{84F40905-A9D3-43A5-987A-8A757D486A94}" showGridLines="0" state="hidden" topLeftCell="A43">
      <selection activeCell="A36" sqref="A36:IV36"/>
      <rowBreaks count="1" manualBreakCount="1">
        <brk id="29" max="2" man="1"/>
      </rowBreaks>
      <pageMargins left="0.75" right="0.75" top="0.55000000000000004" bottom="0.47" header="0.32" footer="0.25"/>
      <pageSetup orientation="portrait" r:id="rId16"/>
      <headerFooter alignWithMargins="0">
        <oddFooter>&amp;RPage &amp;P of &amp;N</oddFooter>
      </headerFooter>
    </customSheetView>
  </customSheetViews>
  <mergeCells count="17">
    <mergeCell ref="A63:C63"/>
    <mergeCell ref="A64:C64"/>
    <mergeCell ref="B50:C50"/>
    <mergeCell ref="B44:C44"/>
    <mergeCell ref="B47:C47"/>
    <mergeCell ref="B53:C53"/>
    <mergeCell ref="B56:C56"/>
    <mergeCell ref="A62:C62"/>
    <mergeCell ref="B33:C33"/>
    <mergeCell ref="B35:C35"/>
    <mergeCell ref="B41:C41"/>
    <mergeCell ref="B30:C30"/>
    <mergeCell ref="A1:C1"/>
    <mergeCell ref="B12:C12"/>
    <mergeCell ref="B14:C14"/>
    <mergeCell ref="B21:C21"/>
    <mergeCell ref="B27:C27"/>
  </mergeCells>
  <pageMargins left="0.75" right="0.75" top="0.55000000000000004" bottom="0.47" header="0.32" footer="0.25"/>
  <pageSetup orientation="portrait" r:id="rId17"/>
  <headerFooter alignWithMargins="0">
    <oddFooter>&amp;RPage &amp;P of &amp;N</oddFooter>
  </headerFooter>
  <rowBreaks count="1" manualBreakCount="1">
    <brk id="29" max="2" man="1"/>
  </rowBreaks>
  <drawing r:id="rId18"/>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6">
    <pageSetUpPr autoPageBreaks="0"/>
  </sheetPr>
  <dimension ref="A1:AC29"/>
  <sheetViews>
    <sheetView showGridLines="0" view="pageBreakPreview" topLeftCell="A4" zoomScaleSheetLayoutView="100" workbookViewId="0">
      <selection activeCell="F27" sqref="F27"/>
    </sheetView>
  </sheetViews>
  <sheetFormatPr defaultColWidth="9.140625" defaultRowHeight="15.75"/>
  <cols>
    <col min="1" max="1" width="3.7109375" style="506" customWidth="1"/>
    <col min="2" max="2" width="33" style="503" customWidth="1"/>
    <col min="3" max="3" width="11.7109375" style="503" customWidth="1"/>
    <col min="4" max="5" width="6.42578125" style="503" customWidth="1"/>
    <col min="6" max="6" width="6.42578125" style="506" customWidth="1"/>
    <col min="7" max="7" width="39" style="506" customWidth="1"/>
    <col min="8" max="8" width="11.85546875" style="506" hidden="1" customWidth="1"/>
    <col min="9" max="10" width="11.85546875" style="506" customWidth="1"/>
    <col min="11" max="11" width="11.85546875" style="506" hidden="1" customWidth="1"/>
    <col min="12" max="25" width="11.85546875" style="506" customWidth="1"/>
    <col min="26" max="26" width="9.140625" style="506" customWidth="1"/>
    <col min="27" max="27" width="15.28515625" style="506" customWidth="1"/>
    <col min="28" max="16384" width="9.140625" style="506"/>
  </cols>
  <sheetData>
    <row r="1" spans="1:29" s="503" customFormat="1" ht="105.75" customHeight="1">
      <c r="A1" s="503" t="s">
        <v>477</v>
      </c>
      <c r="B1" s="744" t="str">
        <f>Cover!$B$2</f>
        <v>Reactor Package RT-22 for (i) 1X63MVAR , 400kV, 3-Ph Bus Line Reactor at Maithon-A  end under  ‘Eastern region Expansion Scheme-XXXI (ERSS-XXXI)’ and (ii) 2x50 MVAR , 400kV, 3-Phase Switchable Line Reactor at Mainpuri S/s and 2x50 MVAR , 400kV, 3-Phase Fixed Line Reactor at Ballabhgarh S/s under ‘Reactive Power Compensation on 400kV Transmission lines in NR’</v>
      </c>
      <c r="C1" s="744"/>
      <c r="D1" s="744"/>
      <c r="E1" s="744"/>
      <c r="F1" s="744"/>
      <c r="G1" s="744"/>
      <c r="H1" s="504"/>
      <c r="I1" s="504"/>
      <c r="J1" s="504"/>
      <c r="K1" s="504"/>
      <c r="L1" s="504"/>
      <c r="M1" s="504"/>
      <c r="N1" s="504"/>
      <c r="O1" s="504"/>
      <c r="P1" s="504"/>
      <c r="Q1" s="504"/>
      <c r="R1" s="504"/>
      <c r="S1" s="504"/>
      <c r="T1" s="504"/>
      <c r="U1" s="504"/>
      <c r="V1" s="504"/>
      <c r="W1" s="504"/>
      <c r="X1" s="504"/>
      <c r="Y1" s="504"/>
      <c r="AA1" s="505"/>
      <c r="AB1" s="505"/>
      <c r="AC1" s="505"/>
    </row>
    <row r="2" spans="1:29" ht="16.5" customHeight="1">
      <c r="B2" s="745" t="str">
        <f>Cover!B3</f>
        <v>Spec. No: CC/NT/W-RT/DOM/A00/23/09261</v>
      </c>
      <c r="C2" s="745"/>
      <c r="D2" s="745"/>
      <c r="E2" s="745"/>
      <c r="F2" s="745"/>
      <c r="G2" s="745"/>
      <c r="H2" s="503"/>
      <c r="I2" s="503"/>
      <c r="J2" s="503"/>
      <c r="K2" s="503"/>
      <c r="L2" s="503"/>
      <c r="M2" s="503"/>
      <c r="N2" s="503"/>
      <c r="O2" s="503"/>
      <c r="P2" s="503"/>
      <c r="Q2" s="503"/>
      <c r="R2" s="503"/>
      <c r="S2" s="503"/>
      <c r="T2" s="503"/>
      <c r="U2" s="503"/>
      <c r="V2" s="503"/>
      <c r="W2" s="503"/>
      <c r="X2" s="503"/>
      <c r="Y2" s="503"/>
      <c r="AA2" s="506" t="s">
        <v>117</v>
      </c>
      <c r="AB2" s="507">
        <v>1</v>
      </c>
      <c r="AC2" s="508"/>
    </row>
    <row r="3" spans="1:29" ht="12" customHeight="1">
      <c r="B3" s="509"/>
      <c r="C3" s="509"/>
      <c r="D3" s="509"/>
      <c r="E3" s="509"/>
      <c r="F3" s="503"/>
      <c r="G3" s="503"/>
      <c r="H3" s="503"/>
      <c r="I3" s="503"/>
      <c r="J3" s="503"/>
      <c r="K3" s="503"/>
      <c r="L3" s="503"/>
      <c r="M3" s="503"/>
      <c r="N3" s="503"/>
      <c r="O3" s="503"/>
      <c r="P3" s="503"/>
      <c r="Q3" s="503"/>
      <c r="R3" s="503"/>
      <c r="S3" s="503"/>
      <c r="T3" s="503"/>
      <c r="U3" s="503"/>
      <c r="V3" s="503"/>
      <c r="W3" s="503"/>
      <c r="X3" s="503"/>
      <c r="Y3" s="503"/>
      <c r="AA3" s="506" t="s">
        <v>118</v>
      </c>
      <c r="AB3" s="507" t="s">
        <v>119</v>
      </c>
      <c r="AC3" s="508"/>
    </row>
    <row r="4" spans="1:29" ht="20.100000000000001" customHeight="1">
      <c r="B4" s="746" t="s">
        <v>120</v>
      </c>
      <c r="C4" s="746"/>
      <c r="D4" s="746"/>
      <c r="E4" s="746"/>
      <c r="F4" s="746"/>
      <c r="G4" s="746"/>
      <c r="H4" s="503"/>
      <c r="I4" s="503"/>
      <c r="J4" s="503"/>
      <c r="K4" s="503"/>
      <c r="L4" s="503"/>
      <c r="M4" s="503"/>
      <c r="N4" s="503"/>
      <c r="O4" s="503"/>
      <c r="P4" s="503"/>
      <c r="Q4" s="503"/>
      <c r="R4" s="503"/>
      <c r="S4" s="503"/>
      <c r="T4" s="503"/>
      <c r="U4" s="503"/>
      <c r="V4" s="503"/>
      <c r="W4" s="503"/>
      <c r="X4" s="503"/>
      <c r="Y4" s="503"/>
      <c r="AB4" s="507"/>
      <c r="AC4" s="508"/>
    </row>
    <row r="5" spans="1:29" ht="12" customHeight="1">
      <c r="B5" s="510"/>
      <c r="C5" s="510"/>
      <c r="F5" s="503"/>
      <c r="G5" s="503"/>
      <c r="H5" s="503"/>
      <c r="I5" s="503"/>
      <c r="J5" s="503"/>
      <c r="K5" s="503"/>
      <c r="L5" s="503"/>
      <c r="M5" s="503"/>
      <c r="N5" s="503"/>
      <c r="O5" s="503"/>
      <c r="P5" s="503"/>
      <c r="Q5" s="503"/>
      <c r="R5" s="503"/>
      <c r="S5" s="503"/>
      <c r="T5" s="503"/>
      <c r="U5" s="503"/>
      <c r="V5" s="503"/>
      <c r="W5" s="503"/>
      <c r="X5" s="503"/>
      <c r="Y5" s="503"/>
      <c r="AA5" s="508"/>
      <c r="AB5" s="508"/>
      <c r="AC5" s="508"/>
    </row>
    <row r="6" spans="1:29" s="503" customFormat="1" ht="50.25" customHeight="1">
      <c r="B6" s="751" t="s">
        <v>350</v>
      </c>
      <c r="C6" s="751"/>
      <c r="D6" s="747" t="s">
        <v>117</v>
      </c>
      <c r="E6" s="747"/>
      <c r="F6" s="747"/>
      <c r="G6" s="747"/>
      <c r="H6" s="511"/>
      <c r="I6" s="511"/>
      <c r="J6" s="511"/>
      <c r="K6" s="530">
        <f>IF(D6="Sole Bidder", 1,2)</f>
        <v>1</v>
      </c>
      <c r="L6" s="511"/>
      <c r="M6" s="511"/>
      <c r="N6" s="511"/>
      <c r="O6" s="511"/>
      <c r="P6" s="511"/>
      <c r="Q6" s="511"/>
      <c r="R6" s="511"/>
      <c r="S6" s="511"/>
      <c r="U6" s="511"/>
      <c r="V6" s="511"/>
      <c r="W6" s="511"/>
      <c r="X6" s="511"/>
      <c r="Y6" s="511"/>
      <c r="AA6" s="512">
        <f>IF(D6= "Sole Bidder", 0, D7)</f>
        <v>0</v>
      </c>
      <c r="AB6" s="505"/>
      <c r="AC6" s="505"/>
    </row>
    <row r="7" spans="1:29" ht="50.1" customHeight="1">
      <c r="B7" s="513" t="str">
        <f>IF(D6= "JV (Joint Venture)", "Total Nos. of  Partners in the JV [excluding the Lead Partner]", "")</f>
        <v/>
      </c>
      <c r="C7" s="514"/>
      <c r="D7" s="748" t="s">
        <v>119</v>
      </c>
      <c r="E7" s="749"/>
      <c r="F7" s="749"/>
      <c r="G7" s="750"/>
      <c r="AA7" s="508"/>
      <c r="AB7" s="508"/>
      <c r="AC7" s="508"/>
    </row>
    <row r="8" spans="1:29" ht="19.5" customHeight="1">
      <c r="B8" s="515"/>
      <c r="C8" s="515"/>
      <c r="D8" s="511"/>
    </row>
    <row r="9" spans="1:29" ht="20.100000000000001" customHeight="1">
      <c r="B9" s="516" t="str">
        <f>IF(D6= "Sole Bidder", "Name of Sole Bidder", "Name of Lead Partner")</f>
        <v>Name of Sole Bidder</v>
      </c>
      <c r="C9" s="517"/>
      <c r="D9" s="752"/>
      <c r="E9" s="753"/>
      <c r="F9" s="753"/>
      <c r="G9" s="754"/>
    </row>
    <row r="10" spans="1:29" ht="20.100000000000001" customHeight="1">
      <c r="B10" s="518" t="str">
        <f>IF(D6= "Sole Bidder", "Address of Sole Bidder", "Address of Lead Partner")</f>
        <v>Address of Sole Bidder</v>
      </c>
      <c r="C10" s="519"/>
      <c r="D10" s="752"/>
      <c r="E10" s="753"/>
      <c r="F10" s="753"/>
      <c r="G10" s="754"/>
    </row>
    <row r="11" spans="1:29" ht="20.100000000000001" customHeight="1">
      <c r="B11" s="520"/>
      <c r="C11" s="521"/>
      <c r="D11" s="752"/>
      <c r="E11" s="753"/>
      <c r="F11" s="753"/>
      <c r="G11" s="754"/>
    </row>
    <row r="12" spans="1:29" ht="20.100000000000001" customHeight="1">
      <c r="B12" s="522"/>
      <c r="C12" s="523"/>
      <c r="D12" s="752"/>
      <c r="E12" s="753"/>
      <c r="F12" s="753"/>
      <c r="G12" s="754"/>
    </row>
    <row r="13" spans="1:29" ht="20.100000000000001" customHeight="1"/>
    <row r="14" spans="1:29" ht="20.100000000000001" customHeight="1">
      <c r="B14" s="516" t="str">
        <f>IF(D6="JV (Joint Venture)", "Name of other Partner","Name of other Partner - 1")</f>
        <v>Name of other Partner - 1</v>
      </c>
      <c r="C14" s="517"/>
      <c r="D14" s="733"/>
      <c r="E14" s="736"/>
      <c r="F14" s="736"/>
      <c r="G14" s="737"/>
    </row>
    <row r="15" spans="1:29" ht="20.100000000000001" customHeight="1">
      <c r="B15" s="518" t="str">
        <f>IF(D6="JV (Joint Venture)", "Address of other Partner","Address of other Partner - 1")</f>
        <v>Address of other Partner - 1</v>
      </c>
      <c r="C15" s="519"/>
      <c r="D15" s="738"/>
      <c r="E15" s="739"/>
      <c r="F15" s="739"/>
      <c r="G15" s="740"/>
    </row>
    <row r="16" spans="1:29" ht="20.100000000000001" customHeight="1">
      <c r="B16" s="520"/>
      <c r="C16" s="521"/>
      <c r="D16" s="738"/>
      <c r="E16" s="739"/>
      <c r="F16" s="739"/>
      <c r="G16" s="740"/>
    </row>
    <row r="17" spans="2:8" ht="20.100000000000001" customHeight="1">
      <c r="B17" s="522"/>
      <c r="C17" s="523"/>
      <c r="D17" s="738"/>
      <c r="E17" s="739"/>
      <c r="F17" s="739"/>
      <c r="G17" s="740"/>
    </row>
    <row r="18" spans="2:8" ht="20.100000000000001" customHeight="1"/>
    <row r="19" spans="2:8" ht="20.100000000000001" hidden="1" customHeight="1">
      <c r="B19" s="516" t="s">
        <v>122</v>
      </c>
      <c r="C19" s="517"/>
      <c r="D19" s="733" t="s">
        <v>121</v>
      </c>
      <c r="E19" s="736"/>
      <c r="F19" s="736"/>
      <c r="G19" s="737"/>
    </row>
    <row r="20" spans="2:8" ht="20.100000000000001" hidden="1" customHeight="1">
      <c r="B20" s="518" t="s">
        <v>123</v>
      </c>
      <c r="C20" s="519"/>
      <c r="D20" s="733" t="s">
        <v>121</v>
      </c>
      <c r="E20" s="736"/>
      <c r="F20" s="736"/>
      <c r="G20" s="737"/>
    </row>
    <row r="21" spans="2:8" ht="20.100000000000001" hidden="1" customHeight="1">
      <c r="B21" s="520"/>
      <c r="C21" s="521"/>
      <c r="D21" s="733" t="s">
        <v>121</v>
      </c>
      <c r="E21" s="736"/>
      <c r="F21" s="736"/>
      <c r="G21" s="737"/>
    </row>
    <row r="22" spans="2:8" ht="20.100000000000001" hidden="1" customHeight="1">
      <c r="B22" s="522"/>
      <c r="C22" s="523"/>
      <c r="D22" s="733" t="s">
        <v>121</v>
      </c>
      <c r="E22" s="736"/>
      <c r="F22" s="736"/>
      <c r="G22" s="737"/>
    </row>
    <row r="23" spans="2:8" ht="20.100000000000001" customHeight="1"/>
    <row r="24" spans="2:8" ht="21" customHeight="1">
      <c r="B24" s="524" t="s">
        <v>124</v>
      </c>
      <c r="C24" s="525"/>
      <c r="D24" s="741"/>
      <c r="E24" s="742"/>
      <c r="F24" s="742"/>
      <c r="G24" s="743"/>
    </row>
    <row r="25" spans="2:8" ht="21" customHeight="1">
      <c r="B25" s="524" t="s">
        <v>125</v>
      </c>
      <c r="C25" s="525"/>
      <c r="D25" s="741"/>
      <c r="E25" s="742"/>
      <c r="F25" s="742"/>
      <c r="G25" s="743"/>
    </row>
    <row r="26" spans="2:8" ht="21" customHeight="1">
      <c r="B26" s="526"/>
      <c r="C26" s="526"/>
      <c r="D26" s="526"/>
    </row>
    <row r="27" spans="2:8" s="503" customFormat="1" ht="21" customHeight="1">
      <c r="B27" s="524" t="s">
        <v>126</v>
      </c>
      <c r="C27" s="525"/>
      <c r="D27" s="527"/>
      <c r="E27" s="529"/>
      <c r="F27" s="527"/>
      <c r="G27" s="528" t="str">
        <f>IF(D27&gt;H27, "Invalid Date !", "")</f>
        <v/>
      </c>
      <c r="H27" s="505">
        <f>IF(E27="Feb",28,IF(OR(E27="Apr", E27="Jun", E27="Sep", E27="Nov"),30,31))</f>
        <v>31</v>
      </c>
    </row>
    <row r="28" spans="2:8" ht="21" customHeight="1">
      <c r="B28" s="524" t="s">
        <v>127</v>
      </c>
      <c r="C28" s="525"/>
      <c r="D28" s="733"/>
      <c r="E28" s="734"/>
      <c r="F28" s="734"/>
      <c r="G28" s="735"/>
    </row>
    <row r="29" spans="2:8">
      <c r="E29" s="506"/>
    </row>
  </sheetData>
  <sheetProtection algorithmName="SHA-512" hashValue="4evmW1yGJZn67XpMsJao4vQU6vYP/ibwGdVqfBTXBcV7TMoMFjFgmPNiI9tRu1D67HHvnxYcXL6RS3RZAxmkSg==" saltValue="9IAWAN8fFM2n6CYMNK5oRA==" spinCount="100000" sheet="1" formatColumns="0" formatRows="0" selectLockedCells="1"/>
  <customSheetViews>
    <customSheetView guid="{CCA37BAE-906F-43D5-9FD9-B13563E4B9D7}" showGridLines="0" printArea="1" hiddenRows="1" hiddenColumns="1" view="pageBreakPreview">
      <selection activeCell="F27" sqref="F27"/>
      <pageMargins left="0.75" right="0.75" top="0.69" bottom="0.7" header="0.4" footer="0.37"/>
      <pageSetup scale="86" orientation="portrait" r:id="rId1"/>
      <headerFooter alignWithMargins="0"/>
    </customSheetView>
    <customSheetView guid="{9E88A623-8EDB-47F0-815B-9C48385C3E73}" showGridLines="0" printArea="1" hiddenRows="1" hiddenColumns="1" view="pageBreakPreview">
      <selection activeCell="D25" sqref="D25:G25"/>
      <pageMargins left="0.75" right="0.75" top="0.69" bottom="0.7" header="0.4" footer="0.37"/>
      <pageSetup scale="86" orientation="portrait" r:id="rId2"/>
      <headerFooter alignWithMargins="0"/>
    </customSheetView>
    <customSheetView guid="{BDFA0401-0547-4E51-8BD2-84F711B066CA}" showGridLines="0" printArea="1" hiddenRows="1" hiddenColumns="1" view="pageBreakPreview">
      <selection activeCell="F27" sqref="F27"/>
      <pageMargins left="0.75" right="0.75" top="0.69" bottom="0.7" header="0.4" footer="0.37"/>
      <pageSetup scale="86" orientation="portrait" r:id="rId3"/>
      <headerFooter alignWithMargins="0"/>
    </customSheetView>
    <customSheetView guid="{112647D2-7580-431B-99B5-DD512E2AD50E}" showGridLines="0" printArea="1" hiddenRows="1" hiddenColumns="1" view="pageBreakPreview">
      <selection activeCell="D6" sqref="D6:G6"/>
      <pageMargins left="0.75" right="0.75" top="0.69" bottom="0.7" header="0.4" footer="0.37"/>
      <pageSetup scale="86" orientation="portrait" r:id="rId4"/>
      <headerFooter alignWithMargins="0"/>
    </customSheetView>
    <customSheetView guid="{63D51328-7CBC-4A1E-B96D-BAE91416501B}" showGridLines="0" printArea="1" hiddenRows="1" hiddenColumns="1" view="pageBreakPreview">
      <selection activeCell="D6" sqref="D6:G6"/>
      <pageMargins left="0.75" right="0.75" top="0.69" bottom="0.7" header="0.4" footer="0.37"/>
      <pageSetup scale="86" orientation="portrait" r:id="rId5"/>
      <headerFooter alignWithMargins="0"/>
    </customSheetView>
    <customSheetView guid="{99CA2F10-F926-46DC-8609-4EAE5B9F3585}" showGridLines="0" printArea="1" hiddenRows="1" hiddenColumns="1" view="pageBreakPreview" topLeftCell="A7">
      <selection activeCell="F27" sqref="F27"/>
      <pageMargins left="0.75" right="0.75" top="0.69" bottom="0.7" header="0.4" footer="0.37"/>
      <pageSetup scale="86" orientation="portrait" r:id="rId6"/>
      <headerFooter alignWithMargins="0"/>
    </customSheetView>
    <customSheetView guid="{3C00DDA0-7DDE-4169-A739-550DAF5DCF8D}" showGridLines="0" printArea="1" hiddenRows="1" view="pageBreakPreview" topLeftCell="A13">
      <selection activeCell="D24" sqref="D24"/>
      <pageMargins left="0.75" right="0.75" top="0.69" bottom="0.7" header="0.4" footer="0.37"/>
      <pageSetup scale="86" orientation="portrait" r:id="rId7"/>
      <headerFooter alignWithMargins="0"/>
    </customSheetView>
    <customSheetView guid="{357C9841-BEC3-434B-AC63-C04FB4321BA3}" showGridLines="0" printArea="1" hiddenRows="1" view="pageBreakPreview">
      <selection activeCell="D9" sqref="D9:G9"/>
      <pageMargins left="0.75" right="0.75" top="0.69" bottom="0.7" header="0.4" footer="0.37"/>
      <pageSetup scale="86" orientation="portrait" r:id="rId8"/>
      <headerFooter alignWithMargins="0"/>
    </customSheetView>
    <customSheetView guid="{B96E710B-6DD7-4DE1-95AB-C9EE060CD030}" showGridLines="0" printArea="1" hiddenRows="1" view="pageBreakPreview">
      <selection activeCell="D24" sqref="D24"/>
      <pageMargins left="0.75" right="0.75" top="0.69" bottom="0.7" header="0.4" footer="0.37"/>
      <pageSetup scale="86" orientation="portrait" r:id="rId9"/>
      <headerFooter alignWithMargins="0"/>
    </customSheetView>
    <customSheetView guid="{F8A50AE1-259E-429D-A506-38EB64D134EF}" showGridLines="0" printArea="1" hiddenRows="1" hiddenColumns="1" view="pageBreakPreview">
      <selection activeCell="D6" sqref="D6:G6"/>
      <pageMargins left="0.75" right="0.75" top="0.69" bottom="0.7" header="0.4" footer="0.37"/>
      <pageSetup scale="86" orientation="portrait" r:id="rId10"/>
      <headerFooter alignWithMargins="0"/>
    </customSheetView>
    <customSheetView guid="{DEF6DCE2-4A74-4BE5-B5D5-8143DC3F770A}" showGridLines="0" printArea="1" hiddenRows="1" hiddenColumns="1" view="pageBreakPreview" topLeftCell="A2">
      <selection activeCell="D28" sqref="D28:G28"/>
      <pageMargins left="0.75" right="0.75" top="0.69" bottom="0.7" header="0.4" footer="0.37"/>
      <pageSetup scale="86" orientation="portrait" r:id="rId11"/>
      <headerFooter alignWithMargins="0"/>
    </customSheetView>
    <customSheetView guid="{F658ED72-5E54-4C5B-BB2C-7A2962080984}" showGridLines="0" printArea="1" hiddenRows="1" hiddenColumns="1" view="pageBreakPreview" topLeftCell="A13">
      <selection activeCell="D28" sqref="D28:G28"/>
      <pageMargins left="0.75" right="0.75" top="0.69" bottom="0.7" header="0.4" footer="0.37"/>
      <pageSetup scale="86" orientation="portrait" r:id="rId12"/>
      <headerFooter alignWithMargins="0"/>
    </customSheetView>
    <customSheetView guid="{BE68641D-0C1E-4F8D-890A-A660C199187C}" showGridLines="0" printArea="1" hiddenRows="1" hiddenColumns="1" view="pageBreakPreview" topLeftCell="A7">
      <selection activeCell="F27" sqref="F27"/>
      <pageMargins left="0.75" right="0.75" top="0.69" bottom="0.7" header="0.4" footer="0.37"/>
      <pageSetup scale="86" orientation="portrait" r:id="rId13"/>
      <headerFooter alignWithMargins="0"/>
    </customSheetView>
    <customSheetView guid="{AD0333DF-5B33-49B5-B063-72505D20EFE4}" showGridLines="0" printArea="1" hiddenRows="1" hiddenColumns="1" view="pageBreakPreview">
      <selection activeCell="D6" sqref="D6:G6"/>
      <pageMargins left="0.75" right="0.75" top="0.69" bottom="0.7" header="0.4" footer="0.37"/>
      <pageSetup scale="86" orientation="portrait" r:id="rId14"/>
      <headerFooter alignWithMargins="0"/>
    </customSheetView>
    <customSheetView guid="{C44C314C-9BEB-403F-A933-6B948E5C1171}" showGridLines="0" printArea="1" hiddenRows="1" hiddenColumns="1" view="pageBreakPreview">
      <selection activeCell="D6" sqref="D6:G6"/>
      <pageMargins left="0.75" right="0.75" top="0.69" bottom="0.7" header="0.4" footer="0.37"/>
      <pageSetup scale="86" orientation="portrait" r:id="rId15"/>
      <headerFooter alignWithMargins="0"/>
    </customSheetView>
    <customSheetView guid="{84F40905-A9D3-43A5-987A-8A757D486A94}" showGridLines="0" printArea="1" hiddenRows="1" hiddenColumns="1" view="pageBreakPreview">
      <selection activeCell="D25" sqref="D25:G25"/>
      <pageMargins left="0.75" right="0.75" top="0.69" bottom="0.7" header="0.4" footer="0.37"/>
      <pageSetup scale="86" orientation="portrait" r:id="rId16"/>
      <headerFooter alignWithMargins="0"/>
    </customSheetView>
  </customSheetViews>
  <mergeCells count="21">
    <mergeCell ref="D9:G9"/>
    <mergeCell ref="D10:G10"/>
    <mergeCell ref="D11:G11"/>
    <mergeCell ref="D12:G12"/>
    <mergeCell ref="D24:G24"/>
    <mergeCell ref="D19:G19"/>
    <mergeCell ref="D20:G20"/>
    <mergeCell ref="D15:G15"/>
    <mergeCell ref="B1:G1"/>
    <mergeCell ref="B2:G2"/>
    <mergeCell ref="B4:G4"/>
    <mergeCell ref="D6:G6"/>
    <mergeCell ref="D7:G7"/>
    <mergeCell ref="B6:C6"/>
    <mergeCell ref="D28:G28"/>
    <mergeCell ref="D14:G14"/>
    <mergeCell ref="D22:G22"/>
    <mergeCell ref="D16:G16"/>
    <mergeCell ref="D17:G17"/>
    <mergeCell ref="D21:G21"/>
    <mergeCell ref="D25:G25"/>
  </mergeCells>
  <conditionalFormatting sqref="B14:C17">
    <cfRule type="expression" dxfId="15" priority="4" stopIfTrue="1">
      <formula>$AA$6&lt;1</formula>
    </cfRule>
  </conditionalFormatting>
  <conditionalFormatting sqref="B19:C22">
    <cfRule type="expression" dxfId="14" priority="3" stopIfTrue="1">
      <formula>$AA$6&lt;2</formula>
    </cfRule>
  </conditionalFormatting>
  <conditionalFormatting sqref="B7:G7">
    <cfRule type="expression" dxfId="13" priority="5" stopIfTrue="1">
      <formula>$D$6="Sole Bidder"</formula>
    </cfRule>
  </conditionalFormatting>
  <conditionalFormatting sqref="D14:G17">
    <cfRule type="expression" dxfId="12" priority="2" stopIfTrue="1">
      <formula>$AA$6&lt;1</formula>
    </cfRule>
  </conditionalFormatting>
  <conditionalFormatting sqref="D19:G22">
    <cfRule type="expression" dxfId="11" priority="1" stopIfTrue="1">
      <formula>$AA$6&lt;2</formula>
    </cfRule>
  </conditionalFormatting>
  <dataValidations count="5">
    <dataValidation type="list" allowBlank="1" showInputMessage="1" showErrorMessage="1" sqref="F27" xr:uid="{00000000-0002-0000-0300-000000000000}">
      <formula1>"2023,2024"</formula1>
    </dataValidation>
    <dataValidation type="list" allowBlank="1" showInputMessage="1" showErrorMessage="1" sqref="E27" xr:uid="{00000000-0002-0000-0300-000001000000}">
      <formula1>"Jan,Feb,Mar,Apr,May,Jun,Jul,Aug,Sep,Oct,Nov,Dec"</formula1>
    </dataValidation>
    <dataValidation type="list" allowBlank="1" showInputMessage="1" showErrorMessage="1" sqref="D27" xr:uid="{00000000-0002-0000-0300-000002000000}">
      <formula1>"1,2,3,4,5,6,7,8,9,10,11,12,13,14,15,16,17,18,19,20,21,22,23,24,25,26,27,28,29,30,31"</formula1>
    </dataValidation>
    <dataValidation type="list" allowBlank="1" showInputMessage="1" showErrorMessage="1" sqref="D7:G7" xr:uid="{00000000-0002-0000-0300-000003000000}">
      <formula1>$AB$3</formula1>
    </dataValidation>
    <dataValidation type="list" allowBlank="1" showInputMessage="1" showErrorMessage="1" sqref="D6:G6" xr:uid="{00000000-0002-0000-0300-000004000000}">
      <formula1>$AA$2</formula1>
    </dataValidation>
  </dataValidations>
  <pageMargins left="0.75" right="0.75" top="0.69" bottom="0.7" header="0.4" footer="0.37"/>
  <pageSetup scale="86" orientation="portrait" r:id="rId17"/>
  <headerFooter alignWithMargins="0"/>
  <drawing r:id="rId18"/>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
    <pageSetUpPr fitToPage="1"/>
  </sheetPr>
  <dimension ref="A1:IV92"/>
  <sheetViews>
    <sheetView view="pageBreakPreview" topLeftCell="A11" zoomScale="60" zoomScaleNormal="92" workbookViewId="0">
      <selection activeCell="M52" sqref="M52"/>
    </sheetView>
  </sheetViews>
  <sheetFormatPr defaultColWidth="9.140625" defaultRowHeight="15.75"/>
  <cols>
    <col min="1" max="1" width="4.7109375" style="435" customWidth="1"/>
    <col min="2" max="2" width="18.7109375" style="435" customWidth="1"/>
    <col min="3" max="3" width="8.5703125" style="435" customWidth="1"/>
    <col min="4" max="4" width="24.85546875" style="495" customWidth="1"/>
    <col min="5" max="5" width="18.7109375" style="435" customWidth="1"/>
    <col min="6" max="6" width="15.85546875" style="435" customWidth="1"/>
    <col min="7" max="7" width="21.85546875" style="435" customWidth="1"/>
    <col min="8" max="8" width="12.42578125" style="493" customWidth="1"/>
    <col min="9" max="9" width="22.28515625" style="435" customWidth="1"/>
    <col min="10" max="10" width="61.140625" style="495" customWidth="1"/>
    <col min="11" max="11" width="7.140625" style="435" customWidth="1"/>
    <col min="12" max="12" width="9" style="435" customWidth="1"/>
    <col min="13" max="13" width="26.42578125" style="435" customWidth="1"/>
    <col min="14" max="14" width="21.28515625" style="435" customWidth="1"/>
    <col min="15" max="15" width="14" style="435" hidden="1" customWidth="1"/>
    <col min="16" max="16" width="16.85546875" style="435" hidden="1" customWidth="1"/>
    <col min="17" max="17" width="13" style="435" hidden="1" customWidth="1"/>
    <col min="18" max="18" width="20.140625" style="435" hidden="1" customWidth="1"/>
    <col min="19" max="19" width="16.140625" style="435" hidden="1" customWidth="1"/>
    <col min="20" max="20" width="15" style="435" hidden="1" customWidth="1"/>
    <col min="21" max="21" width="24.5703125" style="435" hidden="1" customWidth="1"/>
    <col min="22" max="22" width="24" style="435" hidden="1" customWidth="1"/>
    <col min="23" max="23" width="9.140625" style="435" hidden="1" customWidth="1"/>
    <col min="24" max="25" width="9.140625" style="435" customWidth="1"/>
    <col min="26" max="33" width="9.140625" style="435" hidden="1" customWidth="1"/>
    <col min="34" max="35" width="9.140625" style="435" customWidth="1"/>
    <col min="36" max="36" width="9.140625" style="435" hidden="1" customWidth="1"/>
    <col min="37" max="37" width="9.140625" style="435" customWidth="1"/>
    <col min="38" max="38" width="0.28515625" style="435" customWidth="1"/>
    <col min="39" max="44" width="9.140625" style="435" customWidth="1"/>
    <col min="45" max="16384" width="9.140625" style="435"/>
  </cols>
  <sheetData>
    <row r="1" spans="1:256" ht="22.5" customHeight="1">
      <c r="A1" s="659" t="str">
        <f>Basic!B5</f>
        <v>Spec. No: CC/NT/W-RT/DOM/A00/23/09261</v>
      </c>
      <c r="B1" s="6"/>
      <c r="C1" s="6"/>
      <c r="D1" s="390"/>
      <c r="E1" s="6"/>
      <c r="F1" s="6"/>
      <c r="G1" s="6"/>
      <c r="H1" s="6"/>
      <c r="I1" s="6"/>
      <c r="J1" s="660"/>
      <c r="K1" s="6"/>
      <c r="L1" s="6"/>
      <c r="M1" s="6"/>
      <c r="N1" s="6" t="s">
        <v>474</v>
      </c>
    </row>
    <row r="2" spans="1:256">
      <c r="A2" s="4"/>
      <c r="B2" s="4"/>
      <c r="C2" s="4"/>
      <c r="D2" s="324"/>
      <c r="E2" s="4"/>
      <c r="F2" s="4"/>
      <c r="G2" s="4"/>
      <c r="H2" s="4"/>
      <c r="I2" s="4"/>
      <c r="J2" s="324"/>
      <c r="K2" s="4"/>
      <c r="L2" s="4"/>
      <c r="M2" s="4"/>
      <c r="N2" s="4"/>
    </row>
    <row r="3" spans="1:256" ht="71.25" customHeight="1">
      <c r="A3" s="761" t="str">
        <f>Cover!$B$2</f>
        <v>Reactor Package RT-22 for (i) 1X63MVAR , 400kV, 3-Ph Bus Line Reactor at Maithon-A  end under  ‘Eastern region Expansion Scheme-XXXI (ERSS-XXXI)’ and (ii) 2x50 MVAR , 400kV, 3-Phase Switchable Line Reactor at Mainpuri S/s and 2x50 MVAR , 400kV, 3-Phase Fixed Line Reactor at Ballabhgarh S/s under ‘Reactive Power Compensation on 400kV Transmission lines in NR’</v>
      </c>
      <c r="B3" s="761"/>
      <c r="C3" s="761"/>
      <c r="D3" s="761"/>
      <c r="E3" s="761"/>
      <c r="F3" s="761"/>
      <c r="G3" s="761"/>
      <c r="H3" s="761"/>
      <c r="I3" s="761"/>
      <c r="J3" s="761"/>
      <c r="K3" s="761"/>
      <c r="L3" s="761"/>
      <c r="M3" s="761"/>
      <c r="N3" s="761"/>
    </row>
    <row r="4" spans="1:256" ht="16.5">
      <c r="A4" s="762" t="s">
        <v>0</v>
      </c>
      <c r="B4" s="762"/>
      <c r="C4" s="762"/>
      <c r="D4" s="762"/>
      <c r="E4" s="762"/>
      <c r="F4" s="762"/>
      <c r="G4" s="762"/>
      <c r="H4" s="762"/>
      <c r="I4" s="762"/>
      <c r="J4" s="762"/>
      <c r="K4" s="762"/>
      <c r="L4" s="762"/>
      <c r="M4" s="762"/>
      <c r="N4" s="762"/>
    </row>
    <row r="5" spans="1:256" ht="27" customHeight="1">
      <c r="A5" s="531"/>
      <c r="B5" s="531"/>
      <c r="C5" s="531"/>
      <c r="D5" s="531"/>
      <c r="E5" s="531"/>
      <c r="F5" s="531"/>
      <c r="G5" s="531"/>
      <c r="H5" s="531"/>
      <c r="I5" s="531"/>
      <c r="J5" s="531"/>
      <c r="K5" s="531"/>
      <c r="L5" s="531"/>
      <c r="M5" s="531"/>
      <c r="N5" s="531"/>
    </row>
    <row r="6" spans="1:256" ht="23.25" customHeight="1">
      <c r="A6" s="763" t="s">
        <v>349</v>
      </c>
      <c r="B6" s="763"/>
      <c r="C6" s="4"/>
      <c r="D6" s="324"/>
      <c r="E6" s="4"/>
      <c r="F6" s="4"/>
      <c r="G6" s="4"/>
      <c r="H6" s="4"/>
      <c r="I6" s="4"/>
      <c r="J6" s="324"/>
      <c r="K6" s="4"/>
      <c r="L6" s="4"/>
      <c r="M6" s="4"/>
      <c r="N6" s="4"/>
    </row>
    <row r="7" spans="1:256" ht="24" customHeight="1">
      <c r="A7" s="767">
        <f>IF(Z7=1,Z8,"JOINT VENTURE OF "&amp;Z8&amp;" &amp; "&amp;Z9)</f>
        <v>0</v>
      </c>
      <c r="B7" s="767"/>
      <c r="C7" s="767"/>
      <c r="D7" s="767"/>
      <c r="E7" s="767"/>
      <c r="F7" s="767"/>
      <c r="G7" s="767"/>
      <c r="H7" s="767"/>
      <c r="I7" s="767"/>
      <c r="J7" s="377"/>
      <c r="K7" s="418" t="s">
        <v>1</v>
      </c>
      <c r="L7" s="376"/>
      <c r="N7" s="4"/>
      <c r="Z7" s="493">
        <f>'Names of Bidder'!K6</f>
        <v>1</v>
      </c>
    </row>
    <row r="8" spans="1:256" ht="24" customHeight="1">
      <c r="A8" s="764" t="str">
        <f>"Bidder’s Name and Address  (" &amp; MID('Names of Bidder'!B9,9, 20) &amp; ") :"</f>
        <v>Bidder’s Name and Address  (Sole Bidder) :</v>
      </c>
      <c r="B8" s="764"/>
      <c r="C8" s="764"/>
      <c r="D8" s="764"/>
      <c r="E8" s="764"/>
      <c r="F8" s="764"/>
      <c r="G8" s="764"/>
      <c r="H8" s="401"/>
      <c r="I8" s="401"/>
      <c r="J8" s="401"/>
      <c r="K8" s="238" t="s">
        <v>2</v>
      </c>
      <c r="L8" s="401"/>
      <c r="N8" s="4"/>
      <c r="U8" s="491"/>
      <c r="Z8" s="755">
        <f>'Names of Bidder'!D9</f>
        <v>0</v>
      </c>
      <c r="AA8" s="755"/>
      <c r="AB8" s="755"/>
      <c r="AC8" s="755"/>
      <c r="AD8" s="755"/>
      <c r="AE8" s="755"/>
      <c r="AF8" s="755"/>
      <c r="AG8" s="755"/>
      <c r="AH8" s="755"/>
      <c r="AI8" s="755"/>
      <c r="AJ8" s="755"/>
      <c r="AK8" s="755"/>
      <c r="AL8" s="755"/>
    </row>
    <row r="9" spans="1:256" ht="24" customHeight="1">
      <c r="A9" s="422" t="s">
        <v>12</v>
      </c>
      <c r="B9" s="376"/>
      <c r="C9" s="767" t="str">
        <f>IF('Names of Bidder'!D9=0, "", 'Names of Bidder'!D9)</f>
        <v/>
      </c>
      <c r="D9" s="767"/>
      <c r="E9" s="767"/>
      <c r="F9" s="767"/>
      <c r="G9" s="767"/>
      <c r="H9" s="378"/>
      <c r="I9" s="378"/>
      <c r="J9" s="377"/>
      <c r="K9" s="238" t="s">
        <v>3</v>
      </c>
      <c r="N9" s="4"/>
      <c r="U9" s="491"/>
      <c r="Z9" s="755">
        <f>'Names of Bidder'!D14</f>
        <v>0</v>
      </c>
      <c r="AA9" s="755"/>
      <c r="AB9" s="755"/>
      <c r="AC9" s="755"/>
      <c r="AD9" s="755"/>
      <c r="AE9" s="755"/>
      <c r="AF9" s="755"/>
      <c r="AG9" s="755"/>
      <c r="AH9" s="755"/>
      <c r="AI9" s="755"/>
      <c r="AJ9" s="755"/>
      <c r="AK9" s="755"/>
      <c r="AL9" s="755"/>
    </row>
    <row r="10" spans="1:256" ht="24" customHeight="1">
      <c r="A10" s="422" t="s">
        <v>11</v>
      </c>
      <c r="B10" s="376"/>
      <c r="C10" s="766" t="str">
        <f>IF('Names of Bidder'!D10=0, "", 'Names of Bidder'!D10)</f>
        <v/>
      </c>
      <c r="D10" s="766"/>
      <c r="E10" s="766"/>
      <c r="F10" s="766"/>
      <c r="G10" s="766"/>
      <c r="H10" s="378"/>
      <c r="I10" s="378"/>
      <c r="J10" s="377"/>
      <c r="K10" s="238" t="s">
        <v>4</v>
      </c>
      <c r="N10" s="4"/>
      <c r="Z10" s="755" t="str">
        <f>"JOINT VENTURE OF "&amp;Z8&amp;" &amp; "&amp;Z9</f>
        <v>JOINT VENTURE OF 0 &amp; 0</v>
      </c>
      <c r="AA10" s="755"/>
      <c r="AB10" s="755"/>
      <c r="AC10" s="755"/>
      <c r="AD10" s="755"/>
      <c r="AE10" s="755"/>
      <c r="AF10" s="755"/>
      <c r="AG10" s="755"/>
      <c r="AH10" s="755"/>
      <c r="AI10" s="755"/>
      <c r="AJ10" s="755"/>
      <c r="AK10" s="755"/>
      <c r="AL10" s="755"/>
    </row>
    <row r="11" spans="1:256" ht="24" customHeight="1">
      <c r="A11" s="378"/>
      <c r="B11" s="378"/>
      <c r="C11" s="766" t="str">
        <f>IF('Names of Bidder'!D11=0, "", 'Names of Bidder'!D11)</f>
        <v/>
      </c>
      <c r="D11" s="766"/>
      <c r="E11" s="766"/>
      <c r="F11" s="766"/>
      <c r="G11" s="766"/>
      <c r="H11" s="378"/>
      <c r="I11" s="378"/>
      <c r="J11" s="377"/>
      <c r="K11" s="238" t="s">
        <v>5</v>
      </c>
      <c r="N11" s="4"/>
    </row>
    <row r="12" spans="1:256" ht="24" customHeight="1">
      <c r="A12" s="378"/>
      <c r="B12" s="378"/>
      <c r="C12" s="766" t="str">
        <f>IF('Names of Bidder'!D12=0, "", 'Names of Bidder'!D12)</f>
        <v/>
      </c>
      <c r="D12" s="766"/>
      <c r="E12" s="766"/>
      <c r="F12" s="766"/>
      <c r="G12" s="766"/>
      <c r="H12" s="378"/>
      <c r="I12" s="378"/>
      <c r="J12" s="377"/>
      <c r="K12" s="238" t="s">
        <v>6</v>
      </c>
      <c r="N12" s="4"/>
    </row>
    <row r="13" spans="1:256" s="492" customFormat="1" ht="26.25" customHeight="1">
      <c r="A13" s="768" t="s">
        <v>307</v>
      </c>
      <c r="B13" s="768"/>
      <c r="C13" s="768"/>
      <c r="D13" s="768"/>
      <c r="E13" s="768"/>
      <c r="F13" s="768"/>
      <c r="G13" s="768"/>
      <c r="H13" s="768"/>
      <c r="I13" s="768"/>
      <c r="J13" s="768"/>
      <c r="K13" s="768"/>
      <c r="L13" s="768"/>
      <c r="M13" s="768"/>
      <c r="N13" s="768"/>
    </row>
    <row r="14" spans="1:256" ht="15.75" customHeight="1">
      <c r="A14" s="4"/>
      <c r="B14" s="4"/>
      <c r="C14" s="4"/>
      <c r="D14" s="324"/>
      <c r="E14" s="4"/>
      <c r="F14" s="4"/>
      <c r="G14" s="4"/>
      <c r="H14" s="4"/>
      <c r="I14" s="4"/>
      <c r="J14" s="324"/>
      <c r="K14" s="765" t="s">
        <v>354</v>
      </c>
      <c r="L14" s="765"/>
      <c r="M14" s="765"/>
      <c r="N14" s="765"/>
    </row>
    <row r="15" spans="1:256" ht="122.25" customHeight="1">
      <c r="A15" s="362" t="s">
        <v>7</v>
      </c>
      <c r="B15" s="362" t="s">
        <v>266</v>
      </c>
      <c r="C15" s="362" t="s">
        <v>278</v>
      </c>
      <c r="D15" s="362" t="s">
        <v>280</v>
      </c>
      <c r="E15" s="362" t="s">
        <v>13</v>
      </c>
      <c r="F15" s="362" t="s">
        <v>308</v>
      </c>
      <c r="G15" s="407" t="s">
        <v>311</v>
      </c>
      <c r="H15" s="362" t="s">
        <v>314</v>
      </c>
      <c r="I15" s="408" t="s">
        <v>312</v>
      </c>
      <c r="J15" s="362" t="s">
        <v>8</v>
      </c>
      <c r="K15" s="15" t="s">
        <v>9</v>
      </c>
      <c r="L15" s="15" t="s">
        <v>10</v>
      </c>
      <c r="M15" s="362" t="s">
        <v>353</v>
      </c>
      <c r="N15" s="362" t="s">
        <v>352</v>
      </c>
    </row>
    <row r="16" spans="1:256" ht="22.15" customHeight="1">
      <c r="A16" s="15">
        <v>1</v>
      </c>
      <c r="B16" s="15">
        <v>2</v>
      </c>
      <c r="C16" s="15">
        <v>3</v>
      </c>
      <c r="D16" s="362">
        <v>4</v>
      </c>
      <c r="E16" s="15">
        <v>5</v>
      </c>
      <c r="F16" s="15">
        <v>6</v>
      </c>
      <c r="G16" s="682">
        <v>7</v>
      </c>
      <c r="H16" s="15">
        <v>8</v>
      </c>
      <c r="I16" s="683">
        <v>9</v>
      </c>
      <c r="J16" s="362">
        <v>10</v>
      </c>
      <c r="K16" s="15">
        <v>11</v>
      </c>
      <c r="L16" s="15">
        <v>12</v>
      </c>
      <c r="M16" s="15">
        <v>13</v>
      </c>
      <c r="N16" s="15" t="s">
        <v>351</v>
      </c>
      <c r="IV16" s="435">
        <f>SUM(A16:IU16)</f>
        <v>91</v>
      </c>
    </row>
    <row r="17" spans="1:22" s="539" customFormat="1" ht="31.5" customHeight="1">
      <c r="A17" s="684" t="s">
        <v>481</v>
      </c>
      <c r="B17" s="685" t="s">
        <v>498</v>
      </c>
      <c r="C17" s="686"/>
      <c r="D17" s="686"/>
      <c r="E17" s="686"/>
      <c r="F17" s="686"/>
      <c r="G17" s="686"/>
      <c r="H17" s="686"/>
      <c r="I17" s="686"/>
      <c r="J17" s="686"/>
      <c r="K17" s="686"/>
      <c r="L17" s="686"/>
      <c r="M17" s="686"/>
      <c r="N17" s="687"/>
    </row>
    <row r="18" spans="1:22" ht="49.5" customHeight="1">
      <c r="A18" s="490">
        <v>1</v>
      </c>
      <c r="B18" s="694">
        <v>7000019715</v>
      </c>
      <c r="C18" s="694">
        <v>10</v>
      </c>
      <c r="D18" s="695" t="s">
        <v>484</v>
      </c>
      <c r="E18" s="694">
        <v>1000004900</v>
      </c>
      <c r="F18" s="694">
        <v>85042310</v>
      </c>
      <c r="G18" s="671"/>
      <c r="H18" s="670">
        <v>18</v>
      </c>
      <c r="I18" s="672"/>
      <c r="J18" s="695" t="s">
        <v>501</v>
      </c>
      <c r="K18" s="694" t="s">
        <v>299</v>
      </c>
      <c r="L18" s="694">
        <v>2</v>
      </c>
      <c r="M18" s="680"/>
      <c r="N18" s="696" t="str">
        <f>IF(M18=0, "INCLUDED", IF(ISERROR(M18*L18), M18, M18*L18))</f>
        <v>INCLUDED</v>
      </c>
      <c r="O18" s="560">
        <f>IF(N18="Included",0,N18)</f>
        <v>0</v>
      </c>
      <c r="P18" s="560">
        <f>IF( I18="",H18*(IF(N18="Included",0,N18))/100,I18*(IF(N18="Included",0,N18)))</f>
        <v>0</v>
      </c>
      <c r="Q18" s="565">
        <f>Discount!$H$36</f>
        <v>0</v>
      </c>
      <c r="R18" s="565">
        <f>Q18*O18</f>
        <v>0</v>
      </c>
      <c r="S18" s="565">
        <f>IF(I18="",H18*R18/100,I18*R18)</f>
        <v>0</v>
      </c>
      <c r="T18" s="666">
        <f>M18*L18</f>
        <v>0</v>
      </c>
      <c r="U18" s="681">
        <f>L18*M18</f>
        <v>0</v>
      </c>
      <c r="V18" s="681">
        <f>U18*0.18</f>
        <v>0</v>
      </c>
    </row>
    <row r="19" spans="1:22" ht="47.25" customHeight="1">
      <c r="A19" s="490">
        <v>2</v>
      </c>
      <c r="B19" s="694">
        <v>7000019715</v>
      </c>
      <c r="C19" s="694">
        <v>20</v>
      </c>
      <c r="D19" s="695" t="s">
        <v>484</v>
      </c>
      <c r="E19" s="694">
        <v>1000014013</v>
      </c>
      <c r="F19" s="694">
        <v>85049010</v>
      </c>
      <c r="G19" s="671"/>
      <c r="H19" s="670">
        <v>18</v>
      </c>
      <c r="I19" s="672"/>
      <c r="J19" s="695" t="s">
        <v>502</v>
      </c>
      <c r="K19" s="694" t="s">
        <v>300</v>
      </c>
      <c r="L19" s="694">
        <v>2</v>
      </c>
      <c r="M19" s="680"/>
      <c r="N19" s="696" t="str">
        <f t="shared" ref="N19" si="0">IF(M19=0, "INCLUDED", IF(ISERROR(M19*L19), M19, M19*L19))</f>
        <v>INCLUDED</v>
      </c>
      <c r="O19" s="560">
        <f t="shared" ref="O19" si="1">IF(N19="Included",0,N19)</f>
        <v>0</v>
      </c>
      <c r="P19" s="560">
        <f t="shared" ref="P19" si="2">IF( I19="",H19*(IF(N19="Included",0,N19))/100,I19*(IF(N19="Included",0,N19)))</f>
        <v>0</v>
      </c>
      <c r="Q19" s="565">
        <f>Discount!$H$36</f>
        <v>0</v>
      </c>
      <c r="R19" s="565">
        <f t="shared" ref="R19" si="3">Q19*O19</f>
        <v>0</v>
      </c>
      <c r="S19" s="565">
        <f t="shared" ref="S19" si="4">IF(I19="",H19*R19/100,I19*R19)</f>
        <v>0</v>
      </c>
      <c r="T19" s="666">
        <f t="shared" ref="T19" si="5">M19*L19</f>
        <v>0</v>
      </c>
      <c r="U19" s="681">
        <f t="shared" ref="U19" si="6">L19*M19</f>
        <v>0</v>
      </c>
      <c r="V19" s="681">
        <f t="shared" ref="V19" si="7">U19*0.18</f>
        <v>0</v>
      </c>
    </row>
    <row r="20" spans="1:22" ht="49.5" customHeight="1">
      <c r="A20" s="490">
        <v>3</v>
      </c>
      <c r="B20" s="694">
        <v>7000019715</v>
      </c>
      <c r="C20" s="694">
        <v>30</v>
      </c>
      <c r="D20" s="695" t="s">
        <v>484</v>
      </c>
      <c r="E20" s="694">
        <v>1000015913</v>
      </c>
      <c r="F20" s="694">
        <v>85049010</v>
      </c>
      <c r="G20" s="671"/>
      <c r="H20" s="670">
        <v>18</v>
      </c>
      <c r="I20" s="672"/>
      <c r="J20" s="695" t="s">
        <v>486</v>
      </c>
      <c r="K20" s="694" t="s">
        <v>299</v>
      </c>
      <c r="L20" s="694">
        <v>2</v>
      </c>
      <c r="M20" s="680"/>
      <c r="N20" s="696" t="str">
        <f>IF(M20=0, "INCLUDED", IF(ISERROR(M20*L20), M20, M20*L20))</f>
        <v>INCLUDED</v>
      </c>
      <c r="O20" s="560">
        <f>IF(N20="Included",0,N20)</f>
        <v>0</v>
      </c>
      <c r="P20" s="560">
        <f>IF( I20="",H20*(IF(N20="Included",0,N20))/100,I20*(IF(N20="Included",0,N20)))</f>
        <v>0</v>
      </c>
      <c r="Q20" s="565">
        <f>Discount!$H$36</f>
        <v>0</v>
      </c>
      <c r="R20" s="565">
        <f>Q20*O20</f>
        <v>0</v>
      </c>
      <c r="S20" s="565">
        <f>IF(I20="",H20*R20/100,I20*R20)</f>
        <v>0</v>
      </c>
      <c r="T20" s="666">
        <f>M20*L20</f>
        <v>0</v>
      </c>
      <c r="U20" s="681">
        <f>L20*M20</f>
        <v>0</v>
      </c>
      <c r="V20" s="681">
        <f>U20*0.18</f>
        <v>0</v>
      </c>
    </row>
    <row r="21" spans="1:22" ht="47.25" customHeight="1">
      <c r="A21" s="490">
        <v>4</v>
      </c>
      <c r="B21" s="694">
        <v>7000019715</v>
      </c>
      <c r="C21" s="694">
        <v>40</v>
      </c>
      <c r="D21" s="695" t="s">
        <v>484</v>
      </c>
      <c r="E21" s="694">
        <v>1000028234</v>
      </c>
      <c r="F21" s="694">
        <v>85049010</v>
      </c>
      <c r="G21" s="671"/>
      <c r="H21" s="670">
        <v>18</v>
      </c>
      <c r="I21" s="672"/>
      <c r="J21" s="695" t="s">
        <v>487</v>
      </c>
      <c r="K21" s="694" t="s">
        <v>300</v>
      </c>
      <c r="L21" s="694">
        <v>2</v>
      </c>
      <c r="M21" s="680"/>
      <c r="N21" s="696" t="str">
        <f t="shared" ref="N21" si="8">IF(M21=0, "INCLUDED", IF(ISERROR(M21*L21), M21, M21*L21))</f>
        <v>INCLUDED</v>
      </c>
      <c r="O21" s="560">
        <f t="shared" ref="O21" si="9">IF(N21="Included",0,N21)</f>
        <v>0</v>
      </c>
      <c r="P21" s="560">
        <f t="shared" ref="P21" si="10">IF( I21="",H21*(IF(N21="Included",0,N21))/100,I21*(IF(N21="Included",0,N21)))</f>
        <v>0</v>
      </c>
      <c r="Q21" s="565">
        <f>Discount!$H$36</f>
        <v>0</v>
      </c>
      <c r="R21" s="565">
        <f t="shared" ref="R21" si="11">Q21*O21</f>
        <v>0</v>
      </c>
      <c r="S21" s="565">
        <f t="shared" ref="S21" si="12">IF(I21="",H21*R21/100,I21*R21)</f>
        <v>0</v>
      </c>
      <c r="T21" s="666">
        <f t="shared" ref="T21" si="13">M21*L21</f>
        <v>0</v>
      </c>
      <c r="U21" s="681">
        <f t="shared" ref="U21" si="14">L21*M21</f>
        <v>0</v>
      </c>
      <c r="V21" s="681">
        <f t="shared" ref="V21" si="15">U21*0.18</f>
        <v>0</v>
      </c>
    </row>
    <row r="22" spans="1:22" ht="49.5" customHeight="1">
      <c r="A22" s="490">
        <v>5</v>
      </c>
      <c r="B22" s="694">
        <v>7000019715</v>
      </c>
      <c r="C22" s="694">
        <v>50</v>
      </c>
      <c r="D22" s="695" t="s">
        <v>485</v>
      </c>
      <c r="E22" s="694">
        <v>1000030934</v>
      </c>
      <c r="F22" s="694">
        <v>85049010</v>
      </c>
      <c r="G22" s="671"/>
      <c r="H22" s="670">
        <v>18</v>
      </c>
      <c r="I22" s="672"/>
      <c r="J22" s="695" t="s">
        <v>488</v>
      </c>
      <c r="K22" s="694" t="s">
        <v>299</v>
      </c>
      <c r="L22" s="694">
        <v>1</v>
      </c>
      <c r="M22" s="680"/>
      <c r="N22" s="696" t="str">
        <f>IF(M22=0, "INCLUDED", IF(ISERROR(M22*L22), M22, M22*L22))</f>
        <v>INCLUDED</v>
      </c>
      <c r="O22" s="560">
        <f>IF(N22="Included",0,N22)</f>
        <v>0</v>
      </c>
      <c r="P22" s="560">
        <f>IF( I22="",H22*(IF(N22="Included",0,N22))/100,I22*(IF(N22="Included",0,N22)))</f>
        <v>0</v>
      </c>
      <c r="Q22" s="565">
        <f>Discount!$H$36</f>
        <v>0</v>
      </c>
      <c r="R22" s="565">
        <f>Q22*O22</f>
        <v>0</v>
      </c>
      <c r="S22" s="565">
        <f>IF(I22="",H22*R22/100,I22*R22)</f>
        <v>0</v>
      </c>
      <c r="T22" s="666">
        <f>M22*L22</f>
        <v>0</v>
      </c>
      <c r="U22" s="681">
        <f>L22*M22</f>
        <v>0</v>
      </c>
      <c r="V22" s="681">
        <f>U22*0.18</f>
        <v>0</v>
      </c>
    </row>
    <row r="23" spans="1:22" ht="49.5" customHeight="1">
      <c r="A23" s="490">
        <v>6</v>
      </c>
      <c r="B23" s="694">
        <v>7000019715</v>
      </c>
      <c r="C23" s="694">
        <v>60</v>
      </c>
      <c r="D23" s="695" t="s">
        <v>485</v>
      </c>
      <c r="E23" s="694">
        <v>1000030920</v>
      </c>
      <c r="F23" s="694">
        <v>85049010</v>
      </c>
      <c r="G23" s="671"/>
      <c r="H23" s="670">
        <v>18</v>
      </c>
      <c r="I23" s="672"/>
      <c r="J23" s="695" t="s">
        <v>489</v>
      </c>
      <c r="K23" s="694" t="s">
        <v>299</v>
      </c>
      <c r="L23" s="694">
        <v>1</v>
      </c>
      <c r="M23" s="680"/>
      <c r="N23" s="696" t="str">
        <f>IF(M23=0, "INCLUDED", IF(ISERROR(M23*L23), M23, M23*L23))</f>
        <v>INCLUDED</v>
      </c>
      <c r="O23" s="560">
        <f>IF(N23="Included",0,N23)</f>
        <v>0</v>
      </c>
      <c r="P23" s="560">
        <f>IF( I23="",H23*(IF(N23="Included",0,N23))/100,I23*(IF(N23="Included",0,N23)))</f>
        <v>0</v>
      </c>
      <c r="Q23" s="565">
        <f>Discount!$H$36</f>
        <v>0</v>
      </c>
      <c r="R23" s="565">
        <f>Q23*O23</f>
        <v>0</v>
      </c>
      <c r="S23" s="565">
        <f>IF(I23="",H23*R23/100,I23*R23)</f>
        <v>0</v>
      </c>
      <c r="T23" s="666">
        <f>M23*L23</f>
        <v>0</v>
      </c>
      <c r="U23" s="681">
        <f>L23*M23</f>
        <v>0</v>
      </c>
      <c r="V23" s="681">
        <f>U23*0.18</f>
        <v>0</v>
      </c>
    </row>
    <row r="24" spans="1:22" ht="47.25" customHeight="1">
      <c r="A24" s="490">
        <v>7</v>
      </c>
      <c r="B24" s="694">
        <v>7000019715</v>
      </c>
      <c r="C24" s="694">
        <v>70</v>
      </c>
      <c r="D24" s="695" t="s">
        <v>485</v>
      </c>
      <c r="E24" s="694">
        <v>1000007921</v>
      </c>
      <c r="F24" s="694">
        <v>85049010</v>
      </c>
      <c r="G24" s="671"/>
      <c r="H24" s="670">
        <v>18</v>
      </c>
      <c r="I24" s="672"/>
      <c r="J24" s="695" t="s">
        <v>490</v>
      </c>
      <c r="K24" s="694" t="s">
        <v>300</v>
      </c>
      <c r="L24" s="694">
        <v>1</v>
      </c>
      <c r="M24" s="680"/>
      <c r="N24" s="696" t="str">
        <f t="shared" ref="N24" si="16">IF(M24=0, "INCLUDED", IF(ISERROR(M24*L24), M24, M24*L24))</f>
        <v>INCLUDED</v>
      </c>
      <c r="O24" s="560">
        <f t="shared" ref="O24" si="17">IF(N24="Included",0,N24)</f>
        <v>0</v>
      </c>
      <c r="P24" s="560">
        <f t="shared" ref="P24" si="18">IF( I24="",H24*(IF(N24="Included",0,N24))/100,I24*(IF(N24="Included",0,N24)))</f>
        <v>0</v>
      </c>
      <c r="Q24" s="565">
        <f>Discount!$H$36</f>
        <v>0</v>
      </c>
      <c r="R24" s="565">
        <f t="shared" ref="R24" si="19">Q24*O24</f>
        <v>0</v>
      </c>
      <c r="S24" s="565">
        <f t="shared" ref="S24" si="20">IF(I24="",H24*R24/100,I24*R24)</f>
        <v>0</v>
      </c>
      <c r="T24" s="666">
        <f t="shared" ref="T24" si="21">M24*L24</f>
        <v>0</v>
      </c>
      <c r="U24" s="681">
        <f t="shared" ref="U24" si="22">L24*M24</f>
        <v>0</v>
      </c>
      <c r="V24" s="681">
        <f t="shared" ref="V24" si="23">U24*0.18</f>
        <v>0</v>
      </c>
    </row>
    <row r="25" spans="1:22" ht="49.5" customHeight="1">
      <c r="A25" s="490">
        <v>8</v>
      </c>
      <c r="B25" s="694">
        <v>7000019715</v>
      </c>
      <c r="C25" s="694">
        <v>80</v>
      </c>
      <c r="D25" s="695" t="s">
        <v>485</v>
      </c>
      <c r="E25" s="694">
        <v>1000028774</v>
      </c>
      <c r="F25" s="694">
        <v>85049010</v>
      </c>
      <c r="G25" s="671"/>
      <c r="H25" s="670">
        <v>18</v>
      </c>
      <c r="I25" s="672"/>
      <c r="J25" s="695" t="s">
        <v>491</v>
      </c>
      <c r="K25" s="694" t="s">
        <v>299</v>
      </c>
      <c r="L25" s="694">
        <v>1</v>
      </c>
      <c r="M25" s="680"/>
      <c r="N25" s="696" t="str">
        <f>IF(M25=0, "INCLUDED", IF(ISERROR(M25*L25), M25, M25*L25))</f>
        <v>INCLUDED</v>
      </c>
      <c r="O25" s="560">
        <f>IF(N25="Included",0,N25)</f>
        <v>0</v>
      </c>
      <c r="P25" s="560">
        <f>IF( I25="",H25*(IF(N25="Included",0,N25))/100,I25*(IF(N25="Included",0,N25)))</f>
        <v>0</v>
      </c>
      <c r="Q25" s="565">
        <f>Discount!$H$36</f>
        <v>0</v>
      </c>
      <c r="R25" s="565">
        <f>Q25*O25</f>
        <v>0</v>
      </c>
      <c r="S25" s="565">
        <f>IF(I25="",H25*R25/100,I25*R25)</f>
        <v>0</v>
      </c>
      <c r="T25" s="666">
        <f>M25*L25</f>
        <v>0</v>
      </c>
      <c r="U25" s="681">
        <f>L25*M25</f>
        <v>0</v>
      </c>
      <c r="V25" s="681">
        <f>U25*0.18</f>
        <v>0</v>
      </c>
    </row>
    <row r="26" spans="1:22" ht="47.25" customHeight="1">
      <c r="A26" s="490">
        <v>9</v>
      </c>
      <c r="B26" s="694">
        <v>7000019715</v>
      </c>
      <c r="C26" s="694">
        <v>90</v>
      </c>
      <c r="D26" s="695" t="s">
        <v>485</v>
      </c>
      <c r="E26" s="694">
        <v>1000026245</v>
      </c>
      <c r="F26" s="694">
        <v>85049010</v>
      </c>
      <c r="G26" s="671"/>
      <c r="H26" s="670">
        <v>18</v>
      </c>
      <c r="I26" s="672"/>
      <c r="J26" s="695" t="s">
        <v>492</v>
      </c>
      <c r="K26" s="694" t="s">
        <v>300</v>
      </c>
      <c r="L26" s="694">
        <v>1</v>
      </c>
      <c r="M26" s="680"/>
      <c r="N26" s="696" t="str">
        <f t="shared" ref="N26" si="24">IF(M26=0, "INCLUDED", IF(ISERROR(M26*L26), M26, M26*L26))</f>
        <v>INCLUDED</v>
      </c>
      <c r="O26" s="560">
        <f t="shared" ref="O26" si="25">IF(N26="Included",0,N26)</f>
        <v>0</v>
      </c>
      <c r="P26" s="560">
        <f t="shared" ref="P26" si="26">IF( I26="",H26*(IF(N26="Included",0,N26))/100,I26*(IF(N26="Included",0,N26)))</f>
        <v>0</v>
      </c>
      <c r="Q26" s="565">
        <f>Discount!$H$36</f>
        <v>0</v>
      </c>
      <c r="R26" s="565">
        <f t="shared" ref="R26" si="27">Q26*O26</f>
        <v>0</v>
      </c>
      <c r="S26" s="565">
        <f t="shared" ref="S26" si="28">IF(I26="",H26*R26/100,I26*R26)</f>
        <v>0</v>
      </c>
      <c r="T26" s="666">
        <f t="shared" ref="T26" si="29">M26*L26</f>
        <v>0</v>
      </c>
      <c r="U26" s="681">
        <f t="shared" ref="U26" si="30">L26*M26</f>
        <v>0</v>
      </c>
      <c r="V26" s="681">
        <f t="shared" ref="V26" si="31">U26*0.18</f>
        <v>0</v>
      </c>
    </row>
    <row r="27" spans="1:22" ht="49.5" customHeight="1">
      <c r="A27" s="490">
        <v>10</v>
      </c>
      <c r="B27" s="694">
        <v>7000019715</v>
      </c>
      <c r="C27" s="694">
        <v>100</v>
      </c>
      <c r="D27" s="695" t="s">
        <v>485</v>
      </c>
      <c r="E27" s="694">
        <v>1000032089</v>
      </c>
      <c r="F27" s="694">
        <v>85049010</v>
      </c>
      <c r="G27" s="671"/>
      <c r="H27" s="670">
        <v>18</v>
      </c>
      <c r="I27" s="672"/>
      <c r="J27" s="695" t="s">
        <v>493</v>
      </c>
      <c r="K27" s="694" t="s">
        <v>494</v>
      </c>
      <c r="L27" s="694">
        <v>5</v>
      </c>
      <c r="M27" s="680"/>
      <c r="N27" s="696" t="str">
        <f>IF(M27=0, "INCLUDED", IF(ISERROR(M27*L27), M27, M27*L27))</f>
        <v>INCLUDED</v>
      </c>
      <c r="O27" s="560">
        <f>IF(N27="Included",0,N27)</f>
        <v>0</v>
      </c>
      <c r="P27" s="560">
        <f>IF( I27="",H27*(IF(N27="Included",0,N27))/100,I27*(IF(N27="Included",0,N27)))</f>
        <v>0</v>
      </c>
      <c r="Q27" s="565">
        <f>Discount!$H$36</f>
        <v>0</v>
      </c>
      <c r="R27" s="565">
        <f>Q27*O27</f>
        <v>0</v>
      </c>
      <c r="S27" s="565">
        <f>IF(I27="",H27*R27/100,I27*R27)</f>
        <v>0</v>
      </c>
      <c r="T27" s="666">
        <f>M27*L27</f>
        <v>0</v>
      </c>
      <c r="U27" s="681">
        <f>L27*M27</f>
        <v>0</v>
      </c>
      <c r="V27" s="681">
        <f>U27*0.18</f>
        <v>0</v>
      </c>
    </row>
    <row r="28" spans="1:22" ht="47.25" customHeight="1">
      <c r="A28" s="490">
        <v>11</v>
      </c>
      <c r="B28" s="694">
        <v>7000019715</v>
      </c>
      <c r="C28" s="694">
        <v>110</v>
      </c>
      <c r="D28" s="695" t="s">
        <v>485</v>
      </c>
      <c r="E28" s="694">
        <v>1000028280</v>
      </c>
      <c r="F28" s="694">
        <v>85049010</v>
      </c>
      <c r="G28" s="671"/>
      <c r="H28" s="670">
        <v>18</v>
      </c>
      <c r="I28" s="672"/>
      <c r="J28" s="695" t="s">
        <v>495</v>
      </c>
      <c r="K28" s="694" t="s">
        <v>299</v>
      </c>
      <c r="L28" s="694">
        <v>1</v>
      </c>
      <c r="M28" s="680"/>
      <c r="N28" s="696" t="str">
        <f t="shared" ref="N28:N50" si="32">IF(M28=0, "INCLUDED", IF(ISERROR(M28*L28), M28, M28*L28))</f>
        <v>INCLUDED</v>
      </c>
      <c r="O28" s="560">
        <f t="shared" ref="O28:O50" si="33">IF(N28="Included",0,N28)</f>
        <v>0</v>
      </c>
      <c r="P28" s="560">
        <f t="shared" ref="P28:P50" si="34">IF( I28="",H28*(IF(N28="Included",0,N28))/100,I28*(IF(N28="Included",0,N28)))</f>
        <v>0</v>
      </c>
      <c r="Q28" s="565">
        <f>Discount!$H$36</f>
        <v>0</v>
      </c>
      <c r="R28" s="565">
        <f t="shared" ref="R28:R50" si="35">Q28*O28</f>
        <v>0</v>
      </c>
      <c r="S28" s="565">
        <f t="shared" ref="S28:S50" si="36">IF(I28="",H28*R28/100,I28*R28)</f>
        <v>0</v>
      </c>
      <c r="T28" s="666">
        <f t="shared" ref="T28:T50" si="37">M28*L28</f>
        <v>0</v>
      </c>
      <c r="U28" s="681">
        <f t="shared" ref="U28:U50" si="38">L28*M28</f>
        <v>0</v>
      </c>
      <c r="V28" s="681">
        <f t="shared" ref="V28:V50" si="39">U28*0.18</f>
        <v>0</v>
      </c>
    </row>
    <row r="29" spans="1:22" s="539" customFormat="1" ht="31.5" customHeight="1">
      <c r="A29" s="684" t="s">
        <v>482</v>
      </c>
      <c r="B29" s="685" t="s">
        <v>499</v>
      </c>
      <c r="C29" s="686"/>
      <c r="D29" s="686"/>
      <c r="E29" s="686"/>
      <c r="F29" s="686"/>
      <c r="G29" s="686"/>
      <c r="H29" s="686"/>
      <c r="I29" s="686"/>
      <c r="J29" s="686"/>
      <c r="K29" s="686"/>
      <c r="L29" s="686"/>
      <c r="M29" s="686"/>
      <c r="N29" s="687"/>
    </row>
    <row r="30" spans="1:22" ht="49.5" customHeight="1">
      <c r="A30" s="490">
        <v>12</v>
      </c>
      <c r="B30" s="694">
        <v>7000019715</v>
      </c>
      <c r="C30" s="694">
        <v>130</v>
      </c>
      <c r="D30" s="695" t="s">
        <v>484</v>
      </c>
      <c r="E30" s="694">
        <v>1000004900</v>
      </c>
      <c r="F30" s="694">
        <v>85042310</v>
      </c>
      <c r="G30" s="671"/>
      <c r="H30" s="670">
        <v>18</v>
      </c>
      <c r="I30" s="672"/>
      <c r="J30" s="695" t="s">
        <v>501</v>
      </c>
      <c r="K30" s="694" t="s">
        <v>299</v>
      </c>
      <c r="L30" s="694">
        <v>2</v>
      </c>
      <c r="M30" s="680"/>
      <c r="N30" s="696" t="str">
        <f t="shared" ref="N30:N38" si="40">IF(M30=0, "INCLUDED", IF(ISERROR(M30*L30), M30, M30*L30))</f>
        <v>INCLUDED</v>
      </c>
      <c r="O30" s="560">
        <f t="shared" ref="O30:O38" si="41">IF(N30="Included",0,N30)</f>
        <v>0</v>
      </c>
      <c r="P30" s="560">
        <f t="shared" ref="P30:P38" si="42">IF( I30="",H30*(IF(N30="Included",0,N30))/100,I30*(IF(N30="Included",0,N30)))</f>
        <v>0</v>
      </c>
      <c r="Q30" s="565">
        <f>Discount!$H$36</f>
        <v>0</v>
      </c>
      <c r="R30" s="565">
        <f t="shared" ref="R30:R38" si="43">Q30*O30</f>
        <v>0</v>
      </c>
      <c r="S30" s="565">
        <f t="shared" ref="S30:S38" si="44">IF(I30="",H30*R30/100,I30*R30)</f>
        <v>0</v>
      </c>
      <c r="T30" s="666">
        <f t="shared" ref="T30:T38" si="45">M30*L30</f>
        <v>0</v>
      </c>
      <c r="U30" s="681">
        <f t="shared" ref="U30:U38" si="46">L30*M30</f>
        <v>0</v>
      </c>
      <c r="V30" s="681">
        <f t="shared" ref="V30:V38" si="47">U30*0.18</f>
        <v>0</v>
      </c>
    </row>
    <row r="31" spans="1:22" ht="51.75" customHeight="1">
      <c r="A31" s="490">
        <v>13</v>
      </c>
      <c r="B31" s="694">
        <v>7000019715</v>
      </c>
      <c r="C31" s="694">
        <v>140</v>
      </c>
      <c r="D31" s="695" t="s">
        <v>484</v>
      </c>
      <c r="E31" s="694">
        <v>1000014013</v>
      </c>
      <c r="F31" s="694">
        <v>85049010</v>
      </c>
      <c r="G31" s="671"/>
      <c r="H31" s="670">
        <v>18</v>
      </c>
      <c r="I31" s="672"/>
      <c r="J31" s="695" t="s">
        <v>502</v>
      </c>
      <c r="K31" s="694" t="s">
        <v>300</v>
      </c>
      <c r="L31" s="694">
        <v>2</v>
      </c>
      <c r="M31" s="680"/>
      <c r="N31" s="696" t="str">
        <f t="shared" ref="N31:N33" si="48">IF(M31=0, "INCLUDED", IF(ISERROR(M31*L31), M31, M31*L31))</f>
        <v>INCLUDED</v>
      </c>
      <c r="O31" s="560">
        <f t="shared" ref="O31:O33" si="49">IF(N31="Included",0,N31)</f>
        <v>0</v>
      </c>
      <c r="P31" s="560">
        <f t="shared" ref="P31:P33" si="50">IF( I31="",H31*(IF(N31="Included",0,N31))/100,I31*(IF(N31="Included",0,N31)))</f>
        <v>0</v>
      </c>
      <c r="Q31" s="565">
        <f>Discount!$H$36</f>
        <v>0</v>
      </c>
      <c r="R31" s="565">
        <f t="shared" ref="R31:R33" si="51">Q31*O31</f>
        <v>0</v>
      </c>
      <c r="S31" s="565">
        <f t="shared" ref="S31:S33" si="52">IF(I31="",H31*R31/100,I31*R31)</f>
        <v>0</v>
      </c>
      <c r="T31" s="666">
        <f t="shared" ref="T31:T33" si="53">M31*L31</f>
        <v>0</v>
      </c>
      <c r="U31" s="681">
        <f t="shared" ref="U31:U33" si="54">L31*M31</f>
        <v>0</v>
      </c>
      <c r="V31" s="681">
        <f t="shared" ref="V31:V33" si="55">U31*0.18</f>
        <v>0</v>
      </c>
    </row>
    <row r="32" spans="1:22" ht="49.5" customHeight="1">
      <c r="A32" s="490">
        <v>14</v>
      </c>
      <c r="B32" s="694">
        <v>7000019715</v>
      </c>
      <c r="C32" s="694">
        <v>150</v>
      </c>
      <c r="D32" s="695" t="s">
        <v>484</v>
      </c>
      <c r="E32" s="694">
        <v>1000015913</v>
      </c>
      <c r="F32" s="694">
        <v>85049010</v>
      </c>
      <c r="G32" s="671"/>
      <c r="H32" s="670">
        <v>18</v>
      </c>
      <c r="I32" s="672"/>
      <c r="J32" s="695" t="s">
        <v>486</v>
      </c>
      <c r="K32" s="694" t="s">
        <v>299</v>
      </c>
      <c r="L32" s="694">
        <v>2</v>
      </c>
      <c r="M32" s="680"/>
      <c r="N32" s="696" t="str">
        <f t="shared" si="48"/>
        <v>INCLUDED</v>
      </c>
      <c r="O32" s="560">
        <f t="shared" si="49"/>
        <v>0</v>
      </c>
      <c r="P32" s="560">
        <f t="shared" si="50"/>
        <v>0</v>
      </c>
      <c r="Q32" s="565">
        <f>Discount!$H$36</f>
        <v>0</v>
      </c>
      <c r="R32" s="565">
        <f t="shared" si="51"/>
        <v>0</v>
      </c>
      <c r="S32" s="565">
        <f t="shared" si="52"/>
        <v>0</v>
      </c>
      <c r="T32" s="666">
        <f t="shared" si="53"/>
        <v>0</v>
      </c>
      <c r="U32" s="681">
        <f t="shared" si="54"/>
        <v>0</v>
      </c>
      <c r="V32" s="681">
        <f t="shared" si="55"/>
        <v>0</v>
      </c>
    </row>
    <row r="33" spans="1:22" ht="51.75" customHeight="1">
      <c r="A33" s="490">
        <v>15</v>
      </c>
      <c r="B33" s="694">
        <v>7000019715</v>
      </c>
      <c r="C33" s="694">
        <v>160</v>
      </c>
      <c r="D33" s="695" t="s">
        <v>484</v>
      </c>
      <c r="E33" s="694">
        <v>1000028234</v>
      </c>
      <c r="F33" s="694">
        <v>85049010</v>
      </c>
      <c r="G33" s="671"/>
      <c r="H33" s="670">
        <v>18</v>
      </c>
      <c r="I33" s="672"/>
      <c r="J33" s="695" t="s">
        <v>487</v>
      </c>
      <c r="K33" s="694" t="s">
        <v>300</v>
      </c>
      <c r="L33" s="694">
        <v>2</v>
      </c>
      <c r="M33" s="680"/>
      <c r="N33" s="696" t="str">
        <f t="shared" si="48"/>
        <v>INCLUDED</v>
      </c>
      <c r="O33" s="560">
        <f t="shared" si="49"/>
        <v>0</v>
      </c>
      <c r="P33" s="560">
        <f t="shared" si="50"/>
        <v>0</v>
      </c>
      <c r="Q33" s="565">
        <f>Discount!$H$36</f>
        <v>0</v>
      </c>
      <c r="R33" s="565">
        <f t="shared" si="51"/>
        <v>0</v>
      </c>
      <c r="S33" s="565">
        <f t="shared" si="52"/>
        <v>0</v>
      </c>
      <c r="T33" s="666">
        <f t="shared" si="53"/>
        <v>0</v>
      </c>
      <c r="U33" s="681">
        <f t="shared" si="54"/>
        <v>0</v>
      </c>
      <c r="V33" s="681">
        <f t="shared" si="55"/>
        <v>0</v>
      </c>
    </row>
    <row r="34" spans="1:22" ht="51.75" customHeight="1">
      <c r="A34" s="490">
        <v>16</v>
      </c>
      <c r="B34" s="694">
        <v>7000019715</v>
      </c>
      <c r="C34" s="694">
        <v>170</v>
      </c>
      <c r="D34" s="695" t="s">
        <v>485</v>
      </c>
      <c r="E34" s="694">
        <v>1000030934</v>
      </c>
      <c r="F34" s="694">
        <v>85049010</v>
      </c>
      <c r="G34" s="671"/>
      <c r="H34" s="670">
        <v>18</v>
      </c>
      <c r="I34" s="672"/>
      <c r="J34" s="695" t="s">
        <v>488</v>
      </c>
      <c r="K34" s="694" t="s">
        <v>299</v>
      </c>
      <c r="L34" s="694">
        <v>1</v>
      </c>
      <c r="M34" s="680"/>
      <c r="N34" s="696" t="str">
        <f t="shared" si="40"/>
        <v>INCLUDED</v>
      </c>
      <c r="O34" s="560">
        <f t="shared" si="41"/>
        <v>0</v>
      </c>
      <c r="P34" s="560">
        <f t="shared" si="42"/>
        <v>0</v>
      </c>
      <c r="Q34" s="565">
        <f>Discount!$H$36</f>
        <v>0</v>
      </c>
      <c r="R34" s="565">
        <f t="shared" si="43"/>
        <v>0</v>
      </c>
      <c r="S34" s="565">
        <f t="shared" si="44"/>
        <v>0</v>
      </c>
      <c r="T34" s="666">
        <f t="shared" si="45"/>
        <v>0</v>
      </c>
      <c r="U34" s="681">
        <f t="shared" si="46"/>
        <v>0</v>
      </c>
      <c r="V34" s="681">
        <f t="shared" si="47"/>
        <v>0</v>
      </c>
    </row>
    <row r="35" spans="1:22" ht="49.5" customHeight="1">
      <c r="A35" s="490">
        <v>17</v>
      </c>
      <c r="B35" s="694">
        <v>7000019715</v>
      </c>
      <c r="C35" s="694">
        <v>180</v>
      </c>
      <c r="D35" s="695" t="s">
        <v>485</v>
      </c>
      <c r="E35" s="694">
        <v>1000030920</v>
      </c>
      <c r="F35" s="694">
        <v>85049010</v>
      </c>
      <c r="G35" s="671"/>
      <c r="H35" s="670">
        <v>18</v>
      </c>
      <c r="I35" s="672"/>
      <c r="J35" s="695" t="s">
        <v>489</v>
      </c>
      <c r="K35" s="694" t="s">
        <v>299</v>
      </c>
      <c r="L35" s="694">
        <v>1</v>
      </c>
      <c r="M35" s="680"/>
      <c r="N35" s="696" t="str">
        <f t="shared" si="40"/>
        <v>INCLUDED</v>
      </c>
      <c r="O35" s="560">
        <f t="shared" si="41"/>
        <v>0</v>
      </c>
      <c r="P35" s="560">
        <f t="shared" si="42"/>
        <v>0</v>
      </c>
      <c r="Q35" s="565">
        <f>Discount!$H$36</f>
        <v>0</v>
      </c>
      <c r="R35" s="565">
        <f t="shared" si="43"/>
        <v>0</v>
      </c>
      <c r="S35" s="565">
        <f t="shared" si="44"/>
        <v>0</v>
      </c>
      <c r="T35" s="666">
        <f t="shared" si="45"/>
        <v>0</v>
      </c>
      <c r="U35" s="681">
        <f t="shared" si="46"/>
        <v>0</v>
      </c>
      <c r="V35" s="681">
        <f t="shared" si="47"/>
        <v>0</v>
      </c>
    </row>
    <row r="36" spans="1:22" ht="51.75" customHeight="1">
      <c r="A36" s="490">
        <v>18</v>
      </c>
      <c r="B36" s="694">
        <v>7000019715</v>
      </c>
      <c r="C36" s="694">
        <v>190</v>
      </c>
      <c r="D36" s="695" t="s">
        <v>485</v>
      </c>
      <c r="E36" s="694">
        <v>1000007921</v>
      </c>
      <c r="F36" s="694">
        <v>85049010</v>
      </c>
      <c r="G36" s="671"/>
      <c r="H36" s="670">
        <v>18</v>
      </c>
      <c r="I36" s="672"/>
      <c r="J36" s="695" t="s">
        <v>490</v>
      </c>
      <c r="K36" s="694" t="s">
        <v>300</v>
      </c>
      <c r="L36" s="694">
        <v>1</v>
      </c>
      <c r="M36" s="680"/>
      <c r="N36" s="696" t="str">
        <f t="shared" ref="N36:N37" si="56">IF(M36=0, "INCLUDED", IF(ISERROR(M36*L36), M36, M36*L36))</f>
        <v>INCLUDED</v>
      </c>
      <c r="O36" s="560">
        <f t="shared" ref="O36:O37" si="57">IF(N36="Included",0,N36)</f>
        <v>0</v>
      </c>
      <c r="P36" s="560">
        <f t="shared" ref="P36:P37" si="58">IF( I36="",H36*(IF(N36="Included",0,N36))/100,I36*(IF(N36="Included",0,N36)))</f>
        <v>0</v>
      </c>
      <c r="Q36" s="565">
        <f>Discount!$H$36</f>
        <v>0</v>
      </c>
      <c r="R36" s="565">
        <f t="shared" ref="R36:R37" si="59">Q36*O36</f>
        <v>0</v>
      </c>
      <c r="S36" s="565">
        <f t="shared" ref="S36:S37" si="60">IF(I36="",H36*R36/100,I36*R36)</f>
        <v>0</v>
      </c>
      <c r="T36" s="666">
        <f t="shared" ref="T36:T37" si="61">M36*L36</f>
        <v>0</v>
      </c>
      <c r="U36" s="681">
        <f t="shared" ref="U36:U37" si="62">L36*M36</f>
        <v>0</v>
      </c>
      <c r="V36" s="681">
        <f t="shared" ref="V36:V37" si="63">U36*0.18</f>
        <v>0</v>
      </c>
    </row>
    <row r="37" spans="1:22" ht="49.5" customHeight="1">
      <c r="A37" s="490">
        <v>19</v>
      </c>
      <c r="B37" s="694">
        <v>7000019715</v>
      </c>
      <c r="C37" s="694">
        <v>200</v>
      </c>
      <c r="D37" s="695" t="s">
        <v>485</v>
      </c>
      <c r="E37" s="694">
        <v>1000028774</v>
      </c>
      <c r="F37" s="694">
        <v>85049010</v>
      </c>
      <c r="G37" s="671"/>
      <c r="H37" s="670">
        <v>18</v>
      </c>
      <c r="I37" s="672"/>
      <c r="J37" s="695" t="s">
        <v>491</v>
      </c>
      <c r="K37" s="694" t="s">
        <v>299</v>
      </c>
      <c r="L37" s="694">
        <v>1</v>
      </c>
      <c r="M37" s="680"/>
      <c r="N37" s="696" t="str">
        <f t="shared" si="56"/>
        <v>INCLUDED</v>
      </c>
      <c r="O37" s="560">
        <f t="shared" si="57"/>
        <v>0</v>
      </c>
      <c r="P37" s="560">
        <f t="shared" si="58"/>
        <v>0</v>
      </c>
      <c r="Q37" s="565">
        <f>Discount!$H$36</f>
        <v>0</v>
      </c>
      <c r="R37" s="565">
        <f t="shared" si="59"/>
        <v>0</v>
      </c>
      <c r="S37" s="565">
        <f t="shared" si="60"/>
        <v>0</v>
      </c>
      <c r="T37" s="666">
        <f t="shared" si="61"/>
        <v>0</v>
      </c>
      <c r="U37" s="681">
        <f t="shared" si="62"/>
        <v>0</v>
      </c>
      <c r="V37" s="681">
        <f t="shared" si="63"/>
        <v>0</v>
      </c>
    </row>
    <row r="38" spans="1:22" ht="51.75" customHeight="1">
      <c r="A38" s="490">
        <v>20</v>
      </c>
      <c r="B38" s="694">
        <v>7000019715</v>
      </c>
      <c r="C38" s="694">
        <v>210</v>
      </c>
      <c r="D38" s="695" t="s">
        <v>485</v>
      </c>
      <c r="E38" s="694">
        <v>1000026245</v>
      </c>
      <c r="F38" s="694">
        <v>85049010</v>
      </c>
      <c r="G38" s="671"/>
      <c r="H38" s="670">
        <v>18</v>
      </c>
      <c r="I38" s="672"/>
      <c r="J38" s="695" t="s">
        <v>492</v>
      </c>
      <c r="K38" s="694" t="s">
        <v>300</v>
      </c>
      <c r="L38" s="694">
        <v>1</v>
      </c>
      <c r="M38" s="680"/>
      <c r="N38" s="696" t="str">
        <f t="shared" si="40"/>
        <v>INCLUDED</v>
      </c>
      <c r="O38" s="560">
        <f t="shared" si="41"/>
        <v>0</v>
      </c>
      <c r="P38" s="560">
        <f t="shared" si="42"/>
        <v>0</v>
      </c>
      <c r="Q38" s="565">
        <f>Discount!$H$36</f>
        <v>0</v>
      </c>
      <c r="R38" s="565">
        <f t="shared" si="43"/>
        <v>0</v>
      </c>
      <c r="S38" s="565">
        <f t="shared" si="44"/>
        <v>0</v>
      </c>
      <c r="T38" s="666">
        <f t="shared" si="45"/>
        <v>0</v>
      </c>
      <c r="U38" s="681">
        <f t="shared" si="46"/>
        <v>0</v>
      </c>
      <c r="V38" s="681">
        <f t="shared" si="47"/>
        <v>0</v>
      </c>
    </row>
    <row r="39" spans="1:22" ht="49.5" customHeight="1">
      <c r="A39" s="490">
        <v>21</v>
      </c>
      <c r="B39" s="694">
        <v>7000019715</v>
      </c>
      <c r="C39" s="694">
        <v>220</v>
      </c>
      <c r="D39" s="695" t="s">
        <v>485</v>
      </c>
      <c r="E39" s="694">
        <v>1000032089</v>
      </c>
      <c r="F39" s="694">
        <v>85049010</v>
      </c>
      <c r="G39" s="671"/>
      <c r="H39" s="670">
        <v>18</v>
      </c>
      <c r="I39" s="672"/>
      <c r="J39" s="695" t="s">
        <v>493</v>
      </c>
      <c r="K39" s="694" t="s">
        <v>494</v>
      </c>
      <c r="L39" s="694">
        <v>5</v>
      </c>
      <c r="M39" s="680"/>
      <c r="N39" s="696" t="str">
        <f t="shared" si="32"/>
        <v>INCLUDED</v>
      </c>
      <c r="O39" s="560">
        <f t="shared" si="33"/>
        <v>0</v>
      </c>
      <c r="P39" s="560">
        <f t="shared" si="34"/>
        <v>0</v>
      </c>
      <c r="Q39" s="565">
        <f>Discount!$H$36</f>
        <v>0</v>
      </c>
      <c r="R39" s="565">
        <f t="shared" si="35"/>
        <v>0</v>
      </c>
      <c r="S39" s="565">
        <f t="shared" si="36"/>
        <v>0</v>
      </c>
      <c r="T39" s="666">
        <f t="shared" si="37"/>
        <v>0</v>
      </c>
      <c r="U39" s="681">
        <f t="shared" si="38"/>
        <v>0</v>
      </c>
      <c r="V39" s="681">
        <f t="shared" si="39"/>
        <v>0</v>
      </c>
    </row>
    <row r="40" spans="1:22" ht="51.75" customHeight="1">
      <c r="A40" s="490">
        <v>22</v>
      </c>
      <c r="B40" s="694">
        <v>7000019715</v>
      </c>
      <c r="C40" s="694">
        <v>230</v>
      </c>
      <c r="D40" s="695" t="s">
        <v>485</v>
      </c>
      <c r="E40" s="694">
        <v>1000028280</v>
      </c>
      <c r="F40" s="694">
        <v>85049010</v>
      </c>
      <c r="G40" s="671"/>
      <c r="H40" s="670">
        <v>18</v>
      </c>
      <c r="I40" s="672"/>
      <c r="J40" s="695" t="s">
        <v>495</v>
      </c>
      <c r="K40" s="694" t="s">
        <v>299</v>
      </c>
      <c r="L40" s="694">
        <v>1</v>
      </c>
      <c r="M40" s="680"/>
      <c r="N40" s="696" t="str">
        <f t="shared" si="32"/>
        <v>INCLUDED</v>
      </c>
      <c r="O40" s="560">
        <f t="shared" si="33"/>
        <v>0</v>
      </c>
      <c r="P40" s="560">
        <f t="shared" si="34"/>
        <v>0</v>
      </c>
      <c r="Q40" s="565">
        <f>Discount!$H$36</f>
        <v>0</v>
      </c>
      <c r="R40" s="565">
        <f t="shared" si="35"/>
        <v>0</v>
      </c>
      <c r="S40" s="565">
        <f t="shared" si="36"/>
        <v>0</v>
      </c>
      <c r="T40" s="666">
        <f t="shared" si="37"/>
        <v>0</v>
      </c>
      <c r="U40" s="681">
        <f t="shared" si="38"/>
        <v>0</v>
      </c>
      <c r="V40" s="681">
        <f t="shared" si="39"/>
        <v>0</v>
      </c>
    </row>
    <row r="41" spans="1:22" s="539" customFormat="1" ht="31.5" customHeight="1">
      <c r="A41" s="684" t="s">
        <v>483</v>
      </c>
      <c r="B41" s="685" t="s">
        <v>500</v>
      </c>
      <c r="C41" s="686"/>
      <c r="D41" s="686"/>
      <c r="E41" s="686"/>
      <c r="F41" s="686"/>
      <c r="G41" s="686"/>
      <c r="H41" s="686"/>
      <c r="I41" s="686"/>
      <c r="J41" s="686"/>
      <c r="K41" s="686"/>
      <c r="L41" s="686"/>
      <c r="M41" s="686"/>
      <c r="N41" s="687"/>
    </row>
    <row r="42" spans="1:22" ht="56.25" customHeight="1">
      <c r="A42" s="490">
        <v>23</v>
      </c>
      <c r="B42" s="694">
        <v>7000020167</v>
      </c>
      <c r="C42" s="694">
        <v>10</v>
      </c>
      <c r="D42" s="695" t="s">
        <v>484</v>
      </c>
      <c r="E42" s="694">
        <v>1000004954</v>
      </c>
      <c r="F42" s="694">
        <v>85042320</v>
      </c>
      <c r="G42" s="671"/>
      <c r="H42" s="670">
        <v>18</v>
      </c>
      <c r="I42" s="672"/>
      <c r="J42" s="695" t="s">
        <v>503</v>
      </c>
      <c r="K42" s="695" t="s">
        <v>299</v>
      </c>
      <c r="L42" s="695">
        <v>1</v>
      </c>
      <c r="M42" s="680"/>
      <c r="N42" s="696" t="str">
        <f t="shared" si="32"/>
        <v>INCLUDED</v>
      </c>
      <c r="O42" s="560">
        <f t="shared" si="33"/>
        <v>0</v>
      </c>
      <c r="P42" s="560">
        <f t="shared" si="34"/>
        <v>0</v>
      </c>
      <c r="Q42" s="565">
        <f>Discount!$H$36</f>
        <v>0</v>
      </c>
      <c r="R42" s="565">
        <f t="shared" si="35"/>
        <v>0</v>
      </c>
      <c r="S42" s="565">
        <f t="shared" si="36"/>
        <v>0</v>
      </c>
      <c r="T42" s="666">
        <f t="shared" si="37"/>
        <v>0</v>
      </c>
      <c r="U42" s="681">
        <f t="shared" si="38"/>
        <v>0</v>
      </c>
      <c r="V42" s="681">
        <f t="shared" si="39"/>
        <v>0</v>
      </c>
    </row>
    <row r="43" spans="1:22" ht="56.25" customHeight="1">
      <c r="A43" s="490">
        <v>24</v>
      </c>
      <c r="B43" s="694">
        <v>7000020167</v>
      </c>
      <c r="C43" s="694">
        <v>20</v>
      </c>
      <c r="D43" s="695" t="s">
        <v>484</v>
      </c>
      <c r="E43" s="694">
        <v>1000014014</v>
      </c>
      <c r="F43" s="694">
        <v>85049010</v>
      </c>
      <c r="G43" s="671"/>
      <c r="H43" s="670">
        <v>18</v>
      </c>
      <c r="I43" s="672"/>
      <c r="J43" s="695" t="s">
        <v>504</v>
      </c>
      <c r="K43" s="695" t="s">
        <v>300</v>
      </c>
      <c r="L43" s="695">
        <v>1</v>
      </c>
      <c r="M43" s="680"/>
      <c r="N43" s="696" t="str">
        <f t="shared" ref="N43:N47" si="64">IF(M43=0, "INCLUDED", IF(ISERROR(M43*L43), M43, M43*L43))</f>
        <v>INCLUDED</v>
      </c>
      <c r="O43" s="560">
        <f t="shared" ref="O43:O47" si="65">IF(N43="Included",0,N43)</f>
        <v>0</v>
      </c>
      <c r="P43" s="560">
        <f t="shared" ref="P43:P47" si="66">IF( I43="",H43*(IF(N43="Included",0,N43))/100,I43*(IF(N43="Included",0,N43)))</f>
        <v>0</v>
      </c>
      <c r="Q43" s="565">
        <f>Discount!$H$36</f>
        <v>0</v>
      </c>
      <c r="R43" s="565">
        <f t="shared" ref="R43:R47" si="67">Q43*O43</f>
        <v>0</v>
      </c>
      <c r="S43" s="565">
        <f t="shared" ref="S43:S47" si="68">IF(I43="",H43*R43/100,I43*R43)</f>
        <v>0</v>
      </c>
      <c r="T43" s="666">
        <f t="shared" ref="T43:T47" si="69">M43*L43</f>
        <v>0</v>
      </c>
      <c r="U43" s="681">
        <f t="shared" ref="U43:U47" si="70">L43*M43</f>
        <v>0</v>
      </c>
      <c r="V43" s="681">
        <f t="shared" ref="V43:V47" si="71">U43*0.18</f>
        <v>0</v>
      </c>
    </row>
    <row r="44" spans="1:22" ht="54.75" customHeight="1">
      <c r="A44" s="490">
        <v>25</v>
      </c>
      <c r="B44" s="694">
        <v>7000020167</v>
      </c>
      <c r="C44" s="694">
        <v>30</v>
      </c>
      <c r="D44" s="695" t="s">
        <v>484</v>
      </c>
      <c r="E44" s="694">
        <v>1000015913</v>
      </c>
      <c r="F44" s="694">
        <v>85049010</v>
      </c>
      <c r="G44" s="671"/>
      <c r="H44" s="670">
        <v>18</v>
      </c>
      <c r="I44" s="672"/>
      <c r="J44" s="695" t="s">
        <v>486</v>
      </c>
      <c r="K44" s="694" t="s">
        <v>299</v>
      </c>
      <c r="L44" s="694">
        <v>1</v>
      </c>
      <c r="M44" s="680"/>
      <c r="N44" s="696" t="str">
        <f t="shared" si="64"/>
        <v>INCLUDED</v>
      </c>
      <c r="O44" s="560">
        <f t="shared" si="65"/>
        <v>0</v>
      </c>
      <c r="P44" s="560">
        <f t="shared" si="66"/>
        <v>0</v>
      </c>
      <c r="Q44" s="565">
        <f>Discount!$H$36</f>
        <v>0</v>
      </c>
      <c r="R44" s="565">
        <f t="shared" si="67"/>
        <v>0</v>
      </c>
      <c r="S44" s="565">
        <f t="shared" si="68"/>
        <v>0</v>
      </c>
      <c r="T44" s="666">
        <f t="shared" si="69"/>
        <v>0</v>
      </c>
      <c r="U44" s="681">
        <f t="shared" si="70"/>
        <v>0</v>
      </c>
      <c r="V44" s="681">
        <f t="shared" si="71"/>
        <v>0</v>
      </c>
    </row>
    <row r="45" spans="1:22" ht="54.75" customHeight="1">
      <c r="A45" s="490">
        <v>26</v>
      </c>
      <c r="B45" s="694">
        <v>7000020167</v>
      </c>
      <c r="C45" s="694">
        <v>40</v>
      </c>
      <c r="D45" s="695" t="s">
        <v>484</v>
      </c>
      <c r="E45" s="694">
        <v>1000028234</v>
      </c>
      <c r="F45" s="694">
        <v>85049010</v>
      </c>
      <c r="G45" s="671"/>
      <c r="H45" s="670">
        <v>18</v>
      </c>
      <c r="I45" s="672"/>
      <c r="J45" s="695" t="s">
        <v>487</v>
      </c>
      <c r="K45" s="694" t="s">
        <v>300</v>
      </c>
      <c r="L45" s="694">
        <v>1</v>
      </c>
      <c r="M45" s="680"/>
      <c r="N45" s="696" t="str">
        <f t="shared" si="64"/>
        <v>INCLUDED</v>
      </c>
      <c r="O45" s="560">
        <f t="shared" si="65"/>
        <v>0</v>
      </c>
      <c r="P45" s="560">
        <f t="shared" si="66"/>
        <v>0</v>
      </c>
      <c r="Q45" s="565">
        <f>Discount!$H$36</f>
        <v>0</v>
      </c>
      <c r="R45" s="565">
        <f t="shared" si="67"/>
        <v>0</v>
      </c>
      <c r="S45" s="565">
        <f t="shared" si="68"/>
        <v>0</v>
      </c>
      <c r="T45" s="666">
        <f t="shared" si="69"/>
        <v>0</v>
      </c>
      <c r="U45" s="681">
        <f t="shared" si="70"/>
        <v>0</v>
      </c>
      <c r="V45" s="681">
        <f t="shared" si="71"/>
        <v>0</v>
      </c>
    </row>
    <row r="46" spans="1:22" ht="54.75" customHeight="1">
      <c r="A46" s="490">
        <v>27</v>
      </c>
      <c r="B46" s="695">
        <v>7000020167</v>
      </c>
      <c r="C46" s="695">
        <v>50</v>
      </c>
      <c r="D46" s="695" t="s">
        <v>485</v>
      </c>
      <c r="E46" s="695">
        <v>1000030934</v>
      </c>
      <c r="F46" s="695">
        <v>85049010</v>
      </c>
      <c r="G46" s="671"/>
      <c r="H46" s="670">
        <v>18</v>
      </c>
      <c r="I46" s="672"/>
      <c r="J46" s="695" t="s">
        <v>488</v>
      </c>
      <c r="K46" s="670" t="s">
        <v>299</v>
      </c>
      <c r="L46" s="697">
        <v>1</v>
      </c>
      <c r="M46" s="680"/>
      <c r="N46" s="696" t="str">
        <f t="shared" si="64"/>
        <v>INCLUDED</v>
      </c>
      <c r="O46" s="560">
        <f t="shared" si="65"/>
        <v>0</v>
      </c>
      <c r="P46" s="560">
        <f t="shared" si="66"/>
        <v>0</v>
      </c>
      <c r="Q46" s="565">
        <f>Discount!$H$36</f>
        <v>0</v>
      </c>
      <c r="R46" s="565">
        <f t="shared" si="67"/>
        <v>0</v>
      </c>
      <c r="S46" s="565">
        <f t="shared" si="68"/>
        <v>0</v>
      </c>
      <c r="T46" s="666">
        <f t="shared" si="69"/>
        <v>0</v>
      </c>
      <c r="U46" s="681">
        <f t="shared" si="70"/>
        <v>0</v>
      </c>
      <c r="V46" s="681">
        <f t="shared" si="71"/>
        <v>0</v>
      </c>
    </row>
    <row r="47" spans="1:22" ht="54.75" customHeight="1">
      <c r="A47" s="490">
        <v>28</v>
      </c>
      <c r="B47" s="695">
        <v>7000020167</v>
      </c>
      <c r="C47" s="695">
        <v>60</v>
      </c>
      <c r="D47" s="695" t="s">
        <v>485</v>
      </c>
      <c r="E47" s="695">
        <v>1000030920</v>
      </c>
      <c r="F47" s="695">
        <v>85049010</v>
      </c>
      <c r="G47" s="671"/>
      <c r="H47" s="670">
        <v>18</v>
      </c>
      <c r="I47" s="672"/>
      <c r="J47" s="695" t="s">
        <v>489</v>
      </c>
      <c r="K47" s="670" t="s">
        <v>299</v>
      </c>
      <c r="L47" s="697">
        <v>1</v>
      </c>
      <c r="M47" s="680"/>
      <c r="N47" s="696" t="str">
        <f t="shared" si="64"/>
        <v>INCLUDED</v>
      </c>
      <c r="O47" s="560">
        <f t="shared" si="65"/>
        <v>0</v>
      </c>
      <c r="P47" s="560">
        <f t="shared" si="66"/>
        <v>0</v>
      </c>
      <c r="Q47" s="565">
        <f>Discount!$H$36</f>
        <v>0</v>
      </c>
      <c r="R47" s="565">
        <f t="shared" si="67"/>
        <v>0</v>
      </c>
      <c r="S47" s="565">
        <f t="shared" si="68"/>
        <v>0</v>
      </c>
      <c r="T47" s="666">
        <f t="shared" si="69"/>
        <v>0</v>
      </c>
      <c r="U47" s="681">
        <f t="shared" si="70"/>
        <v>0</v>
      </c>
      <c r="V47" s="681">
        <f t="shared" si="71"/>
        <v>0</v>
      </c>
    </row>
    <row r="48" spans="1:22" ht="56.25" customHeight="1">
      <c r="A48" s="490">
        <v>29</v>
      </c>
      <c r="B48" s="694">
        <v>7000020167</v>
      </c>
      <c r="C48" s="694">
        <v>70</v>
      </c>
      <c r="D48" s="695" t="s">
        <v>485</v>
      </c>
      <c r="E48" s="694">
        <v>1000007921</v>
      </c>
      <c r="F48" s="694">
        <v>85049010</v>
      </c>
      <c r="G48" s="671"/>
      <c r="H48" s="670">
        <v>18</v>
      </c>
      <c r="I48" s="672"/>
      <c r="J48" s="695" t="s">
        <v>490</v>
      </c>
      <c r="K48" s="695" t="s">
        <v>300</v>
      </c>
      <c r="L48" s="695">
        <v>1</v>
      </c>
      <c r="M48" s="680"/>
      <c r="N48" s="696" t="str">
        <f t="shared" si="32"/>
        <v>INCLUDED</v>
      </c>
      <c r="O48" s="560">
        <f t="shared" si="33"/>
        <v>0</v>
      </c>
      <c r="P48" s="560">
        <f t="shared" si="34"/>
        <v>0</v>
      </c>
      <c r="Q48" s="565">
        <f>Discount!$H$36</f>
        <v>0</v>
      </c>
      <c r="R48" s="565">
        <f t="shared" si="35"/>
        <v>0</v>
      </c>
      <c r="S48" s="565">
        <f t="shared" si="36"/>
        <v>0</v>
      </c>
      <c r="T48" s="666">
        <f t="shared" si="37"/>
        <v>0</v>
      </c>
      <c r="U48" s="681">
        <f t="shared" si="38"/>
        <v>0</v>
      </c>
      <c r="V48" s="681">
        <f t="shared" si="39"/>
        <v>0</v>
      </c>
    </row>
    <row r="49" spans="1:22" ht="54.75" customHeight="1">
      <c r="A49" s="490">
        <v>30</v>
      </c>
      <c r="B49" s="694">
        <v>7000020167</v>
      </c>
      <c r="C49" s="694">
        <v>80</v>
      </c>
      <c r="D49" s="695" t="s">
        <v>485</v>
      </c>
      <c r="E49" s="694">
        <v>1000028774</v>
      </c>
      <c r="F49" s="694">
        <v>85049010</v>
      </c>
      <c r="G49" s="671"/>
      <c r="H49" s="670">
        <v>18</v>
      </c>
      <c r="I49" s="672"/>
      <c r="J49" s="695" t="s">
        <v>491</v>
      </c>
      <c r="K49" s="694" t="s">
        <v>299</v>
      </c>
      <c r="L49" s="694">
        <v>1</v>
      </c>
      <c r="M49" s="680"/>
      <c r="N49" s="696" t="str">
        <f t="shared" ref="N49" si="72">IF(M49=0, "INCLUDED", IF(ISERROR(M49*L49), M49, M49*L49))</f>
        <v>INCLUDED</v>
      </c>
      <c r="O49" s="560">
        <f t="shared" ref="O49" si="73">IF(N49="Included",0,N49)</f>
        <v>0</v>
      </c>
      <c r="P49" s="560">
        <f t="shared" ref="P49" si="74">IF( I49="",H49*(IF(N49="Included",0,N49))/100,I49*(IF(N49="Included",0,N49)))</f>
        <v>0</v>
      </c>
      <c r="Q49" s="565">
        <f>Discount!$H$36</f>
        <v>0</v>
      </c>
      <c r="R49" s="565">
        <f t="shared" ref="R49" si="75">Q49*O49</f>
        <v>0</v>
      </c>
      <c r="S49" s="565">
        <f t="shared" ref="S49" si="76">IF(I49="",H49*R49/100,I49*R49)</f>
        <v>0</v>
      </c>
      <c r="T49" s="666">
        <f t="shared" ref="T49" si="77">M49*L49</f>
        <v>0</v>
      </c>
      <c r="U49" s="681">
        <f t="shared" ref="U49" si="78">L49*M49</f>
        <v>0</v>
      </c>
      <c r="V49" s="681">
        <f t="shared" ref="V49" si="79">U49*0.18</f>
        <v>0</v>
      </c>
    </row>
    <row r="50" spans="1:22" ht="54.75" customHeight="1">
      <c r="A50" s="490">
        <v>31</v>
      </c>
      <c r="B50" s="694">
        <v>7000020167</v>
      </c>
      <c r="C50" s="694">
        <v>90</v>
      </c>
      <c r="D50" s="695" t="s">
        <v>485</v>
      </c>
      <c r="E50" s="694">
        <v>1000026245</v>
      </c>
      <c r="F50" s="694">
        <v>85049010</v>
      </c>
      <c r="G50" s="671"/>
      <c r="H50" s="670">
        <v>18</v>
      </c>
      <c r="I50" s="672"/>
      <c r="J50" s="695" t="s">
        <v>492</v>
      </c>
      <c r="K50" s="694" t="s">
        <v>300</v>
      </c>
      <c r="L50" s="694">
        <v>1</v>
      </c>
      <c r="M50" s="680"/>
      <c r="N50" s="696" t="str">
        <f t="shared" si="32"/>
        <v>INCLUDED</v>
      </c>
      <c r="O50" s="560">
        <f t="shared" si="33"/>
        <v>0</v>
      </c>
      <c r="P50" s="560">
        <f t="shared" si="34"/>
        <v>0</v>
      </c>
      <c r="Q50" s="565">
        <f>Discount!$H$36</f>
        <v>0</v>
      </c>
      <c r="R50" s="565">
        <f t="shared" si="35"/>
        <v>0</v>
      </c>
      <c r="S50" s="565">
        <f t="shared" si="36"/>
        <v>0</v>
      </c>
      <c r="T50" s="666">
        <f t="shared" si="37"/>
        <v>0</v>
      </c>
      <c r="U50" s="681">
        <f t="shared" si="38"/>
        <v>0</v>
      </c>
      <c r="V50" s="681">
        <f t="shared" si="39"/>
        <v>0</v>
      </c>
    </row>
    <row r="51" spans="1:22" ht="54.75" customHeight="1">
      <c r="A51" s="490">
        <v>32</v>
      </c>
      <c r="B51" s="694">
        <v>7000020167</v>
      </c>
      <c r="C51" s="694">
        <v>100</v>
      </c>
      <c r="D51" s="695" t="s">
        <v>485</v>
      </c>
      <c r="E51" s="694">
        <v>1000032089</v>
      </c>
      <c r="F51" s="694">
        <v>85049010</v>
      </c>
      <c r="G51" s="671"/>
      <c r="H51" s="670">
        <v>18</v>
      </c>
      <c r="I51" s="672"/>
      <c r="J51" s="695" t="s">
        <v>493</v>
      </c>
      <c r="K51" s="694" t="s">
        <v>494</v>
      </c>
      <c r="L51" s="694">
        <v>5</v>
      </c>
      <c r="M51" s="680"/>
      <c r="N51" s="696" t="str">
        <f t="shared" ref="N51:N52" si="80">IF(M51=0, "INCLUDED", IF(ISERROR(M51*L51), M51, M51*L51))</f>
        <v>INCLUDED</v>
      </c>
      <c r="O51" s="560">
        <f t="shared" ref="O51:O52" si="81">IF(N51="Included",0,N51)</f>
        <v>0</v>
      </c>
      <c r="P51" s="560">
        <f t="shared" ref="P51:P52" si="82">IF( I51="",H51*(IF(N51="Included",0,N51))/100,I51*(IF(N51="Included",0,N51)))</f>
        <v>0</v>
      </c>
      <c r="Q51" s="565">
        <f>Discount!$H$36</f>
        <v>0</v>
      </c>
      <c r="R51" s="565">
        <f t="shared" ref="R51:R52" si="83">Q51*O51</f>
        <v>0</v>
      </c>
      <c r="S51" s="565">
        <f t="shared" ref="S51:S52" si="84">IF(I51="",H51*R51/100,I51*R51)</f>
        <v>0</v>
      </c>
      <c r="T51" s="666">
        <f t="shared" ref="T51:T52" si="85">M51*L51</f>
        <v>0</v>
      </c>
      <c r="U51" s="681">
        <f t="shared" ref="U51:U52" si="86">L51*M51</f>
        <v>0</v>
      </c>
      <c r="V51" s="681">
        <f t="shared" ref="V51:V52" si="87">U51*0.18</f>
        <v>0</v>
      </c>
    </row>
    <row r="52" spans="1:22" ht="54.75" customHeight="1">
      <c r="A52" s="490">
        <v>33</v>
      </c>
      <c r="B52" s="694">
        <v>7000020167</v>
      </c>
      <c r="C52" s="694">
        <v>110</v>
      </c>
      <c r="D52" s="695" t="s">
        <v>485</v>
      </c>
      <c r="E52" s="694">
        <v>1000028280</v>
      </c>
      <c r="F52" s="694">
        <v>85049010</v>
      </c>
      <c r="G52" s="671"/>
      <c r="H52" s="670">
        <v>18</v>
      </c>
      <c r="I52" s="672"/>
      <c r="J52" s="695" t="s">
        <v>495</v>
      </c>
      <c r="K52" s="694" t="s">
        <v>299</v>
      </c>
      <c r="L52" s="694">
        <v>1</v>
      </c>
      <c r="M52" s="680"/>
      <c r="N52" s="696" t="str">
        <f t="shared" si="80"/>
        <v>INCLUDED</v>
      </c>
      <c r="O52" s="560">
        <f t="shared" si="81"/>
        <v>0</v>
      </c>
      <c r="P52" s="560">
        <f t="shared" si="82"/>
        <v>0</v>
      </c>
      <c r="Q52" s="565">
        <f>Discount!$H$36</f>
        <v>0</v>
      </c>
      <c r="R52" s="565">
        <f t="shared" si="83"/>
        <v>0</v>
      </c>
      <c r="S52" s="565">
        <f t="shared" si="84"/>
        <v>0</v>
      </c>
      <c r="T52" s="666">
        <f t="shared" si="85"/>
        <v>0</v>
      </c>
      <c r="U52" s="681">
        <f t="shared" si="86"/>
        <v>0</v>
      </c>
      <c r="V52" s="681">
        <f t="shared" si="87"/>
        <v>0</v>
      </c>
    </row>
    <row r="53" spans="1:22" ht="22.5" customHeight="1">
      <c r="A53" s="756" t="s">
        <v>472</v>
      </c>
      <c r="B53" s="756"/>
      <c r="C53" s="756"/>
      <c r="D53" s="756"/>
      <c r="E53" s="756"/>
      <c r="F53" s="756"/>
      <c r="G53" s="756"/>
      <c r="H53" s="756"/>
      <c r="I53" s="756"/>
      <c r="J53" s="756"/>
      <c r="K53" s="756"/>
      <c r="L53" s="756"/>
      <c r="M53" s="756"/>
      <c r="N53" s="653">
        <f>SUM(N18:N52)</f>
        <v>0</v>
      </c>
      <c r="O53" s="561"/>
      <c r="P53" s="562">
        <f>SUM(P18:P52)</f>
        <v>0</v>
      </c>
      <c r="Q53" s="563"/>
      <c r="R53" s="655">
        <f>SUM(R18:R52)</f>
        <v>0</v>
      </c>
      <c r="S53" s="564">
        <f>SUM(S18:S52)</f>
        <v>0</v>
      </c>
      <c r="T53" s="666">
        <f>SUM(T18:T52)</f>
        <v>0</v>
      </c>
      <c r="U53" s="681">
        <f>SUM(U18:U52)</f>
        <v>0</v>
      </c>
      <c r="V53" s="681">
        <f>SUM(V18:V52)</f>
        <v>0</v>
      </c>
    </row>
    <row r="54" spans="1:22" ht="22.5" customHeight="1">
      <c r="A54" s="756" t="s">
        <v>271</v>
      </c>
      <c r="B54" s="756"/>
      <c r="C54" s="756"/>
      <c r="D54" s="756"/>
      <c r="E54" s="756"/>
      <c r="F54" s="756"/>
      <c r="G54" s="756"/>
      <c r="H54" s="756"/>
      <c r="I54" s="756"/>
      <c r="J54" s="756"/>
      <c r="K54" s="756"/>
      <c r="L54" s="756"/>
      <c r="M54" s="756"/>
      <c r="N54" s="653">
        <f>'Sch-7'!M18</f>
        <v>0</v>
      </c>
      <c r="Q54" s="472"/>
      <c r="R54" s="472"/>
      <c r="S54" s="472"/>
      <c r="U54" s="681">
        <f>N53-U53</f>
        <v>0</v>
      </c>
      <c r="V54" s="681">
        <f>P53-V53</f>
        <v>0</v>
      </c>
    </row>
    <row r="55" spans="1:22" ht="22.5" customHeight="1">
      <c r="A55" s="756" t="s">
        <v>473</v>
      </c>
      <c r="B55" s="756"/>
      <c r="C55" s="756"/>
      <c r="D55" s="756"/>
      <c r="E55" s="756"/>
      <c r="F55" s="756"/>
      <c r="G55" s="756"/>
      <c r="H55" s="756"/>
      <c r="I55" s="756"/>
      <c r="J55" s="756"/>
      <c r="K55" s="756"/>
      <c r="L55" s="756"/>
      <c r="M55" s="756"/>
      <c r="N55" s="653">
        <f>N53+N54</f>
        <v>0</v>
      </c>
      <c r="Q55" s="472"/>
      <c r="R55" s="472"/>
      <c r="S55" s="472"/>
    </row>
    <row r="56" spans="1:22" ht="47.25" customHeight="1">
      <c r="B56" s="758" t="s">
        <v>310</v>
      </c>
      <c r="C56" s="758"/>
      <c r="D56" s="758"/>
      <c r="E56" s="758"/>
      <c r="F56" s="758"/>
      <c r="G56" s="758"/>
      <c r="H56" s="758"/>
      <c r="I56" s="758"/>
      <c r="J56" s="758"/>
      <c r="K56" s="758"/>
      <c r="L56" s="758"/>
      <c r="M56" s="758"/>
      <c r="N56" s="758"/>
      <c r="Q56" s="472"/>
      <c r="R56" s="472"/>
      <c r="S56" s="472"/>
    </row>
    <row r="57" spans="1:22">
      <c r="H57" s="435"/>
      <c r="O57" s="472"/>
      <c r="P57" s="472"/>
      <c r="Q57" s="472"/>
      <c r="R57" s="472"/>
      <c r="S57" s="472"/>
    </row>
    <row r="58" spans="1:22" ht="16.5">
      <c r="B58" s="435" t="s">
        <v>316</v>
      </c>
      <c r="C58" s="760" t="str">
        <f>'Names of Bidder'!D27&amp;" "&amp;'Names of Bidder'!E27&amp;" "&amp;'Names of Bidder'!F27</f>
        <v xml:space="preserve">  </v>
      </c>
      <c r="D58" s="757"/>
      <c r="H58" s="435"/>
      <c r="I58" s="494"/>
      <c r="J58" s="658" t="s">
        <v>318</v>
      </c>
      <c r="K58" s="759" t="str">
        <f>IF('Names of Bidder'!D24="","",'Names of Bidder'!D24)</f>
        <v/>
      </c>
      <c r="L58" s="759"/>
      <c r="M58" s="759"/>
      <c r="N58" s="759"/>
      <c r="O58" s="472"/>
      <c r="P58" s="472"/>
      <c r="Q58" s="472"/>
      <c r="R58" s="472"/>
      <c r="S58" s="472"/>
    </row>
    <row r="59" spans="1:22" ht="16.5">
      <c r="B59" s="435" t="s">
        <v>317</v>
      </c>
      <c r="C59" s="757" t="str">
        <f>IF('Names of Bidder'!D28="","",'Names of Bidder'!D28)</f>
        <v/>
      </c>
      <c r="D59" s="757"/>
      <c r="H59" s="435"/>
      <c r="I59" s="494"/>
      <c r="J59" s="658" t="s">
        <v>125</v>
      </c>
      <c r="K59" s="759" t="str">
        <f>IF('Names of Bidder'!D25="","",'Names of Bidder'!D25)</f>
        <v/>
      </c>
      <c r="L59" s="759"/>
      <c r="M59" s="759"/>
      <c r="N59" s="759"/>
      <c r="O59" s="472"/>
      <c r="P59" s="472"/>
      <c r="Q59" s="472"/>
      <c r="R59" s="472"/>
      <c r="S59" s="472"/>
    </row>
    <row r="60" spans="1:22">
      <c r="H60" s="435"/>
      <c r="O60" s="472"/>
      <c r="P60" s="472"/>
      <c r="Q60" s="472"/>
      <c r="R60" s="472"/>
      <c r="S60" s="472"/>
    </row>
    <row r="61" spans="1:22">
      <c r="G61" s="495"/>
      <c r="H61" s="495"/>
      <c r="I61" s="495"/>
    </row>
    <row r="62" spans="1:22">
      <c r="G62" s="495"/>
      <c r="H62" s="495"/>
      <c r="I62" s="495"/>
    </row>
    <row r="63" spans="1:22">
      <c r="G63" s="495"/>
      <c r="H63" s="495"/>
      <c r="I63" s="495"/>
    </row>
    <row r="64" spans="1:22">
      <c r="G64" s="495"/>
      <c r="H64" s="495"/>
      <c r="I64" s="495"/>
      <c r="M64" s="668"/>
    </row>
    <row r="65" spans="7:15">
      <c r="G65" s="495"/>
      <c r="H65" s="495"/>
      <c r="I65" s="495"/>
    </row>
    <row r="66" spans="7:15">
      <c r="G66" s="495"/>
      <c r="H66" s="495"/>
      <c r="I66" s="495"/>
    </row>
    <row r="67" spans="7:15">
      <c r="G67" s="495"/>
      <c r="H67" s="495"/>
      <c r="I67" s="495"/>
      <c r="O67" s="668"/>
    </row>
    <row r="68" spans="7:15">
      <c r="G68" s="495"/>
      <c r="H68" s="495"/>
      <c r="I68" s="495"/>
    </row>
    <row r="69" spans="7:15">
      <c r="G69" s="495"/>
      <c r="H69" s="495"/>
      <c r="I69" s="495"/>
    </row>
    <row r="70" spans="7:15">
      <c r="G70" s="495"/>
      <c r="H70" s="495"/>
      <c r="I70" s="495"/>
    </row>
    <row r="71" spans="7:15">
      <c r="G71" s="495"/>
      <c r="H71" s="495"/>
      <c r="I71" s="495"/>
    </row>
    <row r="72" spans="7:15">
      <c r="G72" s="495"/>
      <c r="H72" s="495"/>
      <c r="I72" s="495"/>
    </row>
    <row r="73" spans="7:15">
      <c r="G73" s="495"/>
      <c r="H73" s="495"/>
      <c r="I73" s="495"/>
    </row>
    <row r="74" spans="7:15">
      <c r="G74" s="495"/>
      <c r="H74" s="495"/>
      <c r="I74" s="495"/>
    </row>
    <row r="75" spans="7:15">
      <c r="G75" s="495"/>
      <c r="H75" s="495"/>
      <c r="I75" s="495"/>
    </row>
    <row r="76" spans="7:15">
      <c r="G76" s="495"/>
      <c r="H76" s="495"/>
      <c r="I76" s="495"/>
    </row>
    <row r="77" spans="7:15">
      <c r="G77" s="495"/>
      <c r="H77" s="495"/>
      <c r="I77" s="495"/>
    </row>
    <row r="78" spans="7:15">
      <c r="G78" s="495"/>
      <c r="H78" s="495"/>
      <c r="I78" s="495"/>
    </row>
    <row r="79" spans="7:15">
      <c r="G79" s="495"/>
      <c r="H79" s="495"/>
      <c r="I79" s="495"/>
    </row>
    <row r="80" spans="7:15">
      <c r="G80" s="495"/>
      <c r="H80" s="495"/>
      <c r="I80" s="495"/>
    </row>
    <row r="81" spans="7:9">
      <c r="G81" s="495"/>
      <c r="H81" s="495"/>
      <c r="I81" s="495"/>
    </row>
    <row r="82" spans="7:9">
      <c r="G82" s="495"/>
      <c r="H82" s="495"/>
      <c r="I82" s="495"/>
    </row>
    <row r="83" spans="7:9">
      <c r="G83" s="495"/>
      <c r="H83" s="495"/>
      <c r="I83" s="495"/>
    </row>
    <row r="84" spans="7:9">
      <c r="G84" s="495"/>
      <c r="H84" s="495"/>
      <c r="I84" s="495"/>
    </row>
    <row r="85" spans="7:9">
      <c r="G85" s="495"/>
      <c r="H85" s="495"/>
      <c r="I85" s="495"/>
    </row>
    <row r="86" spans="7:9">
      <c r="G86" s="495"/>
      <c r="H86" s="495"/>
      <c r="I86" s="495"/>
    </row>
    <row r="87" spans="7:9">
      <c r="G87" s="495"/>
      <c r="H87" s="495"/>
      <c r="I87" s="495"/>
    </row>
    <row r="88" spans="7:9">
      <c r="G88" s="495"/>
      <c r="H88" s="495"/>
      <c r="I88" s="495"/>
    </row>
    <row r="89" spans="7:9">
      <c r="G89" s="495"/>
      <c r="H89" s="495"/>
      <c r="I89" s="495"/>
    </row>
    <row r="90" spans="7:9">
      <c r="G90" s="495"/>
      <c r="H90" s="495"/>
      <c r="I90" s="495"/>
    </row>
    <row r="91" spans="7:9">
      <c r="G91" s="495"/>
      <c r="H91" s="495"/>
      <c r="I91" s="495"/>
    </row>
    <row r="92" spans="7:9">
      <c r="G92" s="495"/>
      <c r="H92" s="495"/>
      <c r="I92" s="495"/>
    </row>
  </sheetData>
  <sheetProtection algorithmName="SHA-512" hashValue="c4VetUTUTYwlE3NZV+YAyTAre99uUo/xe1KlnQRCWq6u+Mc5gKUAPR69p5UVOK3opuHGfvdu24mNLrF7qMYW5w==" saltValue="C73kRYM2khNGJV2dGITG0Q==" spinCount="100000" sheet="1" formatColumns="0" formatRows="0" selectLockedCells="1"/>
  <customSheetViews>
    <customSheetView guid="{CCA37BAE-906F-43D5-9FD9-B13563E4B9D7}" scale="60" showPageBreaks="1" fitToPage="1" printArea="1" hiddenColumns="1" view="pageBreakPreview" topLeftCell="A49">
      <selection activeCell="M52" sqref="M52"/>
      <pageMargins left="0.25" right="0.25" top="0.75" bottom="0.5" header="0.3" footer="0.5"/>
      <printOptions horizontalCentered="1"/>
      <pageSetup paperSize="9" scale="52" fitToHeight="0" orientation="landscape" r:id="rId1"/>
      <headerFooter>
        <oddHeader>&amp;RSchedule-1
Page &amp;P of &amp;N</oddHeader>
      </headerFooter>
    </customSheetView>
    <customSheetView guid="{9E88A623-8EDB-47F0-815B-9C48385C3E73}" scale="60" showPageBreaks="1" fitToPage="1" printArea="1" hiddenColumns="1" view="pageBreakPreview">
      <selection activeCell="G19" sqref="G19"/>
      <pageMargins left="0.25" right="0.25" top="0.75" bottom="0.5" header="0.3" footer="0.5"/>
      <printOptions horizontalCentered="1"/>
      <pageSetup paperSize="9" scale="52" fitToHeight="0" orientation="landscape" r:id="rId2"/>
      <headerFooter>
        <oddHeader>&amp;RSchedule-1
Page &amp;P of &amp;N</oddHeader>
      </headerFooter>
    </customSheetView>
    <customSheetView guid="{BDFA0401-0547-4E51-8BD2-84F711B066CA}" scale="60" showPageBreaks="1" printArea="1" hiddenColumns="1" view="pageBreakPreview" topLeftCell="A8">
      <selection activeCell="M18" sqref="M18"/>
      <pageMargins left="0.25" right="0.25" top="0.75" bottom="0.5" header="0.3" footer="0.5"/>
      <printOptions horizontalCentered="1"/>
      <pageSetup paperSize="9" scale="35" orientation="landscape" r:id="rId3"/>
      <headerFooter>
        <oddHeader>&amp;RSchedule-1
Page &amp;P of &amp;N</oddHeader>
      </headerFooter>
    </customSheetView>
    <customSheetView guid="{112647D2-7580-431B-99B5-DD512E2AD50E}" scale="80" showPageBreaks="1" printArea="1" hiddenColumns="1" view="pageBreakPreview">
      <selection activeCell="G19" sqref="G19"/>
      <pageMargins left="0.25" right="0.25" top="0.75" bottom="0.5" header="0.3" footer="0.5"/>
      <printOptions horizontalCentered="1"/>
      <pageSetup paperSize="9" scale="46" orientation="landscape" r:id="rId4"/>
      <headerFooter>
        <oddHeader>&amp;RSchedule-1
Page &amp;P of &amp;N</oddHeader>
      </headerFooter>
    </customSheetView>
    <customSheetView guid="{63D51328-7CBC-4A1E-B96D-BAE91416501B}" scale="80" showPageBreaks="1" printArea="1" hiddenColumns="1" view="pageBreakPreview">
      <selection activeCell="G18" sqref="G18"/>
      <pageMargins left="0.25" right="0.25" top="0.75" bottom="0.5" header="0.3" footer="0.5"/>
      <printOptions horizontalCentered="1"/>
      <pageSetup paperSize="9" scale="59" orientation="landscape" r:id="rId5"/>
      <headerFooter>
        <oddHeader>&amp;RSchedule-1
Page &amp;P of &amp;N</oddHeader>
      </headerFooter>
    </customSheetView>
    <customSheetView guid="{99CA2F10-F926-46DC-8609-4EAE5B9F3585}" scale="90" showPageBreaks="1" printArea="1" hiddenColumns="1" view="pageBreakPreview" topLeftCell="A431">
      <selection activeCell="M435" sqref="M435"/>
      <rowBreaks count="21" manualBreakCount="21">
        <brk id="24" max="13" man="1"/>
        <brk id="47" max="13" man="1"/>
        <brk id="66" max="13" man="1"/>
        <brk id="89" max="13" man="1"/>
        <brk id="108" max="13" man="1"/>
        <brk id="130" max="13" man="1"/>
        <brk id="152" max="13" man="1"/>
        <brk id="172" max="13" man="1"/>
        <brk id="193" max="13" man="1"/>
        <brk id="213" max="13" man="1"/>
        <brk id="232" max="13" man="1"/>
        <brk id="255" max="13" man="1"/>
        <brk id="272" max="13" man="1"/>
        <brk id="291" max="13" man="1"/>
        <brk id="310" max="13" man="1"/>
        <brk id="333" max="13" man="1"/>
        <brk id="352" max="13" man="1"/>
        <brk id="372" max="13" man="1"/>
        <brk id="392" max="13" man="1"/>
        <brk id="411" max="13" man="1"/>
        <brk id="434" max="13" man="1"/>
      </rowBreaks>
      <pageMargins left="0.25" right="0.25" top="0.75" bottom="0.5" header="0.3" footer="0.5"/>
      <printOptions horizontalCentered="1"/>
      <pageSetup paperSize="9" scale="59" orientation="landscape" r:id="rId6"/>
      <headerFooter>
        <oddHeader>&amp;RSchedule-1
Page &amp;P of &amp;N</oddHeader>
      </headerFooter>
    </customSheetView>
    <customSheetView guid="{3C00DDA0-7DDE-4169-A739-550DAF5DCF8D}" scale="80" showPageBreaks="1" printArea="1" hiddenColumns="1" view="pageBreakPreview" topLeftCell="A3">
      <selection activeCell="A16" sqref="A16"/>
      <pageMargins left="0.75" right="0.5" top="0.75" bottom="0.5" header="0.3" footer="0.5"/>
      <printOptions horizontalCentered="1" verticalCentered="1"/>
      <pageSetup paperSize="9" scale="53" orientation="landscape" r:id="rId7"/>
    </customSheetView>
    <customSheetView guid="{357C9841-BEC3-434B-AC63-C04FB4321BA3}" scale="80" showPageBreaks="1" printArea="1" hiddenColumns="1" view="pageBreakPreview" topLeftCell="A777">
      <selection activeCell="G783" sqref="G783"/>
      <pageMargins left="0.75" right="0.5" top="0.75" bottom="0.5" header="0.3" footer="0.5"/>
      <printOptions horizontalCentered="1" verticalCentered="1"/>
      <pageSetup paperSize="9" scale="53" orientation="landscape" r:id="rId8"/>
    </customSheetView>
    <customSheetView guid="{B96E710B-6DD7-4DE1-95AB-C9EE060CD030}" showPageBreaks="1" printArea="1" hiddenColumns="1" view="pageBreakPreview">
      <selection activeCell="I93" sqref="I93"/>
      <pageMargins left="0.25" right="0.25" top="0.75" bottom="0.5" header="0.3" footer="0.5"/>
      <printOptions horizontalCentered="1"/>
      <pageSetup paperSize="9" scale="60" orientation="landscape" r:id="rId9"/>
      <headerFooter>
        <oddHeader>&amp;RSchedule-1
Page &amp;P of &amp;N</oddHeader>
      </headerFooter>
    </customSheetView>
    <customSheetView guid="{F8A50AE1-259E-429D-A506-38EB64D134EF}" scale="80" showPageBreaks="1" printArea="1" hiddenColumns="1" view="pageBreakPreview" topLeftCell="A7">
      <selection activeCell="G21" sqref="G21"/>
      <pageMargins left="0.25" right="0.25" top="0.75" bottom="0.5" header="0.3" footer="0.5"/>
      <printOptions horizontalCentered="1"/>
      <pageSetup paperSize="9" scale="57" orientation="landscape" r:id="rId10"/>
      <headerFooter>
        <oddHeader>&amp;RSchedule-1
Page &amp;P of &amp;N</oddHeader>
      </headerFooter>
    </customSheetView>
    <customSheetView guid="{DEF6DCE2-4A74-4BE5-B5D5-8143DC3F770A}" scale="80" showPageBreaks="1" printArea="1" hiddenColumns="1" view="pageBreakPreview" topLeftCell="A7">
      <selection activeCell="G18" sqref="G18"/>
      <pageMargins left="0.25" right="0.25" top="0.75" bottom="0.5" header="0.3" footer="0.5"/>
      <printOptions horizontalCentered="1"/>
      <pageSetup paperSize="9" scale="57" orientation="landscape" r:id="rId11"/>
      <headerFooter>
        <oddHeader>&amp;RSchedule-1
Page &amp;P of &amp;N</oddHeader>
      </headerFooter>
    </customSheetView>
    <customSheetView guid="{F658ED72-5E54-4C5B-BB2C-7A2962080984}" scale="80" showPageBreaks="1" printArea="1" hiddenColumns="1" view="pageBreakPreview" topLeftCell="A7">
      <selection activeCell="G18" sqref="G18"/>
      <pageMargins left="0.25" right="0.25" top="0.75" bottom="0.5" header="0.3" footer="0.5"/>
      <printOptions horizontalCentered="1"/>
      <pageSetup paperSize="9" scale="57" orientation="landscape" r:id="rId12"/>
      <headerFooter>
        <oddHeader>&amp;RSchedule-1
Page &amp;P of &amp;N</oddHeader>
      </headerFooter>
    </customSheetView>
    <customSheetView guid="{BE68641D-0C1E-4F8D-890A-A660C199187C}" scale="80" showPageBreaks="1" printArea="1" hiddenColumns="1" view="pageBreakPreview" topLeftCell="A14">
      <selection activeCell="I25" sqref="I25"/>
      <pageMargins left="0.25" right="0.25" top="0.75" bottom="0.5" header="0.3" footer="0.5"/>
      <printOptions horizontalCentered="1"/>
      <pageSetup paperSize="9" scale="46" orientation="landscape" r:id="rId13"/>
      <headerFooter>
        <oddHeader>&amp;RSchedule-1
Page &amp;P of &amp;N</oddHeader>
      </headerFooter>
    </customSheetView>
    <customSheetView guid="{AD0333DF-5B33-49B5-B063-72505D20EFE4}" scale="80" showPageBreaks="1" printArea="1" hiddenColumns="1" view="pageBreakPreview" topLeftCell="A16">
      <selection activeCell="G19" sqref="G19"/>
      <pageMargins left="0.25" right="0.25" top="0.75" bottom="0.5" header="0.3" footer="0.5"/>
      <printOptions horizontalCentered="1"/>
      <pageSetup paperSize="9" scale="46" orientation="landscape" r:id="rId14"/>
      <headerFooter>
        <oddHeader>&amp;RSchedule-1
Page &amp;P of &amp;N</oddHeader>
      </headerFooter>
    </customSheetView>
    <customSheetView guid="{C44C314C-9BEB-403F-A933-6B948E5C1171}" scale="80" showPageBreaks="1" printArea="1" hiddenColumns="1" view="pageBreakPreview">
      <selection activeCell="G19" sqref="G19"/>
      <pageMargins left="0.25" right="0.25" top="0.75" bottom="0.5" header="0.3" footer="0.5"/>
      <printOptions horizontalCentered="1"/>
      <pageSetup paperSize="9" scale="46" orientation="landscape" r:id="rId15"/>
      <headerFooter>
        <oddHeader>&amp;RSchedule-1
Page &amp;P of &amp;N</oddHeader>
      </headerFooter>
    </customSheetView>
    <customSheetView guid="{84F40905-A9D3-43A5-987A-8A757D486A94}" scale="60" showPageBreaks="1" fitToPage="1" printArea="1" hiddenColumns="1" view="pageBreakPreview">
      <selection activeCell="G19" sqref="G19"/>
      <pageMargins left="0.25" right="0.25" top="0.75" bottom="0.5" header="0.3" footer="0.5"/>
      <printOptions horizontalCentered="1"/>
      <pageSetup paperSize="9" scale="52" fitToHeight="0" orientation="landscape" r:id="rId16"/>
      <headerFooter>
        <oddHeader>&amp;RSchedule-1
Page &amp;P of &amp;N</oddHeader>
      </headerFooter>
    </customSheetView>
  </customSheetViews>
  <mergeCells count="22">
    <mergeCell ref="A3:N3"/>
    <mergeCell ref="A4:N4"/>
    <mergeCell ref="A6:B6"/>
    <mergeCell ref="A8:G8"/>
    <mergeCell ref="K14:N14"/>
    <mergeCell ref="C12:G12"/>
    <mergeCell ref="C10:G10"/>
    <mergeCell ref="C9:G9"/>
    <mergeCell ref="A7:I7"/>
    <mergeCell ref="A13:N13"/>
    <mergeCell ref="C11:G11"/>
    <mergeCell ref="Z10:AL10"/>
    <mergeCell ref="Z8:AL8"/>
    <mergeCell ref="Z9:AL9"/>
    <mergeCell ref="A53:M53"/>
    <mergeCell ref="C59:D59"/>
    <mergeCell ref="B56:N56"/>
    <mergeCell ref="K59:N59"/>
    <mergeCell ref="K58:N58"/>
    <mergeCell ref="A54:M54"/>
    <mergeCell ref="A55:M55"/>
    <mergeCell ref="C58:D58"/>
  </mergeCells>
  <conditionalFormatting sqref="I18:I28">
    <cfRule type="expression" dxfId="10" priority="12" stopIfTrue="1">
      <formula>H18&gt;0</formula>
    </cfRule>
  </conditionalFormatting>
  <conditionalFormatting sqref="I30:I40">
    <cfRule type="expression" dxfId="9" priority="4" stopIfTrue="1">
      <formula>H30&gt;0</formula>
    </cfRule>
  </conditionalFormatting>
  <conditionalFormatting sqref="I42:I52">
    <cfRule type="expression" dxfId="8" priority="1" stopIfTrue="1">
      <formula>H42&gt;0</formula>
    </cfRule>
  </conditionalFormatting>
  <dataValidations count="3">
    <dataValidation type="decimal" operator="greaterThanOrEqual" allowBlank="1" showInputMessage="1" showErrorMessage="1" sqref="M18:M28 M30:M40 M42:M52" xr:uid="{00000000-0002-0000-0400-000000000000}">
      <formula1>0</formula1>
    </dataValidation>
    <dataValidation type="list" operator="greaterThan" allowBlank="1" showInputMessage="1" showErrorMessage="1" sqref="I18:I28 I30:I40 I42:I52" xr:uid="{00000000-0002-0000-0400-000001000000}">
      <formula1>"0%,5%,12%,18%,28%"</formula1>
    </dataValidation>
    <dataValidation type="whole" operator="greaterThan" allowBlank="1" showInputMessage="1" showErrorMessage="1" sqref="G18:G28 G30:G40 G42:G52" xr:uid="{00000000-0002-0000-0400-000002000000}">
      <formula1>0</formula1>
    </dataValidation>
  </dataValidations>
  <printOptions horizontalCentered="1"/>
  <pageMargins left="0.25" right="0.25" top="0.75" bottom="0.5" header="0.3" footer="0.5"/>
  <pageSetup paperSize="9" scale="52" fitToHeight="0" orientation="landscape" r:id="rId17"/>
  <headerFooter>
    <oddHeader>&amp;RSchedule-1
Page &amp;P of &amp;N</oddHeader>
  </headerFooter>
  <drawing r:id="rId18"/>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
    <pageSetUpPr fitToPage="1"/>
  </sheetPr>
  <dimension ref="A1:AF59"/>
  <sheetViews>
    <sheetView view="pageBreakPreview" topLeftCell="A28" zoomScale="60" zoomScaleNormal="100" workbookViewId="0">
      <selection activeCell="I18" sqref="I18"/>
    </sheetView>
  </sheetViews>
  <sheetFormatPr defaultColWidth="9.140625" defaultRowHeight="15.75"/>
  <cols>
    <col min="1" max="1" width="6.140625" style="394" customWidth="1"/>
    <col min="2" max="2" width="21.140625" style="394" customWidth="1"/>
    <col min="3" max="3" width="11.28515625" style="394" customWidth="1"/>
    <col min="4" max="4" width="23.85546875" style="394" customWidth="1"/>
    <col min="5" max="5" width="20.28515625" style="394" customWidth="1"/>
    <col min="6" max="6" width="62" style="388" customWidth="1"/>
    <col min="7" max="7" width="11.28515625" style="394" customWidth="1"/>
    <col min="8" max="8" width="11" style="394" customWidth="1"/>
    <col min="9" max="9" width="22.140625" style="8" customWidth="1"/>
    <col min="10" max="10" width="30.42578125" style="394" customWidth="1"/>
    <col min="11" max="13" width="10.28515625" style="384" customWidth="1"/>
    <col min="14" max="14" width="9.140625" style="384" customWidth="1"/>
    <col min="15" max="28" width="9.140625" style="384"/>
    <col min="29" max="16384" width="9.140625" style="392"/>
  </cols>
  <sheetData>
    <row r="1" spans="1:32" ht="27.75" customHeight="1">
      <c r="A1" s="1" t="str">
        <f>Basic!B5</f>
        <v>Spec. No: CC/NT/W-RT/DOM/A00/23/09261</v>
      </c>
      <c r="B1" s="1"/>
      <c r="C1" s="1"/>
      <c r="D1" s="387"/>
      <c r="E1" s="387"/>
      <c r="F1" s="387"/>
      <c r="G1" s="390"/>
      <c r="H1" s="390"/>
      <c r="I1" s="391"/>
      <c r="J1" s="566" t="s">
        <v>14</v>
      </c>
    </row>
    <row r="2" spans="1:32" ht="21.75" customHeight="1">
      <c r="A2" s="386"/>
      <c r="B2" s="386"/>
      <c r="C2" s="386"/>
      <c r="D2" s="386"/>
      <c r="E2" s="386"/>
      <c r="F2" s="386"/>
      <c r="G2" s="324"/>
      <c r="H2" s="324"/>
      <c r="I2" s="392"/>
      <c r="J2" s="324"/>
    </row>
    <row r="3" spans="1:32" ht="69" customHeight="1">
      <c r="A3" s="761" t="str">
        <f>Cover!$B$2</f>
        <v>Reactor Package RT-22 for (i) 1X63MVAR , 400kV, 3-Ph Bus Line Reactor at Maithon-A  end under  ‘Eastern region Expansion Scheme-XXXI (ERSS-XXXI)’ and (ii) 2x50 MVAR , 400kV, 3-Phase Switchable Line Reactor at Mainpuri S/s and 2x50 MVAR , 400kV, 3-Phase Fixed Line Reactor at Ballabhgarh S/s under ‘Reactive Power Compensation on 400kV Transmission lines in NR’</v>
      </c>
      <c r="B3" s="761"/>
      <c r="C3" s="761"/>
      <c r="D3" s="761"/>
      <c r="E3" s="761"/>
      <c r="F3" s="761"/>
      <c r="G3" s="761"/>
      <c r="H3" s="761"/>
      <c r="I3" s="761"/>
      <c r="J3" s="761"/>
      <c r="K3" s="393"/>
      <c r="N3" s="769"/>
      <c r="O3" s="769"/>
      <c r="AC3" s="384"/>
      <c r="AD3" s="384"/>
      <c r="AE3" s="384"/>
      <c r="AF3" s="384"/>
    </row>
    <row r="4" spans="1:32" ht="21.95" customHeight="1">
      <c r="A4" s="770" t="s">
        <v>0</v>
      </c>
      <c r="B4" s="770"/>
      <c r="C4" s="770"/>
      <c r="D4" s="770"/>
      <c r="E4" s="770"/>
      <c r="F4" s="770"/>
      <c r="G4" s="770"/>
      <c r="H4" s="770"/>
      <c r="I4" s="770"/>
      <c r="J4" s="770"/>
    </row>
    <row r="5" spans="1:32" ht="15" customHeight="1">
      <c r="J5" s="324"/>
    </row>
    <row r="6" spans="1:32" ht="22.5" customHeight="1">
      <c r="A6" s="763" t="s">
        <v>349</v>
      </c>
      <c r="B6" s="763"/>
      <c r="C6" s="4"/>
      <c r="D6" s="324"/>
      <c r="E6" s="4"/>
      <c r="F6" s="4"/>
      <c r="G6" s="4"/>
      <c r="H6" s="4"/>
      <c r="I6" s="4"/>
      <c r="J6" s="324"/>
    </row>
    <row r="7" spans="1:32" ht="25.5" customHeight="1">
      <c r="A7" s="767">
        <f>'Sch-1'!A7</f>
        <v>0</v>
      </c>
      <c r="B7" s="767"/>
      <c r="C7" s="767"/>
      <c r="D7" s="767"/>
      <c r="E7" s="767"/>
      <c r="F7" s="767"/>
      <c r="G7" s="532"/>
      <c r="H7" s="418" t="s">
        <v>1</v>
      </c>
      <c r="I7" s="532"/>
      <c r="J7" s="324"/>
    </row>
    <row r="8" spans="1:32" ht="29.25" customHeight="1">
      <c r="A8" s="764" t="str">
        <f>"Bidder’s Name and Address  (" &amp; MID('Names of Bidder'!B9,9, 20) &amp; ") :"</f>
        <v>Bidder’s Name and Address  (Sole Bidder) :</v>
      </c>
      <c r="B8" s="764"/>
      <c r="C8" s="764"/>
      <c r="D8" s="764"/>
      <c r="E8" s="764"/>
      <c r="F8" s="764"/>
      <c r="G8" s="764"/>
      <c r="H8" s="238" t="s">
        <v>2</v>
      </c>
      <c r="I8" s="401"/>
      <c r="J8" s="324"/>
    </row>
    <row r="9" spans="1:32" ht="26.25" customHeight="1">
      <c r="A9" s="422" t="s">
        <v>12</v>
      </c>
      <c r="B9" s="376"/>
      <c r="C9" s="767" t="str">
        <f>IF('Names of Bidder'!D9=0, "", 'Names of Bidder'!D9)</f>
        <v/>
      </c>
      <c r="D9" s="767"/>
      <c r="E9" s="767"/>
      <c r="F9" s="533"/>
      <c r="G9" s="533"/>
      <c r="H9" s="238" t="s">
        <v>3</v>
      </c>
      <c r="I9" s="378"/>
      <c r="J9" s="324"/>
    </row>
    <row r="10" spans="1:32" ht="17.25" customHeight="1">
      <c r="A10" s="422" t="s">
        <v>11</v>
      </c>
      <c r="B10" s="376"/>
      <c r="C10" s="766" t="str">
        <f>IF('Names of Bidder'!D10=0, "", 'Names of Bidder'!D10)</f>
        <v/>
      </c>
      <c r="D10" s="766"/>
      <c r="E10" s="766"/>
      <c r="F10" s="533"/>
      <c r="G10" s="533"/>
      <c r="H10" s="238" t="s">
        <v>4</v>
      </c>
      <c r="I10" s="378"/>
      <c r="J10" s="324"/>
    </row>
    <row r="11" spans="1:32" ht="18" customHeight="1">
      <c r="A11" s="378"/>
      <c r="B11" s="378"/>
      <c r="C11" s="766" t="str">
        <f>IF('Names of Bidder'!D11=0, "", 'Names of Bidder'!D11)</f>
        <v/>
      </c>
      <c r="D11" s="766"/>
      <c r="E11" s="766"/>
      <c r="F11" s="533"/>
      <c r="G11" s="533"/>
      <c r="H11" s="238" t="s">
        <v>5</v>
      </c>
      <c r="I11" s="378"/>
      <c r="J11" s="324"/>
    </row>
    <row r="12" spans="1:32" ht="18" customHeight="1">
      <c r="A12" s="378"/>
      <c r="B12" s="378"/>
      <c r="C12" s="766" t="str">
        <f>IF('Names of Bidder'!D12=0, "", 'Names of Bidder'!D12)</f>
        <v/>
      </c>
      <c r="D12" s="766"/>
      <c r="E12" s="766"/>
      <c r="F12" s="533"/>
      <c r="G12" s="533"/>
      <c r="H12" s="238" t="s">
        <v>6</v>
      </c>
      <c r="I12" s="378"/>
      <c r="J12" s="324"/>
    </row>
    <row r="13" spans="1:32" s="401" customFormat="1" ht="26.45" customHeight="1">
      <c r="A13" s="774" t="s">
        <v>363</v>
      </c>
      <c r="B13" s="774"/>
      <c r="C13" s="774"/>
      <c r="D13" s="774"/>
      <c r="E13" s="774"/>
      <c r="F13" s="774"/>
      <c r="G13" s="774"/>
      <c r="H13" s="774"/>
      <c r="I13" s="774"/>
      <c r="J13" s="774"/>
      <c r="K13" s="430"/>
      <c r="L13" s="430"/>
      <c r="M13" s="430"/>
      <c r="N13" s="430"/>
      <c r="O13" s="430"/>
      <c r="P13" s="430"/>
      <c r="Q13" s="430"/>
      <c r="R13" s="430"/>
      <c r="S13" s="430"/>
      <c r="T13" s="430"/>
      <c r="U13" s="430"/>
      <c r="V13" s="430"/>
      <c r="W13" s="430"/>
      <c r="X13" s="430"/>
      <c r="Y13" s="430"/>
      <c r="Z13" s="430"/>
      <c r="AA13" s="430"/>
      <c r="AB13" s="430"/>
    </row>
    <row r="14" spans="1:32" ht="20.25" customHeight="1" thickBot="1">
      <c r="A14" s="364"/>
      <c r="B14" s="364"/>
      <c r="C14" s="364"/>
      <c r="D14" s="364"/>
      <c r="E14" s="364"/>
      <c r="F14" s="389"/>
      <c r="G14" s="395"/>
      <c r="H14" s="395"/>
      <c r="I14" s="773" t="s">
        <v>354</v>
      </c>
      <c r="J14" s="773"/>
    </row>
    <row r="15" spans="1:32" ht="102" customHeight="1">
      <c r="A15" s="12" t="s">
        <v>7</v>
      </c>
      <c r="B15" s="16" t="s">
        <v>266</v>
      </c>
      <c r="C15" s="16" t="s">
        <v>278</v>
      </c>
      <c r="D15" s="16" t="s">
        <v>280</v>
      </c>
      <c r="E15" s="16" t="s">
        <v>13</v>
      </c>
      <c r="F15" s="13" t="s">
        <v>15</v>
      </c>
      <c r="G15" s="13" t="s">
        <v>9</v>
      </c>
      <c r="H15" s="13" t="s">
        <v>16</v>
      </c>
      <c r="I15" s="13" t="s">
        <v>362</v>
      </c>
      <c r="J15" s="14" t="s">
        <v>361</v>
      </c>
    </row>
    <row r="16" spans="1:32" ht="16.5">
      <c r="A16" s="362">
        <v>1</v>
      </c>
      <c r="B16" s="362">
        <v>2</v>
      </c>
      <c r="C16" s="362">
        <v>3</v>
      </c>
      <c r="D16" s="362">
        <v>4</v>
      </c>
      <c r="E16" s="362">
        <v>5</v>
      </c>
      <c r="F16" s="362">
        <v>6</v>
      </c>
      <c r="G16" s="362">
        <v>7</v>
      </c>
      <c r="H16" s="362">
        <v>8</v>
      </c>
      <c r="I16" s="362">
        <v>9</v>
      </c>
      <c r="J16" s="362" t="s">
        <v>355</v>
      </c>
    </row>
    <row r="17" spans="1:10" ht="26.25" customHeight="1">
      <c r="A17" s="688" t="s">
        <v>481</v>
      </c>
      <c r="B17" s="686" t="str">
        <f>'Sch-1'!B17</f>
        <v xml:space="preserve">50MVAR 400kV LR at Mainpuri end </v>
      </c>
      <c r="C17" s="689"/>
      <c r="D17" s="689"/>
      <c r="E17" s="689"/>
      <c r="F17" s="689"/>
      <c r="G17" s="689"/>
      <c r="H17" s="689"/>
      <c r="I17" s="689"/>
      <c r="J17" s="690"/>
    </row>
    <row r="18" spans="1:10" ht="51.75" customHeight="1">
      <c r="A18" s="490">
        <f>'Sch-1'!A18</f>
        <v>1</v>
      </c>
      <c r="B18" s="694">
        <f>'Sch-1'!B18</f>
        <v>7000019715</v>
      </c>
      <c r="C18" s="694">
        <f>'Sch-1'!C18</f>
        <v>10</v>
      </c>
      <c r="D18" s="695" t="str">
        <f>'Sch-1'!D18</f>
        <v xml:space="preserve">420kV SHUNT REACTOR                     </v>
      </c>
      <c r="E18" s="695">
        <f>'Sch-1'!E18</f>
        <v>1000004900</v>
      </c>
      <c r="F18" s="695" t="str">
        <f>'Sch-1'!J18</f>
        <v>50 MVAR,420kV,3-phase Shunt Reactor excluding Insulating Oil</v>
      </c>
      <c r="G18" s="695" t="str">
        <f>'Sch-1'!K18</f>
        <v xml:space="preserve">EA </v>
      </c>
      <c r="H18" s="694">
        <f>'Sch-1'!L18</f>
        <v>2</v>
      </c>
      <c r="I18" s="680"/>
      <c r="J18" s="673" t="str">
        <f t="shared" ref="J18:J52" si="0">IF(I18=0, "INCLUDED", IF(ISERROR(I18*H18), I18, I18*H18))</f>
        <v>INCLUDED</v>
      </c>
    </row>
    <row r="19" spans="1:10" ht="51.75" customHeight="1">
      <c r="A19" s="490">
        <f>'Sch-1'!A19</f>
        <v>2</v>
      </c>
      <c r="B19" s="694">
        <f>'Sch-1'!B19</f>
        <v>7000019715</v>
      </c>
      <c r="C19" s="694">
        <f>'Sch-1'!C19</f>
        <v>20</v>
      </c>
      <c r="D19" s="695" t="str">
        <f>'Sch-1'!D19</f>
        <v xml:space="preserve">420kV SHUNT REACTOR                     </v>
      </c>
      <c r="E19" s="695">
        <f>'Sch-1'!E19</f>
        <v>1000014013</v>
      </c>
      <c r="F19" s="695" t="str">
        <f>'Sch-1'!J19</f>
        <v>Insulating Oil for 50 MVAR,420kV ,3-phase Shunt Reactor</v>
      </c>
      <c r="G19" s="695" t="str">
        <f>'Sch-1'!K19</f>
        <v>SET</v>
      </c>
      <c r="H19" s="694">
        <f>'Sch-1'!L19</f>
        <v>2</v>
      </c>
      <c r="I19" s="680"/>
      <c r="J19" s="673" t="str">
        <f t="shared" ref="J19" si="1">IF(I19=0, "INCLUDED", IF(ISERROR(I19*H19), I19, I19*H19))</f>
        <v>INCLUDED</v>
      </c>
    </row>
    <row r="20" spans="1:10" ht="51.75" customHeight="1">
      <c r="A20" s="490">
        <f>'Sch-1'!A20</f>
        <v>3</v>
      </c>
      <c r="B20" s="694">
        <f>'Sch-1'!B20</f>
        <v>7000019715</v>
      </c>
      <c r="C20" s="694">
        <f>'Sch-1'!C20</f>
        <v>30</v>
      </c>
      <c r="D20" s="695" t="str">
        <f>'Sch-1'!D20</f>
        <v xml:space="preserve">420kV SHUNT REACTOR                     </v>
      </c>
      <c r="E20" s="695">
        <f>'Sch-1'!E20</f>
        <v>1000015913</v>
      </c>
      <c r="F20" s="695" t="str">
        <f>'Sch-1'!J20</f>
        <v>Oil filled Neutral Grounding Reactor (NGR) along with supportstructure &amp; terminal connector</v>
      </c>
      <c r="G20" s="695" t="str">
        <f>'Sch-1'!K20</f>
        <v xml:space="preserve">EA </v>
      </c>
      <c r="H20" s="694">
        <f>'Sch-1'!L20</f>
        <v>2</v>
      </c>
      <c r="I20" s="680"/>
      <c r="J20" s="673" t="str">
        <f t="shared" si="0"/>
        <v>INCLUDED</v>
      </c>
    </row>
    <row r="21" spans="1:10" ht="51.75" customHeight="1">
      <c r="A21" s="490">
        <f>'Sch-1'!A21</f>
        <v>4</v>
      </c>
      <c r="B21" s="694">
        <f>'Sch-1'!B21</f>
        <v>7000019715</v>
      </c>
      <c r="C21" s="694">
        <f>'Sch-1'!C21</f>
        <v>40</v>
      </c>
      <c r="D21" s="695" t="str">
        <f>'Sch-1'!D21</f>
        <v xml:space="preserve">420kV SHUNT REACTOR                     </v>
      </c>
      <c r="E21" s="695">
        <f>'Sch-1'!E21</f>
        <v>1000028234</v>
      </c>
      <c r="F21" s="695" t="str">
        <f>'Sch-1'!J21</f>
        <v>120kV Surge Arrester along with support structure &amp; terminal</v>
      </c>
      <c r="G21" s="695" t="str">
        <f>'Sch-1'!K21</f>
        <v>SET</v>
      </c>
      <c r="H21" s="694">
        <f>'Sch-1'!L21</f>
        <v>2</v>
      </c>
      <c r="I21" s="680"/>
      <c r="J21" s="673" t="str">
        <f t="shared" ref="J21" si="2">IF(I21=0, "INCLUDED", IF(ISERROR(I21*H21), I21, I21*H21))</f>
        <v>INCLUDED</v>
      </c>
    </row>
    <row r="22" spans="1:10" ht="51.75" customHeight="1">
      <c r="A22" s="490">
        <f>'Sch-1'!A22</f>
        <v>5</v>
      </c>
      <c r="B22" s="694">
        <f>'Sch-1'!B22</f>
        <v>7000019715</v>
      </c>
      <c r="C22" s="694">
        <f>'Sch-1'!C22</f>
        <v>50</v>
      </c>
      <c r="D22" s="695" t="str">
        <f>'Sch-1'!D22</f>
        <v xml:space="preserve">SPARES FOR 420KV SHUNT REACTOR          </v>
      </c>
      <c r="E22" s="695">
        <f>'Sch-1'!E22</f>
        <v>1000030934</v>
      </c>
      <c r="F22" s="695" t="str">
        <f>'Sch-1'!J22</f>
        <v>420KV, 800A RIP BUSHING WITH METAL PARTS AND GASKETS</v>
      </c>
      <c r="G22" s="695" t="str">
        <f>'Sch-1'!K22</f>
        <v xml:space="preserve">EA </v>
      </c>
      <c r="H22" s="694">
        <f>'Sch-1'!L22</f>
        <v>1</v>
      </c>
      <c r="I22" s="680"/>
      <c r="J22" s="673" t="str">
        <f t="shared" si="0"/>
        <v>INCLUDED</v>
      </c>
    </row>
    <row r="23" spans="1:10" ht="51.75" customHeight="1">
      <c r="A23" s="490">
        <f>'Sch-1'!A23</f>
        <v>6</v>
      </c>
      <c r="B23" s="694">
        <f>'Sch-1'!B23</f>
        <v>7000019715</v>
      </c>
      <c r="C23" s="694">
        <f>'Sch-1'!C23</f>
        <v>60</v>
      </c>
      <c r="D23" s="695" t="str">
        <f>'Sch-1'!D23</f>
        <v xml:space="preserve">SPARES FOR 420KV SHUNT REACTOR          </v>
      </c>
      <c r="E23" s="695">
        <f>'Sch-1'!E23</f>
        <v>1000030920</v>
      </c>
      <c r="F23" s="695" t="str">
        <f>'Sch-1'!J23</f>
        <v>145KV, 800A RIP BUSHING WITH METAL PARTS AND GASKETS</v>
      </c>
      <c r="G23" s="695" t="str">
        <f>'Sch-1'!K23</f>
        <v xml:space="preserve">EA </v>
      </c>
      <c r="H23" s="694">
        <f>'Sch-1'!L23</f>
        <v>1</v>
      </c>
      <c r="I23" s="680"/>
      <c r="J23" s="673" t="str">
        <f t="shared" ref="J23" si="3">IF(I23=0, "INCLUDED", IF(ISERROR(I23*H23), I23, I23*H23))</f>
        <v>INCLUDED</v>
      </c>
    </row>
    <row r="24" spans="1:10" ht="51.75" customHeight="1">
      <c r="A24" s="490">
        <f>'Sch-1'!A24</f>
        <v>7</v>
      </c>
      <c r="B24" s="694">
        <f>'Sch-1'!B24</f>
        <v>7000019715</v>
      </c>
      <c r="C24" s="694">
        <f>'Sch-1'!C24</f>
        <v>70</v>
      </c>
      <c r="D24" s="695" t="str">
        <f>'Sch-1'!D24</f>
        <v xml:space="preserve">SPARES FOR 420KV SHUNT REACTOR          </v>
      </c>
      <c r="E24" s="695">
        <f>'Sch-1'!E24</f>
        <v>1000007921</v>
      </c>
      <c r="F24" s="695" t="str">
        <f>'Sch-1'!J24</f>
        <v>Buchholz Relay (Main Tank) complete with float and  contacts forReactor</v>
      </c>
      <c r="G24" s="695" t="str">
        <f>'Sch-1'!K24</f>
        <v>SET</v>
      </c>
      <c r="H24" s="694">
        <f>'Sch-1'!L24</f>
        <v>1</v>
      </c>
      <c r="I24" s="680"/>
      <c r="J24" s="673" t="str">
        <f t="shared" si="0"/>
        <v>INCLUDED</v>
      </c>
    </row>
    <row r="25" spans="1:10" ht="51.75" customHeight="1">
      <c r="A25" s="490">
        <f>'Sch-1'!A25</f>
        <v>8</v>
      </c>
      <c r="B25" s="694">
        <f>'Sch-1'!B25</f>
        <v>7000019715</v>
      </c>
      <c r="C25" s="694">
        <f>'Sch-1'!C25</f>
        <v>80</v>
      </c>
      <c r="D25" s="695" t="str">
        <f>'Sch-1'!D25</f>
        <v xml:space="preserve">SPARES FOR 420KV SHUNT REACTOR          </v>
      </c>
      <c r="E25" s="695">
        <f>'Sch-1'!E25</f>
        <v>1000028774</v>
      </c>
      <c r="F25" s="695" t="str">
        <f>'Sch-1'!J25</f>
        <v>Local winding temperature indicator (WTI) with contact</v>
      </c>
      <c r="G25" s="695" t="str">
        <f>'Sch-1'!K25</f>
        <v xml:space="preserve">EA </v>
      </c>
      <c r="H25" s="694">
        <f>'Sch-1'!L25</f>
        <v>1</v>
      </c>
      <c r="I25" s="680"/>
      <c r="J25" s="673" t="str">
        <f t="shared" si="0"/>
        <v>INCLUDED</v>
      </c>
    </row>
    <row r="26" spans="1:10" ht="51.75" customHeight="1">
      <c r="A26" s="490">
        <f>'Sch-1'!A26</f>
        <v>9</v>
      </c>
      <c r="B26" s="694">
        <f>'Sch-1'!B26</f>
        <v>7000019715</v>
      </c>
      <c r="C26" s="694">
        <f>'Sch-1'!C26</f>
        <v>90</v>
      </c>
      <c r="D26" s="695" t="str">
        <f>'Sch-1'!D26</f>
        <v xml:space="preserve">SPARES FOR 420KV SHUNT REACTOR          </v>
      </c>
      <c r="E26" s="695">
        <f>'Sch-1'!E26</f>
        <v>1000026245</v>
      </c>
      <c r="F26" s="695" t="str">
        <f>'Sch-1'!J26</f>
        <v>OTI complete with contacts &amp; sensing device</v>
      </c>
      <c r="G26" s="695" t="str">
        <f>'Sch-1'!K26</f>
        <v>SET</v>
      </c>
      <c r="H26" s="694">
        <f>'Sch-1'!L26</f>
        <v>1</v>
      </c>
      <c r="I26" s="680"/>
      <c r="J26" s="673" t="str">
        <f t="shared" si="0"/>
        <v>INCLUDED</v>
      </c>
    </row>
    <row r="27" spans="1:10" ht="51.75" customHeight="1">
      <c r="A27" s="490">
        <f>'Sch-1'!A27</f>
        <v>10</v>
      </c>
      <c r="B27" s="694">
        <f>'Sch-1'!B27</f>
        <v>7000019715</v>
      </c>
      <c r="C27" s="694">
        <f>'Sch-1'!C27</f>
        <v>100</v>
      </c>
      <c r="D27" s="695" t="str">
        <f>'Sch-1'!D27</f>
        <v xml:space="preserve">SPARES FOR 420KV SHUNT REACTOR          </v>
      </c>
      <c r="E27" s="695">
        <f>'Sch-1'!E27</f>
        <v>1000032089</v>
      </c>
      <c r="F27" s="695" t="str">
        <f>'Sch-1'!J27</f>
        <v>SPARES INSULATING OIL TO BE HANDED OVER TO OWNER AFTER COMMISSIONING</v>
      </c>
      <c r="G27" s="695" t="str">
        <f>'Sch-1'!K27</f>
        <v xml:space="preserve">KL </v>
      </c>
      <c r="H27" s="694">
        <f>'Sch-1'!L27</f>
        <v>5</v>
      </c>
      <c r="I27" s="680"/>
      <c r="J27" s="673" t="str">
        <f t="shared" ref="J27" si="4">IF(I27=0, "INCLUDED", IF(ISERROR(I27*H27), I27, I27*H27))</f>
        <v>INCLUDED</v>
      </c>
    </row>
    <row r="28" spans="1:10" ht="51.75" customHeight="1">
      <c r="A28" s="490">
        <f>'Sch-1'!A28</f>
        <v>11</v>
      </c>
      <c r="B28" s="694">
        <f>'Sch-1'!B28</f>
        <v>7000019715</v>
      </c>
      <c r="C28" s="694">
        <f>'Sch-1'!C28</f>
        <v>110</v>
      </c>
      <c r="D28" s="695" t="str">
        <f>'Sch-1'!D28</f>
        <v xml:space="preserve">SPARES FOR 420KV SHUNT REACTOR          </v>
      </c>
      <c r="E28" s="695">
        <f>'Sch-1'!E28</f>
        <v>1000028280</v>
      </c>
      <c r="F28" s="695" t="str">
        <f>'Sch-1'!J28</f>
        <v>Magnetic Oil Level Gauge</v>
      </c>
      <c r="G28" s="695" t="str">
        <f>'Sch-1'!K28</f>
        <v xml:space="preserve">EA </v>
      </c>
      <c r="H28" s="694">
        <f>'Sch-1'!L28</f>
        <v>1</v>
      </c>
      <c r="I28" s="680"/>
      <c r="J28" s="673" t="str">
        <f t="shared" si="0"/>
        <v>INCLUDED</v>
      </c>
    </row>
    <row r="29" spans="1:10" ht="26.25" customHeight="1">
      <c r="A29" s="688" t="s">
        <v>482</v>
      </c>
      <c r="B29" s="686" t="str">
        <f>'Sch-1'!B29</f>
        <v>50MVAR 400kV LR at Ballabgarh end</v>
      </c>
      <c r="C29" s="689"/>
      <c r="D29" s="689"/>
      <c r="E29" s="689"/>
      <c r="F29" s="689"/>
      <c r="G29" s="689"/>
      <c r="H29" s="689"/>
      <c r="I29" s="689"/>
      <c r="J29" s="690"/>
    </row>
    <row r="30" spans="1:10" ht="52.5" customHeight="1">
      <c r="A30" s="490">
        <f>'Sch-1'!A30</f>
        <v>12</v>
      </c>
      <c r="B30" s="694">
        <f>'Sch-1'!B30</f>
        <v>7000019715</v>
      </c>
      <c r="C30" s="694">
        <f>'Sch-1'!C30</f>
        <v>130</v>
      </c>
      <c r="D30" s="695" t="str">
        <f>'Sch-1'!D30</f>
        <v xml:space="preserve">420kV SHUNT REACTOR                     </v>
      </c>
      <c r="E30" s="695">
        <f>'Sch-1'!E30</f>
        <v>1000004900</v>
      </c>
      <c r="F30" s="695" t="str">
        <f>'Sch-1'!J30</f>
        <v>50 MVAR,420kV,3-phase Shunt Reactor excluding Insulating Oil</v>
      </c>
      <c r="G30" s="695" t="str">
        <f>'Sch-1'!K30</f>
        <v xml:space="preserve">EA </v>
      </c>
      <c r="H30" s="694">
        <f>'Sch-1'!L30</f>
        <v>2</v>
      </c>
      <c r="I30" s="680"/>
      <c r="J30" s="673" t="str">
        <f t="shared" si="0"/>
        <v>INCLUDED</v>
      </c>
    </row>
    <row r="31" spans="1:10" ht="52.5" customHeight="1">
      <c r="A31" s="490">
        <f>'Sch-1'!A31</f>
        <v>13</v>
      </c>
      <c r="B31" s="694">
        <f>'Sch-1'!B31</f>
        <v>7000019715</v>
      </c>
      <c r="C31" s="694">
        <f>'Sch-1'!C31</f>
        <v>140</v>
      </c>
      <c r="D31" s="695" t="str">
        <f>'Sch-1'!D31</f>
        <v xml:space="preserve">420kV SHUNT REACTOR                     </v>
      </c>
      <c r="E31" s="695">
        <f>'Sch-1'!E31</f>
        <v>1000014013</v>
      </c>
      <c r="F31" s="695" t="str">
        <f>'Sch-1'!J31</f>
        <v>Insulating Oil for 50 MVAR,420kV ,3-phase Shunt Reactor</v>
      </c>
      <c r="G31" s="695" t="str">
        <f>'Sch-1'!K31</f>
        <v>SET</v>
      </c>
      <c r="H31" s="694">
        <f>'Sch-1'!L31</f>
        <v>2</v>
      </c>
      <c r="I31" s="680"/>
      <c r="J31" s="673" t="str">
        <f t="shared" ref="J31" si="5">IF(I31=0, "INCLUDED", IF(ISERROR(I31*H31), I31, I31*H31))</f>
        <v>INCLUDED</v>
      </c>
    </row>
    <row r="32" spans="1:10" ht="52.5" customHeight="1">
      <c r="A32" s="490">
        <f>'Sch-1'!A32</f>
        <v>14</v>
      </c>
      <c r="B32" s="694">
        <f>'Sch-1'!B32</f>
        <v>7000019715</v>
      </c>
      <c r="C32" s="694">
        <f>'Sch-1'!C32</f>
        <v>150</v>
      </c>
      <c r="D32" s="695" t="str">
        <f>'Sch-1'!D32</f>
        <v xml:space="preserve">420kV SHUNT REACTOR                     </v>
      </c>
      <c r="E32" s="695">
        <f>'Sch-1'!E32</f>
        <v>1000015913</v>
      </c>
      <c r="F32" s="695" t="str">
        <f>'Sch-1'!J32</f>
        <v>Oil filled Neutral Grounding Reactor (NGR) along with supportstructure &amp; terminal connector</v>
      </c>
      <c r="G32" s="695" t="str">
        <f>'Sch-1'!K32</f>
        <v xml:space="preserve">EA </v>
      </c>
      <c r="H32" s="694">
        <f>'Sch-1'!L32</f>
        <v>2</v>
      </c>
      <c r="I32" s="680"/>
      <c r="J32" s="673" t="str">
        <f t="shared" si="0"/>
        <v>INCLUDED</v>
      </c>
    </row>
    <row r="33" spans="1:10" ht="52.5" customHeight="1">
      <c r="A33" s="490">
        <f>'Sch-1'!A33</f>
        <v>15</v>
      </c>
      <c r="B33" s="694">
        <f>'Sch-1'!B33</f>
        <v>7000019715</v>
      </c>
      <c r="C33" s="694">
        <f>'Sch-1'!C33</f>
        <v>160</v>
      </c>
      <c r="D33" s="695" t="str">
        <f>'Sch-1'!D33</f>
        <v xml:space="preserve">420kV SHUNT REACTOR                     </v>
      </c>
      <c r="E33" s="695">
        <f>'Sch-1'!E33</f>
        <v>1000028234</v>
      </c>
      <c r="F33" s="695" t="str">
        <f>'Sch-1'!J33</f>
        <v>120kV Surge Arrester along with support structure &amp; terminal</v>
      </c>
      <c r="G33" s="695" t="str">
        <f>'Sch-1'!K33</f>
        <v>SET</v>
      </c>
      <c r="H33" s="694">
        <f>'Sch-1'!L33</f>
        <v>2</v>
      </c>
      <c r="I33" s="680"/>
      <c r="J33" s="673" t="str">
        <f t="shared" ref="J33" si="6">IF(I33=0, "INCLUDED", IF(ISERROR(I33*H33), I33, I33*H33))</f>
        <v>INCLUDED</v>
      </c>
    </row>
    <row r="34" spans="1:10" ht="52.5" customHeight="1">
      <c r="A34" s="490">
        <f>'Sch-1'!A34</f>
        <v>16</v>
      </c>
      <c r="B34" s="694">
        <f>'Sch-1'!B34</f>
        <v>7000019715</v>
      </c>
      <c r="C34" s="694">
        <f>'Sch-1'!C34</f>
        <v>170</v>
      </c>
      <c r="D34" s="695" t="str">
        <f>'Sch-1'!D34</f>
        <v xml:space="preserve">SPARES FOR 420KV SHUNT REACTOR          </v>
      </c>
      <c r="E34" s="695">
        <f>'Sch-1'!E34</f>
        <v>1000030934</v>
      </c>
      <c r="F34" s="695" t="str">
        <f>'Sch-1'!J34</f>
        <v>420KV, 800A RIP BUSHING WITH METAL PARTS AND GASKETS</v>
      </c>
      <c r="G34" s="695" t="str">
        <f>'Sch-1'!K34</f>
        <v xml:space="preserve">EA </v>
      </c>
      <c r="H34" s="694">
        <f>'Sch-1'!L34</f>
        <v>1</v>
      </c>
      <c r="I34" s="680"/>
      <c r="J34" s="673" t="str">
        <f t="shared" si="0"/>
        <v>INCLUDED</v>
      </c>
    </row>
    <row r="35" spans="1:10" ht="52.5" customHeight="1">
      <c r="A35" s="490">
        <f>'Sch-1'!A35</f>
        <v>17</v>
      </c>
      <c r="B35" s="694">
        <f>'Sch-1'!B35</f>
        <v>7000019715</v>
      </c>
      <c r="C35" s="694">
        <f>'Sch-1'!C35</f>
        <v>180</v>
      </c>
      <c r="D35" s="695" t="str">
        <f>'Sch-1'!D35</f>
        <v xml:space="preserve">SPARES FOR 420KV SHUNT REACTOR          </v>
      </c>
      <c r="E35" s="695">
        <f>'Sch-1'!E35</f>
        <v>1000030920</v>
      </c>
      <c r="F35" s="695" t="str">
        <f>'Sch-1'!J35</f>
        <v>145KV, 800A RIP BUSHING WITH METAL PARTS AND GASKETS</v>
      </c>
      <c r="G35" s="695" t="str">
        <f>'Sch-1'!K35</f>
        <v xml:space="preserve">EA </v>
      </c>
      <c r="H35" s="694">
        <f>'Sch-1'!L35</f>
        <v>1</v>
      </c>
      <c r="I35" s="680"/>
      <c r="J35" s="673" t="str">
        <f t="shared" ref="J35" si="7">IF(I35=0, "INCLUDED", IF(ISERROR(I35*H35), I35, I35*H35))</f>
        <v>INCLUDED</v>
      </c>
    </row>
    <row r="36" spans="1:10" ht="52.5" customHeight="1">
      <c r="A36" s="490">
        <f>'Sch-1'!A36</f>
        <v>18</v>
      </c>
      <c r="B36" s="694">
        <f>'Sch-1'!B36</f>
        <v>7000019715</v>
      </c>
      <c r="C36" s="694">
        <f>'Sch-1'!C36</f>
        <v>190</v>
      </c>
      <c r="D36" s="695" t="str">
        <f>'Sch-1'!D36</f>
        <v xml:space="preserve">SPARES FOR 420KV SHUNT REACTOR          </v>
      </c>
      <c r="E36" s="695">
        <f>'Sch-1'!E36</f>
        <v>1000007921</v>
      </c>
      <c r="F36" s="695" t="str">
        <f>'Sch-1'!J36</f>
        <v>Buchholz Relay (Main Tank) complete with float and  contacts forReactor</v>
      </c>
      <c r="G36" s="695" t="str">
        <f>'Sch-1'!K36</f>
        <v>SET</v>
      </c>
      <c r="H36" s="694">
        <f>'Sch-1'!L36</f>
        <v>1</v>
      </c>
      <c r="I36" s="680"/>
      <c r="J36" s="673" t="str">
        <f t="shared" si="0"/>
        <v>INCLUDED</v>
      </c>
    </row>
    <row r="37" spans="1:10" ht="52.5" customHeight="1">
      <c r="A37" s="490">
        <f>'Sch-1'!A37</f>
        <v>19</v>
      </c>
      <c r="B37" s="694">
        <f>'Sch-1'!B37</f>
        <v>7000019715</v>
      </c>
      <c r="C37" s="694">
        <f>'Sch-1'!C37</f>
        <v>200</v>
      </c>
      <c r="D37" s="695" t="str">
        <f>'Sch-1'!D37</f>
        <v xml:space="preserve">SPARES FOR 420KV SHUNT REACTOR          </v>
      </c>
      <c r="E37" s="695">
        <f>'Sch-1'!E37</f>
        <v>1000028774</v>
      </c>
      <c r="F37" s="695" t="str">
        <f>'Sch-1'!J37</f>
        <v>Local winding temperature indicator (WTI) with contact</v>
      </c>
      <c r="G37" s="695" t="str">
        <f>'Sch-1'!K37</f>
        <v xml:space="preserve">EA </v>
      </c>
      <c r="H37" s="694">
        <f>'Sch-1'!L37</f>
        <v>1</v>
      </c>
      <c r="I37" s="680"/>
      <c r="J37" s="673" t="str">
        <f t="shared" ref="J37" si="8">IF(I37=0, "INCLUDED", IF(ISERROR(I37*H37), I37, I37*H37))</f>
        <v>INCLUDED</v>
      </c>
    </row>
    <row r="38" spans="1:10" ht="52.5" customHeight="1">
      <c r="A38" s="490">
        <f>'Sch-1'!A38</f>
        <v>20</v>
      </c>
      <c r="B38" s="694">
        <f>'Sch-1'!B38</f>
        <v>7000019715</v>
      </c>
      <c r="C38" s="694">
        <f>'Sch-1'!C38</f>
        <v>210</v>
      </c>
      <c r="D38" s="695" t="str">
        <f>'Sch-1'!D38</f>
        <v xml:space="preserve">SPARES FOR 420KV SHUNT REACTOR          </v>
      </c>
      <c r="E38" s="695">
        <f>'Sch-1'!E38</f>
        <v>1000026245</v>
      </c>
      <c r="F38" s="695" t="str">
        <f>'Sch-1'!J38</f>
        <v>OTI complete with contacts &amp; sensing device</v>
      </c>
      <c r="G38" s="695" t="str">
        <f>'Sch-1'!K38</f>
        <v>SET</v>
      </c>
      <c r="H38" s="694">
        <f>'Sch-1'!L38</f>
        <v>1</v>
      </c>
      <c r="I38" s="680"/>
      <c r="J38" s="673" t="str">
        <f t="shared" si="0"/>
        <v>INCLUDED</v>
      </c>
    </row>
    <row r="39" spans="1:10" ht="52.5" customHeight="1">
      <c r="A39" s="490">
        <f>'Sch-1'!A39</f>
        <v>21</v>
      </c>
      <c r="B39" s="694">
        <f>'Sch-1'!B39</f>
        <v>7000019715</v>
      </c>
      <c r="C39" s="694">
        <f>'Sch-1'!C39</f>
        <v>220</v>
      </c>
      <c r="D39" s="695" t="str">
        <f>'Sch-1'!D39</f>
        <v xml:space="preserve">SPARES FOR 420KV SHUNT REACTOR          </v>
      </c>
      <c r="E39" s="695">
        <f>'Sch-1'!E39</f>
        <v>1000032089</v>
      </c>
      <c r="F39" s="695" t="str">
        <f>'Sch-1'!J39</f>
        <v>SPARES INSULATING OIL TO BE HANDED OVER TO OWNER AFTER COMMISSIONING</v>
      </c>
      <c r="G39" s="695" t="str">
        <f>'Sch-1'!K39</f>
        <v xml:space="preserve">KL </v>
      </c>
      <c r="H39" s="694">
        <f>'Sch-1'!L39</f>
        <v>5</v>
      </c>
      <c r="I39" s="680"/>
      <c r="J39" s="673" t="str">
        <f t="shared" ref="J39" si="9">IF(I39=0, "INCLUDED", IF(ISERROR(I39*H39), I39, I39*H39))</f>
        <v>INCLUDED</v>
      </c>
    </row>
    <row r="40" spans="1:10" ht="52.5" customHeight="1">
      <c r="A40" s="490">
        <f>'Sch-1'!A40</f>
        <v>22</v>
      </c>
      <c r="B40" s="694">
        <f>'Sch-1'!B40</f>
        <v>7000019715</v>
      </c>
      <c r="C40" s="694">
        <f>'Sch-1'!C40</f>
        <v>230</v>
      </c>
      <c r="D40" s="695" t="str">
        <f>'Sch-1'!D40</f>
        <v xml:space="preserve">SPARES FOR 420KV SHUNT REACTOR          </v>
      </c>
      <c r="E40" s="695">
        <f>'Sch-1'!E40</f>
        <v>1000028280</v>
      </c>
      <c r="F40" s="695" t="str">
        <f>'Sch-1'!J40</f>
        <v>Magnetic Oil Level Gauge</v>
      </c>
      <c r="G40" s="695" t="str">
        <f>'Sch-1'!K40</f>
        <v xml:space="preserve">EA </v>
      </c>
      <c r="H40" s="694">
        <f>'Sch-1'!L40</f>
        <v>1</v>
      </c>
      <c r="I40" s="680"/>
      <c r="J40" s="673" t="str">
        <f t="shared" si="0"/>
        <v>INCLUDED</v>
      </c>
    </row>
    <row r="41" spans="1:10" ht="26.25" customHeight="1">
      <c r="A41" s="688" t="s">
        <v>483</v>
      </c>
      <c r="B41" s="686" t="str">
        <f>'Sch-1'!B41</f>
        <v>63MVAR 400kV LR at Maithon</v>
      </c>
      <c r="C41" s="689"/>
      <c r="D41" s="689"/>
      <c r="E41" s="689"/>
      <c r="F41" s="689"/>
      <c r="G41" s="689"/>
      <c r="H41" s="689"/>
      <c r="I41" s="689"/>
      <c r="J41" s="690"/>
    </row>
    <row r="42" spans="1:10" ht="60" customHeight="1">
      <c r="A42" s="490">
        <f>'Sch-1'!A42</f>
        <v>23</v>
      </c>
      <c r="B42" s="694">
        <f>'Sch-1'!B42</f>
        <v>7000020167</v>
      </c>
      <c r="C42" s="694">
        <f>'Sch-1'!C42</f>
        <v>10</v>
      </c>
      <c r="D42" s="695" t="str">
        <f>'Sch-1'!D42</f>
        <v xml:space="preserve">420kV SHUNT REACTOR                     </v>
      </c>
      <c r="E42" s="695">
        <f>'Sch-1'!E42</f>
        <v>1000004954</v>
      </c>
      <c r="F42" s="695" t="str">
        <f>'Sch-1'!J42</f>
        <v>63 MVAR,420kV,3-phase Shunt Reactor excluding Insulating Oil</v>
      </c>
      <c r="G42" s="695" t="str">
        <f>'Sch-1'!K42</f>
        <v xml:space="preserve">EA </v>
      </c>
      <c r="H42" s="694">
        <f>'Sch-1'!L42</f>
        <v>1</v>
      </c>
      <c r="I42" s="680"/>
      <c r="J42" s="673" t="str">
        <f t="shared" si="0"/>
        <v>INCLUDED</v>
      </c>
    </row>
    <row r="43" spans="1:10" ht="60" customHeight="1">
      <c r="A43" s="490">
        <f>'Sch-1'!A43</f>
        <v>24</v>
      </c>
      <c r="B43" s="694">
        <f>'Sch-1'!B43</f>
        <v>7000020167</v>
      </c>
      <c r="C43" s="694">
        <f>'Sch-1'!C43</f>
        <v>20</v>
      </c>
      <c r="D43" s="695" t="str">
        <f>'Sch-1'!D43</f>
        <v xml:space="preserve">420kV SHUNT REACTOR                     </v>
      </c>
      <c r="E43" s="695">
        <f>'Sch-1'!E43</f>
        <v>1000014014</v>
      </c>
      <c r="F43" s="695" t="str">
        <f>'Sch-1'!J43</f>
        <v>Insulating Oil for 63 MVAR,420kV ,3-phase Shunt Reactor</v>
      </c>
      <c r="G43" s="695" t="str">
        <f>'Sch-1'!K43</f>
        <v>SET</v>
      </c>
      <c r="H43" s="694">
        <f>'Sch-1'!L43</f>
        <v>1</v>
      </c>
      <c r="I43" s="680"/>
      <c r="J43" s="673" t="str">
        <f t="shared" ref="J43" si="10">IF(I43=0, "INCLUDED", IF(ISERROR(I43*H43), I43, I43*H43))</f>
        <v>INCLUDED</v>
      </c>
    </row>
    <row r="44" spans="1:10" ht="60" customHeight="1">
      <c r="A44" s="490">
        <f>'Sch-1'!A44</f>
        <v>25</v>
      </c>
      <c r="B44" s="694">
        <f>'Sch-1'!B44</f>
        <v>7000020167</v>
      </c>
      <c r="C44" s="694">
        <f>'Sch-1'!C44</f>
        <v>30</v>
      </c>
      <c r="D44" s="695" t="str">
        <f>'Sch-1'!D44</f>
        <v xml:space="preserve">420kV SHUNT REACTOR                     </v>
      </c>
      <c r="E44" s="695">
        <f>'Sch-1'!E44</f>
        <v>1000015913</v>
      </c>
      <c r="F44" s="695" t="str">
        <f>'Sch-1'!J44</f>
        <v>Oil filled Neutral Grounding Reactor (NGR) along with supportstructure &amp; terminal connector</v>
      </c>
      <c r="G44" s="695" t="str">
        <f>'Sch-1'!K44</f>
        <v xml:space="preserve">EA </v>
      </c>
      <c r="H44" s="694">
        <f>'Sch-1'!L44</f>
        <v>1</v>
      </c>
      <c r="I44" s="680"/>
      <c r="J44" s="673" t="str">
        <f t="shared" si="0"/>
        <v>INCLUDED</v>
      </c>
    </row>
    <row r="45" spans="1:10" ht="60" customHeight="1">
      <c r="A45" s="490">
        <f>'Sch-1'!A45</f>
        <v>26</v>
      </c>
      <c r="B45" s="694">
        <f>'Sch-1'!B45</f>
        <v>7000020167</v>
      </c>
      <c r="C45" s="694">
        <f>'Sch-1'!C45</f>
        <v>40</v>
      </c>
      <c r="D45" s="695" t="str">
        <f>'Sch-1'!D45</f>
        <v xml:space="preserve">420kV SHUNT REACTOR                     </v>
      </c>
      <c r="E45" s="695">
        <f>'Sch-1'!E45</f>
        <v>1000028234</v>
      </c>
      <c r="F45" s="695" t="str">
        <f>'Sch-1'!J45</f>
        <v>120kV Surge Arrester along with support structure &amp; terminal</v>
      </c>
      <c r="G45" s="695" t="str">
        <f>'Sch-1'!K45</f>
        <v>SET</v>
      </c>
      <c r="H45" s="694">
        <f>'Sch-1'!L45</f>
        <v>1</v>
      </c>
      <c r="I45" s="680"/>
      <c r="J45" s="673" t="str">
        <f t="shared" ref="J45" si="11">IF(I45=0, "INCLUDED", IF(ISERROR(I45*H45), I45, I45*H45))</f>
        <v>INCLUDED</v>
      </c>
    </row>
    <row r="46" spans="1:10" ht="60" customHeight="1">
      <c r="A46" s="490">
        <f>'Sch-1'!A46</f>
        <v>27</v>
      </c>
      <c r="B46" s="694">
        <f>'Sch-1'!B46</f>
        <v>7000020167</v>
      </c>
      <c r="C46" s="694">
        <f>'Sch-1'!C46</f>
        <v>50</v>
      </c>
      <c r="D46" s="695" t="str">
        <f>'Sch-1'!D46</f>
        <v xml:space="preserve">SPARES FOR 420KV SHUNT REACTOR          </v>
      </c>
      <c r="E46" s="695">
        <f>'Sch-1'!E46</f>
        <v>1000030934</v>
      </c>
      <c r="F46" s="695" t="str">
        <f>'Sch-1'!J46</f>
        <v>420KV, 800A RIP BUSHING WITH METAL PARTS AND GASKETS</v>
      </c>
      <c r="G46" s="695" t="str">
        <f>'Sch-1'!K46</f>
        <v xml:space="preserve">EA </v>
      </c>
      <c r="H46" s="694">
        <f>'Sch-1'!L46</f>
        <v>1</v>
      </c>
      <c r="I46" s="680"/>
      <c r="J46" s="673" t="str">
        <f t="shared" si="0"/>
        <v>INCLUDED</v>
      </c>
    </row>
    <row r="47" spans="1:10" ht="60" customHeight="1">
      <c r="A47" s="490">
        <f>'Sch-1'!A47</f>
        <v>28</v>
      </c>
      <c r="B47" s="694">
        <f>'Sch-1'!B47</f>
        <v>7000020167</v>
      </c>
      <c r="C47" s="694">
        <f>'Sch-1'!C47</f>
        <v>60</v>
      </c>
      <c r="D47" s="695" t="str">
        <f>'Sch-1'!D47</f>
        <v xml:space="preserve">SPARES FOR 420KV SHUNT REACTOR          </v>
      </c>
      <c r="E47" s="695">
        <f>'Sch-1'!E47</f>
        <v>1000030920</v>
      </c>
      <c r="F47" s="695" t="str">
        <f>'Sch-1'!J47</f>
        <v>145KV, 800A RIP BUSHING WITH METAL PARTS AND GASKETS</v>
      </c>
      <c r="G47" s="695" t="str">
        <f>'Sch-1'!K47</f>
        <v xml:space="preserve">EA </v>
      </c>
      <c r="H47" s="694">
        <f>'Sch-1'!L47</f>
        <v>1</v>
      </c>
      <c r="I47" s="680"/>
      <c r="J47" s="673" t="str">
        <f t="shared" ref="J47" si="12">IF(I47=0, "INCLUDED", IF(ISERROR(I47*H47), I47, I47*H47))</f>
        <v>INCLUDED</v>
      </c>
    </row>
    <row r="48" spans="1:10" ht="60" customHeight="1">
      <c r="A48" s="490">
        <f>'Sch-1'!A48</f>
        <v>29</v>
      </c>
      <c r="B48" s="694">
        <f>'Sch-1'!B48</f>
        <v>7000020167</v>
      </c>
      <c r="C48" s="694">
        <f>'Sch-1'!C48</f>
        <v>70</v>
      </c>
      <c r="D48" s="695" t="str">
        <f>'Sch-1'!D48</f>
        <v xml:space="preserve">SPARES FOR 420KV SHUNT REACTOR          </v>
      </c>
      <c r="E48" s="695">
        <f>'Sch-1'!E48</f>
        <v>1000007921</v>
      </c>
      <c r="F48" s="695" t="str">
        <f>'Sch-1'!J48</f>
        <v>Buchholz Relay (Main Tank) complete with float and  contacts forReactor</v>
      </c>
      <c r="G48" s="695" t="str">
        <f>'Sch-1'!K48</f>
        <v>SET</v>
      </c>
      <c r="H48" s="694">
        <f>'Sch-1'!L48</f>
        <v>1</v>
      </c>
      <c r="I48" s="680"/>
      <c r="J48" s="673" t="str">
        <f t="shared" si="0"/>
        <v>INCLUDED</v>
      </c>
    </row>
    <row r="49" spans="1:11" ht="60" customHeight="1">
      <c r="A49" s="490">
        <f>'Sch-1'!A49</f>
        <v>30</v>
      </c>
      <c r="B49" s="694">
        <f>'Sch-1'!B49</f>
        <v>7000020167</v>
      </c>
      <c r="C49" s="694">
        <f>'Sch-1'!C49</f>
        <v>80</v>
      </c>
      <c r="D49" s="695" t="str">
        <f>'Sch-1'!D49</f>
        <v xml:space="preserve">SPARES FOR 420KV SHUNT REACTOR          </v>
      </c>
      <c r="E49" s="695">
        <f>'Sch-1'!E49</f>
        <v>1000028774</v>
      </c>
      <c r="F49" s="695" t="str">
        <f>'Sch-1'!J49</f>
        <v>Local winding temperature indicator (WTI) with contact</v>
      </c>
      <c r="G49" s="695" t="str">
        <f>'Sch-1'!K49</f>
        <v xml:space="preserve">EA </v>
      </c>
      <c r="H49" s="694">
        <f>'Sch-1'!L49</f>
        <v>1</v>
      </c>
      <c r="I49" s="680"/>
      <c r="J49" s="673" t="str">
        <f t="shared" ref="J49" si="13">IF(I49=0, "INCLUDED", IF(ISERROR(I49*H49), I49, I49*H49))</f>
        <v>INCLUDED</v>
      </c>
    </row>
    <row r="50" spans="1:11" ht="60" customHeight="1">
      <c r="A50" s="490">
        <f>'Sch-1'!A50</f>
        <v>31</v>
      </c>
      <c r="B50" s="694">
        <f>'Sch-1'!B50</f>
        <v>7000020167</v>
      </c>
      <c r="C50" s="694">
        <f>'Sch-1'!C50</f>
        <v>90</v>
      </c>
      <c r="D50" s="695" t="str">
        <f>'Sch-1'!D50</f>
        <v xml:space="preserve">SPARES FOR 420KV SHUNT REACTOR          </v>
      </c>
      <c r="E50" s="695">
        <f>'Sch-1'!E50</f>
        <v>1000026245</v>
      </c>
      <c r="F50" s="695" t="str">
        <f>'Sch-1'!J50</f>
        <v>OTI complete with contacts &amp; sensing device</v>
      </c>
      <c r="G50" s="695" t="str">
        <f>'Sch-1'!K50</f>
        <v>SET</v>
      </c>
      <c r="H50" s="694">
        <f>'Sch-1'!L50</f>
        <v>1</v>
      </c>
      <c r="I50" s="680"/>
      <c r="J50" s="673" t="str">
        <f t="shared" si="0"/>
        <v>INCLUDED</v>
      </c>
    </row>
    <row r="51" spans="1:11" ht="60" customHeight="1">
      <c r="A51" s="490">
        <f>'Sch-1'!A51</f>
        <v>32</v>
      </c>
      <c r="B51" s="694">
        <f>'Sch-1'!B51</f>
        <v>7000020167</v>
      </c>
      <c r="C51" s="694">
        <f>'Sch-1'!C51</f>
        <v>100</v>
      </c>
      <c r="D51" s="695" t="str">
        <f>'Sch-1'!D51</f>
        <v xml:space="preserve">SPARES FOR 420KV SHUNT REACTOR          </v>
      </c>
      <c r="E51" s="695">
        <f>'Sch-1'!E51</f>
        <v>1000032089</v>
      </c>
      <c r="F51" s="695" t="str">
        <f>'Sch-1'!J51</f>
        <v>SPARES INSULATING OIL TO BE HANDED OVER TO OWNER AFTER COMMISSIONING</v>
      </c>
      <c r="G51" s="695" t="str">
        <f>'Sch-1'!K51</f>
        <v xml:space="preserve">KL </v>
      </c>
      <c r="H51" s="694">
        <f>'Sch-1'!L51</f>
        <v>5</v>
      </c>
      <c r="I51" s="680"/>
      <c r="J51" s="673" t="str">
        <f t="shared" ref="J51" si="14">IF(I51=0, "INCLUDED", IF(ISERROR(I51*H51), I51, I51*H51))</f>
        <v>INCLUDED</v>
      </c>
    </row>
    <row r="52" spans="1:11" ht="60" customHeight="1">
      <c r="A52" s="490">
        <f>'Sch-1'!A52</f>
        <v>33</v>
      </c>
      <c r="B52" s="694">
        <f>'Sch-1'!B52</f>
        <v>7000020167</v>
      </c>
      <c r="C52" s="694">
        <f>'Sch-1'!C52</f>
        <v>110</v>
      </c>
      <c r="D52" s="695" t="str">
        <f>'Sch-1'!D52</f>
        <v xml:space="preserve">SPARES FOR 420KV SHUNT REACTOR          </v>
      </c>
      <c r="E52" s="695">
        <f>'Sch-1'!E52</f>
        <v>1000028280</v>
      </c>
      <c r="F52" s="695" t="str">
        <f>'Sch-1'!J52</f>
        <v>Magnetic Oil Level Gauge</v>
      </c>
      <c r="G52" s="695" t="str">
        <f>'Sch-1'!K52</f>
        <v xml:space="preserve">EA </v>
      </c>
      <c r="H52" s="694">
        <f>'Sch-1'!L52</f>
        <v>1</v>
      </c>
      <c r="I52" s="680"/>
      <c r="J52" s="673" t="str">
        <f t="shared" si="0"/>
        <v>INCLUDED</v>
      </c>
    </row>
    <row r="53" spans="1:11" ht="33" customHeight="1">
      <c r="A53" s="397"/>
      <c r="B53" s="771" t="s">
        <v>315</v>
      </c>
      <c r="C53" s="771"/>
      <c r="D53" s="771"/>
      <c r="E53" s="431"/>
      <c r="F53" s="432"/>
      <c r="G53" s="433"/>
      <c r="H53" s="433"/>
      <c r="I53" s="431"/>
      <c r="J53" s="661">
        <f>SUM(J18:J52)</f>
        <v>0</v>
      </c>
      <c r="K53" s="434"/>
    </row>
    <row r="54" spans="1:11" ht="57.75" customHeight="1">
      <c r="A54" s="396"/>
      <c r="B54" s="772" t="s">
        <v>478</v>
      </c>
      <c r="C54" s="772"/>
      <c r="D54" s="772"/>
      <c r="E54" s="772"/>
      <c r="F54" s="772"/>
      <c r="G54" s="772"/>
      <c r="H54" s="772"/>
      <c r="I54" s="772"/>
      <c r="J54" s="772"/>
      <c r="K54" s="434"/>
    </row>
    <row r="55" spans="1:11" ht="24.75" customHeight="1">
      <c r="B55" s="386"/>
      <c r="C55" s="386"/>
      <c r="D55" s="386"/>
      <c r="E55" s="386"/>
      <c r="F55" s="386"/>
      <c r="G55" s="386"/>
      <c r="H55" s="324"/>
      <c r="I55" s="386"/>
      <c r="J55" s="324"/>
      <c r="K55" s="434"/>
    </row>
    <row r="56" spans="1:11" s="435" customFormat="1" ht="16.5">
      <c r="B56" s="496" t="s">
        <v>316</v>
      </c>
      <c r="C56" s="760" t="str">
        <f>'Sch-1'!C58:D58</f>
        <v xml:space="preserve">  </v>
      </c>
      <c r="D56" s="757"/>
      <c r="G56" s="775" t="s">
        <v>318</v>
      </c>
      <c r="H56" s="775"/>
      <c r="I56" s="759" t="str">
        <f>'Sch-1'!K58</f>
        <v/>
      </c>
      <c r="J56" s="759"/>
    </row>
    <row r="57" spans="1:11" s="435" customFormat="1" ht="16.5">
      <c r="B57" s="496" t="s">
        <v>317</v>
      </c>
      <c r="C57" s="757" t="str">
        <f>'Sch-1'!C59:D59</f>
        <v/>
      </c>
      <c r="D57" s="757"/>
      <c r="G57" s="775" t="s">
        <v>125</v>
      </c>
      <c r="H57" s="775"/>
      <c r="I57" s="759" t="str">
        <f>'Sch-1'!K59</f>
        <v/>
      </c>
      <c r="J57" s="759"/>
    </row>
    <row r="58" spans="1:11" ht="16.5">
      <c r="B58" s="497"/>
      <c r="C58" s="498"/>
      <c r="D58" s="324"/>
      <c r="E58" s="499"/>
      <c r="F58" s="500"/>
      <c r="G58" s="324"/>
      <c r="H58" s="495"/>
      <c r="I58" s="434"/>
      <c r="J58" s="495"/>
      <c r="K58" s="434"/>
    </row>
    <row r="59" spans="1:11" ht="16.5">
      <c r="B59" s="501"/>
      <c r="C59" s="502"/>
      <c r="D59" s="501"/>
      <c r="E59" s="499"/>
      <c r="F59" s="500"/>
      <c r="G59" s="501"/>
      <c r="H59" s="495"/>
      <c r="I59" s="434"/>
      <c r="J59" s="495"/>
      <c r="K59" s="434"/>
    </row>
  </sheetData>
  <sheetProtection algorithmName="SHA-512" hashValue="E7B8FGg2e5dKbzhmRbGivKaXv3RWmFcL49zV4n/CzcfN3XWkwAD9qeSa1iJQyGohCH0fS99vX2T0Ue+dpO4p8A==" saltValue="7YxheDwu/DbWIDSKW39V8w==" spinCount="100000" sheet="1" formatColumns="0" formatRows="0" selectLockedCells="1"/>
  <customSheetViews>
    <customSheetView guid="{CCA37BAE-906F-43D5-9FD9-B13563E4B9D7}" scale="60" showPageBreaks="1" fitToPage="1" printArea="1" view="pageBreakPreview" topLeftCell="A3">
      <selection activeCell="I18" sqref="I18"/>
      <pageMargins left="0.45" right="0.45" top="0.75" bottom="0.5" header="0.3" footer="0.3"/>
      <printOptions horizontalCentered="1"/>
      <pageSetup paperSize="9" scale="62" fitToHeight="0" orientation="landscape" r:id="rId1"/>
      <headerFooter>
        <oddHeader>&amp;RSchedule-2
Page &amp;P of &amp;N</oddHeader>
      </headerFooter>
    </customSheetView>
    <customSheetView guid="{9E88A623-8EDB-47F0-815B-9C48385C3E73}" scale="60" showPageBreaks="1" fitToPage="1" printArea="1" view="pageBreakPreview" topLeftCell="A7">
      <selection activeCell="I31" sqref="I31"/>
      <pageMargins left="0.45" right="0.45" top="0.75" bottom="0.5" header="0.3" footer="0.3"/>
      <printOptions horizontalCentered="1"/>
      <pageSetup paperSize="9" scale="62" fitToHeight="0" orientation="landscape" r:id="rId2"/>
      <headerFooter>
        <oddHeader>&amp;RSchedule-2
Page &amp;P of &amp;N</oddHeader>
      </headerFooter>
    </customSheetView>
    <customSheetView guid="{BDFA0401-0547-4E51-8BD2-84F711B066CA}" scale="60" showPageBreaks="1" printArea="1" view="pageBreakPreview" topLeftCell="A3">
      <selection activeCell="I18" sqref="I18"/>
      <pageMargins left="0.45" right="0.45" top="0.75" bottom="0.5" header="0.3" footer="0.3"/>
      <printOptions horizontalCentered="1"/>
      <pageSetup paperSize="9" scale="62" orientation="landscape" r:id="rId3"/>
      <headerFooter>
        <oddHeader>&amp;RSchedule-2
Page &amp;P of &amp;N</oddHeader>
      </headerFooter>
    </customSheetView>
    <customSheetView guid="{112647D2-7580-431B-99B5-DD512E2AD50E}" scale="85" showPageBreaks="1" printArea="1" view="pageBreakPreview">
      <selection activeCell="I22" sqref="I22:I24"/>
      <pageMargins left="0.45" right="0.45" top="0.75" bottom="0.5" header="0.3" footer="0.3"/>
      <printOptions horizontalCentered="1"/>
      <pageSetup paperSize="9" scale="62" orientation="landscape" r:id="rId4"/>
      <headerFooter>
        <oddHeader>&amp;RSchedule-2
Page &amp;P of &amp;N</oddHeader>
      </headerFooter>
    </customSheetView>
    <customSheetView guid="{63D51328-7CBC-4A1E-B96D-BAE91416501B}" showPageBreaks="1" printArea="1" view="pageBreakPreview">
      <selection activeCell="I18" sqref="I18"/>
      <pageMargins left="0.45" right="0.45" top="0.75" bottom="0.5" header="0.3" footer="0.3"/>
      <printOptions horizontalCentered="1"/>
      <pageSetup paperSize="9" scale="62" orientation="landscape" r:id="rId5"/>
      <headerFooter>
        <oddHeader>&amp;RSchedule-2
Page &amp;P of &amp;N</oddHeader>
      </headerFooter>
    </customSheetView>
    <customSheetView guid="{99CA2F10-F926-46DC-8609-4EAE5B9F3585}" showPageBreaks="1" printArea="1" view="pageBreakPreview" topLeftCell="A424">
      <selection activeCell="I435" sqref="I435"/>
      <pageMargins left="0.45" right="0.45" top="0.75" bottom="0.5" header="0.3" footer="0.3"/>
      <printOptions horizontalCentered="1"/>
      <pageSetup paperSize="9" scale="62" orientation="landscape" r:id="rId6"/>
      <headerFooter>
        <oddHeader>&amp;RSchedule-2
Page &amp;P of &amp;N</oddHeader>
      </headerFooter>
    </customSheetView>
    <customSheetView guid="{3C00DDA0-7DDE-4169-A739-550DAF5DCF8D}" scale="80" showPageBreaks="1" printArea="1" view="pageBreakPreview" topLeftCell="A16">
      <selection activeCell="A16" sqref="A16"/>
      <pageMargins left="0.7" right="0.7" top="0.75" bottom="0.75" header="0.3" footer="0.3"/>
      <pageSetup paperSize="9" scale="63" orientation="landscape" r:id="rId7"/>
    </customSheetView>
    <customSheetView guid="{357C9841-BEC3-434B-AC63-C04FB4321BA3}" scale="80" showPageBreaks="1" printArea="1" hiddenColumns="1" view="pageBreakPreview" topLeftCell="A772">
      <selection activeCell="D782" sqref="D782"/>
      <colBreaks count="1" manualBreakCount="1">
        <brk id="11" max="1048575" man="1"/>
      </colBreaks>
      <pageMargins left="0.7" right="0.7" top="0.75" bottom="0.75" header="0.3" footer="0.3"/>
      <pageSetup paperSize="9" scale="63" orientation="landscape" r:id="rId8"/>
    </customSheetView>
    <customSheetView guid="{B96E710B-6DD7-4DE1-95AB-C9EE060CD030}" scale="80" showPageBreaks="1" printArea="1" view="pageBreakPreview" topLeftCell="A105">
      <selection activeCell="D126" sqref="D126"/>
      <pageMargins left="0.45" right="0.45" top="0.75" bottom="0.5" header="0.3" footer="0.3"/>
      <printOptions horizontalCentered="1"/>
      <pageSetup paperSize="9" scale="62" orientation="landscape" r:id="rId9"/>
      <headerFooter>
        <oddHeader>&amp;RSchedule-2
Page &amp;P of &amp;N</oddHeader>
      </headerFooter>
    </customSheetView>
    <customSheetView guid="{F8A50AE1-259E-429D-A506-38EB64D134EF}" scale="85" showPageBreaks="1" printArea="1" view="pageBreakPreview" topLeftCell="A10">
      <selection activeCell="I18" sqref="I18"/>
      <pageMargins left="0.45" right="0.45" top="0.75" bottom="0.5" header="0.3" footer="0.3"/>
      <printOptions horizontalCentered="1"/>
      <pageSetup paperSize="9" scale="62" orientation="landscape" r:id="rId10"/>
      <headerFooter>
        <oddHeader>&amp;RSchedule-2
Page &amp;P of &amp;N</oddHeader>
      </headerFooter>
    </customSheetView>
    <customSheetView guid="{DEF6DCE2-4A74-4BE5-B5D5-8143DC3F770A}" scale="85" showPageBreaks="1" printArea="1" view="pageBreakPreview" topLeftCell="A10">
      <selection activeCell="I19" sqref="I19"/>
      <pageMargins left="0.45" right="0.45" top="0.75" bottom="0.5" header="0.3" footer="0.3"/>
      <printOptions horizontalCentered="1"/>
      <pageSetup paperSize="9" scale="62" orientation="landscape" r:id="rId11"/>
      <headerFooter>
        <oddHeader>&amp;RSchedule-2
Page &amp;P of &amp;N</oddHeader>
      </headerFooter>
    </customSheetView>
    <customSheetView guid="{F658ED72-5E54-4C5B-BB2C-7A2962080984}" scale="85" showPageBreaks="1" printArea="1" view="pageBreakPreview" topLeftCell="A10">
      <selection activeCell="I19" sqref="I19"/>
      <pageMargins left="0.45" right="0.45" top="0.75" bottom="0.5" header="0.3" footer="0.3"/>
      <printOptions horizontalCentered="1"/>
      <pageSetup paperSize="9" scale="62" orientation="landscape" r:id="rId12"/>
      <headerFooter>
        <oddHeader>&amp;RSchedule-2
Page &amp;P of &amp;N</oddHeader>
      </headerFooter>
    </customSheetView>
    <customSheetView guid="{BE68641D-0C1E-4F8D-890A-A660C199187C}" scale="85" showPageBreaks="1" printArea="1" view="pageBreakPreview" topLeftCell="A13">
      <selection activeCell="I24" sqref="I24"/>
      <pageMargins left="0.45" right="0.45" top="0.75" bottom="0.5" header="0.3" footer="0.3"/>
      <printOptions horizontalCentered="1"/>
      <pageSetup paperSize="9" scale="62" orientation="landscape" r:id="rId13"/>
      <headerFooter>
        <oddHeader>&amp;RSchedule-2
Page &amp;P of &amp;N</oddHeader>
      </headerFooter>
    </customSheetView>
    <customSheetView guid="{AD0333DF-5B33-49B5-B063-72505D20EFE4}" scale="85" showPageBreaks="1" printArea="1" view="pageBreakPreview" topLeftCell="A16">
      <selection activeCell="I22" sqref="I22:I24"/>
      <pageMargins left="0.45" right="0.45" top="0.75" bottom="0.5" header="0.3" footer="0.3"/>
      <printOptions horizontalCentered="1"/>
      <pageSetup paperSize="9" scale="62" orientation="landscape" r:id="rId14"/>
      <headerFooter>
        <oddHeader>&amp;RSchedule-2
Page &amp;P of &amp;N</oddHeader>
      </headerFooter>
    </customSheetView>
    <customSheetView guid="{C44C314C-9BEB-403F-A933-6B948E5C1171}" scale="85" showPageBreaks="1" printArea="1" view="pageBreakPreview">
      <selection activeCell="I22" sqref="I22:I24"/>
      <pageMargins left="0.45" right="0.45" top="0.75" bottom="0.5" header="0.3" footer="0.3"/>
      <printOptions horizontalCentered="1"/>
      <pageSetup paperSize="9" scale="62" orientation="landscape" r:id="rId15"/>
      <headerFooter>
        <oddHeader>&amp;RSchedule-2
Page &amp;P of &amp;N</oddHeader>
      </headerFooter>
    </customSheetView>
    <customSheetView guid="{84F40905-A9D3-43A5-987A-8A757D486A94}" scale="60" showPageBreaks="1" fitToPage="1" printArea="1" view="pageBreakPreview" topLeftCell="A7">
      <selection activeCell="I31" sqref="I31"/>
      <pageMargins left="0.45" right="0.45" top="0.75" bottom="0.5" header="0.3" footer="0.3"/>
      <printOptions horizontalCentered="1"/>
      <pageSetup paperSize="9" scale="62" fitToHeight="0" orientation="landscape" r:id="rId16"/>
      <headerFooter>
        <oddHeader>&amp;RSchedule-2
Page &amp;P of &amp;N</oddHeader>
      </headerFooter>
    </customSheetView>
  </customSheetViews>
  <mergeCells count="20">
    <mergeCell ref="A13:J13"/>
    <mergeCell ref="G57:H57"/>
    <mergeCell ref="G56:H56"/>
    <mergeCell ref="I57:J57"/>
    <mergeCell ref="N3:O3"/>
    <mergeCell ref="A4:J4"/>
    <mergeCell ref="A3:J3"/>
    <mergeCell ref="C57:D57"/>
    <mergeCell ref="B53:D53"/>
    <mergeCell ref="B54:J54"/>
    <mergeCell ref="C56:D56"/>
    <mergeCell ref="I56:J56"/>
    <mergeCell ref="A6:B6"/>
    <mergeCell ref="I14:J14"/>
    <mergeCell ref="A7:F7"/>
    <mergeCell ref="A8:G8"/>
    <mergeCell ref="C10:E10"/>
    <mergeCell ref="C9:E9"/>
    <mergeCell ref="C12:E12"/>
    <mergeCell ref="C11:E11"/>
  </mergeCells>
  <dataValidations count="2">
    <dataValidation type="decimal" operator="greaterThan" allowBlank="1" showInputMessage="1" showErrorMessage="1" error="Enter only Numeric value greater than zero or leave the cell blank !" sqref="I64636:I64637" xr:uid="{00000000-0002-0000-0500-000000000000}">
      <formula1>0</formula1>
    </dataValidation>
    <dataValidation type="decimal" operator="greaterThanOrEqual" allowBlank="1" showInputMessage="1" showErrorMessage="1" sqref="I18:I28 I30:I40 I42:I52" xr:uid="{00000000-0002-0000-0500-000001000000}">
      <formula1>0</formula1>
    </dataValidation>
  </dataValidations>
  <printOptions horizontalCentered="1"/>
  <pageMargins left="0.45" right="0.45" top="0.75" bottom="0.5" header="0.3" footer="0.3"/>
  <pageSetup paperSize="9" scale="62" fitToHeight="0" orientation="landscape" r:id="rId17"/>
  <headerFooter>
    <oddHeader>&amp;RSchedule-2
Page &amp;P of &amp;N</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3">
    <pageSetUpPr fitToPage="1"/>
  </sheetPr>
  <dimension ref="A1:AE43"/>
  <sheetViews>
    <sheetView view="pageBreakPreview" topLeftCell="A7" zoomScale="60" zoomScaleNormal="80" workbookViewId="0">
      <selection activeCell="O19" sqref="O19"/>
    </sheetView>
  </sheetViews>
  <sheetFormatPr defaultColWidth="38.5703125" defaultRowHeight="15.75"/>
  <cols>
    <col min="1" max="1" width="5.5703125" style="19" customWidth="1"/>
    <col min="2" max="2" width="16.140625" style="19" customWidth="1"/>
    <col min="3" max="3" width="9.7109375" style="19" customWidth="1"/>
    <col min="4" max="4" width="15.85546875" style="19" customWidth="1"/>
    <col min="5" max="5" width="9.28515625" style="19" customWidth="1"/>
    <col min="6" max="6" width="26.42578125" style="381" customWidth="1"/>
    <col min="7" max="7" width="15.28515625" style="381" customWidth="1"/>
    <col min="8" max="8" width="13.85546875" style="381" customWidth="1"/>
    <col min="9" max="9" width="18.5703125" style="381" customWidth="1"/>
    <col min="10" max="10" width="13.85546875" style="381" customWidth="1"/>
    <col min="11" max="11" width="18.85546875" style="381" customWidth="1"/>
    <col min="12" max="12" width="59.5703125" style="8" customWidth="1"/>
    <col min="13" max="13" width="12" style="9" customWidth="1"/>
    <col min="14" max="14" width="13.85546875" style="420" customWidth="1"/>
    <col min="15" max="15" width="22.7109375" style="9" customWidth="1"/>
    <col min="16" max="16" width="24" style="9" customWidth="1"/>
    <col min="17" max="17" width="9.140625" style="7" hidden="1" customWidth="1"/>
    <col min="18" max="18" width="16.42578125" style="3" hidden="1" customWidth="1"/>
    <col min="19" max="19" width="20.85546875" style="3" hidden="1" customWidth="1"/>
    <col min="20" max="20" width="16.42578125" style="4" hidden="1" customWidth="1"/>
    <col min="21" max="21" width="16.85546875" style="3" hidden="1" customWidth="1"/>
    <col min="22" max="22" width="14.5703125" style="7" hidden="1" customWidth="1"/>
    <col min="23" max="23" width="9.140625" style="7" hidden="1" customWidth="1"/>
    <col min="24" max="26" width="9.140625" style="7" customWidth="1"/>
    <col min="27" max="27" width="9.140625" style="7" hidden="1" customWidth="1"/>
    <col min="28" max="31" width="9.140625" style="7" customWidth="1"/>
    <col min="32" max="243" width="9.140625" style="3" customWidth="1"/>
    <col min="244" max="244" width="12.5703125" style="3" customWidth="1"/>
    <col min="245" max="245" width="73.42578125" style="3" customWidth="1"/>
    <col min="246" max="246" width="8.7109375" style="3" customWidth="1"/>
    <col min="247" max="247" width="10.5703125" style="3" customWidth="1"/>
    <col min="248" max="248" width="14.5703125" style="3" customWidth="1"/>
    <col min="249" max="16384" width="38.5703125" style="3"/>
  </cols>
  <sheetData>
    <row r="1" spans="1:31" ht="24.75" customHeight="1">
      <c r="A1" s="17" t="str">
        <f>Cover!B3</f>
        <v>Spec. No: CC/NT/W-RT/DOM/A00/23/09261</v>
      </c>
      <c r="B1" s="17"/>
      <c r="C1" s="17"/>
      <c r="D1" s="17"/>
      <c r="E1" s="17"/>
      <c r="F1" s="379"/>
      <c r="G1" s="379"/>
      <c r="H1" s="379"/>
      <c r="I1" s="379"/>
      <c r="J1" s="379"/>
      <c r="K1" s="379"/>
      <c r="L1" s="363"/>
      <c r="M1" s="6"/>
      <c r="N1" s="6"/>
      <c r="O1" s="1"/>
      <c r="P1" s="2" t="s">
        <v>17</v>
      </c>
    </row>
    <row r="2" spans="1:31">
      <c r="A2" s="18"/>
      <c r="B2" s="18"/>
      <c r="C2" s="18"/>
      <c r="D2" s="18"/>
      <c r="E2" s="18"/>
      <c r="F2" s="380"/>
      <c r="G2" s="380"/>
      <c r="H2" s="380"/>
      <c r="I2" s="380"/>
      <c r="J2" s="380"/>
      <c r="K2" s="380"/>
      <c r="L2" s="357"/>
      <c r="M2" s="4"/>
      <c r="N2" s="4"/>
      <c r="O2" s="3"/>
      <c r="P2" s="3"/>
    </row>
    <row r="3" spans="1:31" ht="52.5" customHeight="1">
      <c r="A3" s="761" t="str">
        <f>Cover!$B$2</f>
        <v>Reactor Package RT-22 for (i) 1X63MVAR , 400kV, 3-Ph Bus Line Reactor at Maithon-A  end under  ‘Eastern region Expansion Scheme-XXXI (ERSS-XXXI)’ and (ii) 2x50 MVAR , 400kV, 3-Phase Switchable Line Reactor at Mainpuri S/s and 2x50 MVAR , 400kV, 3-Phase Fixed Line Reactor at Ballabhgarh S/s under ‘Reactive Power Compensation on 400kV Transmission lines in NR’</v>
      </c>
      <c r="B3" s="761"/>
      <c r="C3" s="761"/>
      <c r="D3" s="761"/>
      <c r="E3" s="761"/>
      <c r="F3" s="761"/>
      <c r="G3" s="761"/>
      <c r="H3" s="761"/>
      <c r="I3" s="761"/>
      <c r="J3" s="761"/>
      <c r="K3" s="761"/>
      <c r="L3" s="761"/>
      <c r="M3" s="761"/>
      <c r="N3" s="761"/>
      <c r="O3" s="761"/>
      <c r="P3" s="761"/>
    </row>
    <row r="4" spans="1:31" ht="16.5">
      <c r="A4" s="762" t="s">
        <v>19</v>
      </c>
      <c r="B4" s="762"/>
      <c r="C4" s="762"/>
      <c r="D4" s="762"/>
      <c r="E4" s="762"/>
      <c r="F4" s="762"/>
      <c r="G4" s="762"/>
      <c r="H4" s="762"/>
      <c r="I4" s="762"/>
      <c r="J4" s="762"/>
      <c r="K4" s="762"/>
      <c r="L4" s="762"/>
      <c r="M4" s="762"/>
      <c r="N4" s="762"/>
      <c r="O4" s="762"/>
      <c r="P4" s="762"/>
    </row>
    <row r="6" spans="1:31" ht="21.75" customHeight="1">
      <c r="A6" s="763" t="s">
        <v>349</v>
      </c>
      <c r="B6" s="763"/>
      <c r="C6" s="4"/>
      <c r="D6" s="324"/>
      <c r="E6" s="4"/>
      <c r="F6" s="4"/>
      <c r="G6" s="4"/>
      <c r="H6" s="4"/>
      <c r="I6" s="4"/>
    </row>
    <row r="7" spans="1:31" ht="21" customHeight="1">
      <c r="A7" s="767">
        <f>'Sch-1'!A7</f>
        <v>0</v>
      </c>
      <c r="B7" s="767"/>
      <c r="C7" s="767"/>
      <c r="D7" s="767"/>
      <c r="E7" s="767"/>
      <c r="F7" s="767"/>
      <c r="G7" s="767"/>
      <c r="H7" s="767"/>
      <c r="I7" s="767"/>
      <c r="J7" s="382"/>
      <c r="K7" s="382"/>
      <c r="L7" s="364"/>
      <c r="M7" s="10" t="s">
        <v>1</v>
      </c>
      <c r="N7" s="421"/>
      <c r="O7" s="3"/>
      <c r="P7" s="3"/>
    </row>
    <row r="8" spans="1:31" ht="22.5" customHeight="1">
      <c r="A8" s="764" t="str">
        <f>"Bidder’s Name and Address  (" &amp; MID('Names of Bidder'!B9,9, 20) &amp; ") :"</f>
        <v>Bidder’s Name and Address  (Sole Bidder) :</v>
      </c>
      <c r="B8" s="764"/>
      <c r="C8" s="764"/>
      <c r="D8" s="764"/>
      <c r="E8" s="764"/>
      <c r="F8" s="764"/>
      <c r="G8" s="764"/>
      <c r="H8" s="401"/>
      <c r="I8" s="401"/>
      <c r="J8" s="474"/>
      <c r="K8" s="474"/>
      <c r="L8" s="474"/>
      <c r="M8" s="11" t="str">
        <f>'Sch-1'!K8</f>
        <v>Contract Services</v>
      </c>
      <c r="N8" s="474"/>
      <c r="O8" s="3"/>
      <c r="P8" s="3"/>
    </row>
    <row r="9" spans="1:31" ht="24.75" customHeight="1">
      <c r="A9" s="422" t="s">
        <v>12</v>
      </c>
      <c r="B9" s="376"/>
      <c r="C9" s="767" t="str">
        <f>IF('Names of Bidder'!D9=0, "", 'Names of Bidder'!D9)</f>
        <v/>
      </c>
      <c r="D9" s="767"/>
      <c r="E9" s="767"/>
      <c r="F9" s="767"/>
      <c r="G9" s="767"/>
      <c r="H9" s="378"/>
      <c r="I9" s="378"/>
      <c r="J9" s="365"/>
      <c r="K9" s="365"/>
      <c r="L9" s="365"/>
      <c r="M9" s="11" t="str">
        <f>'Sch-1'!K9</f>
        <v>Power Grid Corporation of India Ltd.,</v>
      </c>
      <c r="N9" s="4"/>
      <c r="O9" s="3"/>
      <c r="P9" s="3"/>
    </row>
    <row r="10" spans="1:31" ht="21" customHeight="1">
      <c r="A10" s="422" t="s">
        <v>11</v>
      </c>
      <c r="B10" s="376"/>
      <c r="C10" s="766" t="str">
        <f>IF('Names of Bidder'!D10=0, "", 'Names of Bidder'!D10)</f>
        <v/>
      </c>
      <c r="D10" s="766"/>
      <c r="E10" s="766"/>
      <c r="F10" s="766"/>
      <c r="G10" s="766"/>
      <c r="H10" s="378"/>
      <c r="I10" s="378"/>
      <c r="J10" s="365"/>
      <c r="K10" s="365"/>
      <c r="L10" s="365"/>
      <c r="M10" s="11" t="str">
        <f>'Sch-1'!K10</f>
        <v>"Saudamini", Plot No.-2</v>
      </c>
      <c r="N10" s="4"/>
      <c r="O10" s="3"/>
      <c r="P10" s="3"/>
    </row>
    <row r="11" spans="1:31" ht="20.25" customHeight="1">
      <c r="A11" s="378"/>
      <c r="B11" s="378"/>
      <c r="C11" s="766" t="str">
        <f>IF('Names of Bidder'!D11=0, "", 'Names of Bidder'!D11)</f>
        <v/>
      </c>
      <c r="D11" s="766"/>
      <c r="E11" s="766"/>
      <c r="F11" s="766"/>
      <c r="G11" s="766"/>
      <c r="H11" s="378"/>
      <c r="I11" s="378"/>
      <c r="J11" s="365"/>
      <c r="K11" s="365"/>
      <c r="L11" s="365"/>
      <c r="M11" s="11" t="str">
        <f>'Sch-1'!K11</f>
        <v xml:space="preserve">Sector-29, </v>
      </c>
      <c r="N11" s="4"/>
      <c r="O11" s="3"/>
      <c r="P11" s="3"/>
    </row>
    <row r="12" spans="1:31" ht="21" customHeight="1">
      <c r="A12" s="378"/>
      <c r="B12" s="378"/>
      <c r="C12" s="766" t="str">
        <f>IF('Names of Bidder'!D12=0, "", 'Names of Bidder'!D12)</f>
        <v/>
      </c>
      <c r="D12" s="766"/>
      <c r="E12" s="766"/>
      <c r="F12" s="766"/>
      <c r="G12" s="766"/>
      <c r="H12" s="378"/>
      <c r="I12" s="378"/>
      <c r="J12" s="365"/>
      <c r="K12" s="365"/>
      <c r="L12" s="365"/>
      <c r="M12" s="11" t="str">
        <f>'Sch-1'!K12</f>
        <v>Gurgaon (Haryana) - 122001</v>
      </c>
      <c r="N12" s="4"/>
      <c r="O12" s="3"/>
      <c r="P12" s="3"/>
    </row>
    <row r="13" spans="1:31">
      <c r="A13" s="20"/>
      <c r="B13" s="20"/>
      <c r="C13" s="20"/>
      <c r="D13" s="20"/>
      <c r="E13" s="20"/>
      <c r="F13" s="383"/>
      <c r="G13" s="383"/>
      <c r="H13" s="383"/>
      <c r="I13" s="383"/>
      <c r="J13" s="383"/>
      <c r="K13" s="383"/>
      <c r="L13" s="365"/>
      <c r="M13" s="238"/>
      <c r="N13" s="378"/>
      <c r="O13" s="11"/>
      <c r="P13" s="3"/>
    </row>
    <row r="14" spans="1:31" ht="24.75" customHeight="1">
      <c r="A14" s="776" t="s">
        <v>21</v>
      </c>
      <c r="B14" s="776"/>
      <c r="C14" s="776"/>
      <c r="D14" s="776"/>
      <c r="E14" s="776"/>
      <c r="F14" s="776"/>
      <c r="G14" s="776"/>
      <c r="H14" s="776"/>
      <c r="I14" s="776"/>
      <c r="J14" s="776"/>
      <c r="K14" s="776"/>
      <c r="L14" s="776"/>
      <c r="M14" s="776"/>
      <c r="N14" s="776"/>
      <c r="O14" s="776"/>
      <c r="P14" s="776"/>
    </row>
    <row r="15" spans="1:31" ht="24.75" customHeight="1">
      <c r="A15" s="669"/>
      <c r="B15" s="669"/>
      <c r="C15" s="669"/>
      <c r="D15" s="669"/>
      <c r="E15" s="669"/>
      <c r="F15" s="669"/>
      <c r="G15" s="669"/>
      <c r="H15" s="669"/>
      <c r="I15" s="669"/>
      <c r="J15" s="669"/>
      <c r="K15" s="669"/>
      <c r="L15" s="669"/>
      <c r="M15" s="777" t="s">
        <v>354</v>
      </c>
      <c r="N15" s="777"/>
      <c r="O15" s="777"/>
      <c r="P15" s="777"/>
    </row>
    <row r="16" spans="1:31" s="399" customFormat="1" ht="118.5" customHeight="1">
      <c r="A16" s="438" t="s">
        <v>7</v>
      </c>
      <c r="B16" s="439" t="s">
        <v>266</v>
      </c>
      <c r="C16" s="439" t="s">
        <v>278</v>
      </c>
      <c r="D16" s="439" t="s">
        <v>277</v>
      </c>
      <c r="E16" s="439" t="s">
        <v>279</v>
      </c>
      <c r="F16" s="439" t="s">
        <v>280</v>
      </c>
      <c r="G16" s="438" t="s">
        <v>25</v>
      </c>
      <c r="H16" s="440" t="s">
        <v>320</v>
      </c>
      <c r="I16" s="441" t="s">
        <v>475</v>
      </c>
      <c r="J16" s="441" t="s">
        <v>309</v>
      </c>
      <c r="K16" s="441" t="s">
        <v>476</v>
      </c>
      <c r="L16" s="442" t="s">
        <v>15</v>
      </c>
      <c r="M16" s="443" t="s">
        <v>9</v>
      </c>
      <c r="N16" s="443" t="s">
        <v>16</v>
      </c>
      <c r="O16" s="442" t="s">
        <v>23</v>
      </c>
      <c r="P16" s="442" t="s">
        <v>24</v>
      </c>
      <c r="Q16" s="398"/>
      <c r="R16" s="568" t="s">
        <v>345</v>
      </c>
      <c r="S16" s="570" t="s">
        <v>346</v>
      </c>
      <c r="T16" s="568" t="s">
        <v>343</v>
      </c>
      <c r="U16" s="568" t="s">
        <v>344</v>
      </c>
      <c r="V16" s="398"/>
      <c r="W16" s="398"/>
      <c r="X16" s="398"/>
      <c r="Y16" s="398"/>
      <c r="Z16" s="398"/>
      <c r="AA16" s="398"/>
      <c r="AB16" s="398"/>
      <c r="AC16" s="398"/>
      <c r="AD16" s="398"/>
      <c r="AE16" s="398"/>
    </row>
    <row r="17" spans="1:31" s="399" customFormat="1" ht="16.5">
      <c r="A17" s="15">
        <v>1</v>
      </c>
      <c r="B17" s="15">
        <v>2</v>
      </c>
      <c r="C17" s="15">
        <v>3</v>
      </c>
      <c r="D17" s="15">
        <v>4</v>
      </c>
      <c r="E17" s="15">
        <v>5</v>
      </c>
      <c r="F17" s="362">
        <v>6</v>
      </c>
      <c r="G17" s="362">
        <v>7</v>
      </c>
      <c r="H17" s="440">
        <v>8</v>
      </c>
      <c r="I17" s="440">
        <v>9</v>
      </c>
      <c r="J17" s="440">
        <v>10</v>
      </c>
      <c r="K17" s="440">
        <v>11</v>
      </c>
      <c r="L17" s="362">
        <v>12</v>
      </c>
      <c r="M17" s="15">
        <v>13</v>
      </c>
      <c r="N17" s="15">
        <v>14</v>
      </c>
      <c r="O17" s="15">
        <v>15</v>
      </c>
      <c r="P17" s="15" t="s">
        <v>321</v>
      </c>
      <c r="Q17" s="398"/>
      <c r="V17" s="398"/>
      <c r="W17" s="398"/>
      <c r="X17" s="398"/>
      <c r="Y17" s="398"/>
      <c r="Z17" s="398"/>
      <c r="AA17" s="398"/>
      <c r="AB17" s="398"/>
      <c r="AC17" s="398"/>
      <c r="AD17" s="398"/>
      <c r="AE17" s="398"/>
    </row>
    <row r="18" spans="1:31" s="693" customFormat="1" ht="31.5" customHeight="1">
      <c r="A18" s="691" t="s">
        <v>481</v>
      </c>
      <c r="B18" s="685" t="str">
        <f>'Sch-1'!B17</f>
        <v xml:space="preserve">50MVAR 400kV LR at Mainpuri end </v>
      </c>
      <c r="C18" s="686"/>
      <c r="D18" s="686"/>
      <c r="E18" s="686"/>
      <c r="F18" s="686"/>
      <c r="G18" s="686"/>
      <c r="H18" s="686"/>
      <c r="I18" s="686"/>
      <c r="J18" s="686"/>
      <c r="K18" s="686"/>
      <c r="L18" s="686"/>
      <c r="M18" s="686"/>
      <c r="N18" s="686"/>
      <c r="O18" s="686"/>
      <c r="P18" s="687"/>
      <c r="Q18" s="692"/>
      <c r="V18" s="692"/>
      <c r="W18" s="692"/>
      <c r="X18" s="692"/>
      <c r="Y18" s="692"/>
      <c r="Z18" s="692"/>
      <c r="AA18" s="692"/>
      <c r="AB18" s="692"/>
      <c r="AC18" s="692"/>
      <c r="AD18" s="692"/>
      <c r="AE18" s="692"/>
    </row>
    <row r="19" spans="1:31" ht="47.25" customHeight="1">
      <c r="A19" s="674">
        <v>1</v>
      </c>
      <c r="B19" s="695">
        <v>7000020163</v>
      </c>
      <c r="C19" s="695">
        <v>120</v>
      </c>
      <c r="D19" s="695">
        <v>1120</v>
      </c>
      <c r="E19" s="695">
        <v>10</v>
      </c>
      <c r="F19" s="695" t="s">
        <v>484</v>
      </c>
      <c r="G19" s="695">
        <v>100000057</v>
      </c>
      <c r="H19" s="695">
        <v>998736</v>
      </c>
      <c r="I19" s="675"/>
      <c r="J19" s="670">
        <v>18</v>
      </c>
      <c r="K19" s="676"/>
      <c r="L19" s="695" t="s">
        <v>501</v>
      </c>
      <c r="M19" s="694" t="s">
        <v>299</v>
      </c>
      <c r="N19" s="694">
        <v>2</v>
      </c>
      <c r="O19" s="679"/>
      <c r="P19" s="677" t="str">
        <f t="shared" ref="P19:P21" si="0">IF(O19=0, "INCLUDED", IF(ISERROR(N19*O19), O19, N19*O19))</f>
        <v>INCLUDED</v>
      </c>
      <c r="Q19" s="472">
        <f t="shared" ref="Q19:Q21" si="1">IF(P19="Included",0,P19)</f>
        <v>0</v>
      </c>
      <c r="R19" s="414">
        <f>IF( K19="",J19*(IF(P19="Included",0,P19))/100,K19*(IF(P19="Included",0,P19)))</f>
        <v>0</v>
      </c>
      <c r="S19" s="567">
        <f>Discount!$J$36</f>
        <v>0</v>
      </c>
      <c r="T19" s="414">
        <f>S19*Q19</f>
        <v>0</v>
      </c>
      <c r="U19" s="415">
        <f>IF(K19="",J19*T19/100,K19*T19)</f>
        <v>0</v>
      </c>
      <c r="V19" s="667">
        <f>O19*N19</f>
        <v>0</v>
      </c>
      <c r="W19" s="240"/>
      <c r="X19" s="240"/>
      <c r="Y19" s="240"/>
      <c r="Z19" s="240"/>
      <c r="AA19" s="240"/>
    </row>
    <row r="20" spans="1:31" ht="47.25" customHeight="1">
      <c r="A20" s="674"/>
      <c r="B20" s="695">
        <v>7000020163</v>
      </c>
      <c r="C20" s="695">
        <v>120</v>
      </c>
      <c r="D20" s="695">
        <v>1120</v>
      </c>
      <c r="E20" s="695">
        <v>20</v>
      </c>
      <c r="F20" s="695" t="s">
        <v>484</v>
      </c>
      <c r="G20" s="695">
        <v>100001925</v>
      </c>
      <c r="H20" s="695">
        <v>998736</v>
      </c>
      <c r="I20" s="675"/>
      <c r="J20" s="670">
        <v>18</v>
      </c>
      <c r="K20" s="676"/>
      <c r="L20" s="695" t="s">
        <v>502</v>
      </c>
      <c r="M20" s="694" t="s">
        <v>300</v>
      </c>
      <c r="N20" s="694">
        <v>2</v>
      </c>
      <c r="O20" s="679"/>
      <c r="P20" s="677" t="str">
        <f t="shared" ref="P20" si="2">IF(O20=0, "INCLUDED", IF(ISERROR(N20*O20), O20, N20*O20))</f>
        <v>INCLUDED</v>
      </c>
      <c r="Q20" s="472">
        <f t="shared" ref="Q20" si="3">IF(P20="Included",0,P20)</f>
        <v>0</v>
      </c>
      <c r="R20" s="414">
        <f t="shared" ref="R20" si="4">IF( K20="",J20*(IF(P20="Included",0,P20))/100,K20*(IF(P20="Included",0,P20)))</f>
        <v>0</v>
      </c>
      <c r="S20" s="567">
        <f>Discount!$J$36</f>
        <v>0</v>
      </c>
      <c r="T20" s="414">
        <f t="shared" ref="T20" si="5">S20*Q20</f>
        <v>0</v>
      </c>
      <c r="U20" s="415">
        <f t="shared" ref="U20" si="6">IF(K20="",J20*T20/100,K20*T20)</f>
        <v>0</v>
      </c>
      <c r="V20" s="667">
        <f t="shared" ref="V20" si="7">O20*N20</f>
        <v>0</v>
      </c>
      <c r="W20" s="240"/>
      <c r="X20" s="240"/>
      <c r="Y20" s="240"/>
      <c r="Z20" s="240"/>
      <c r="AA20" s="240"/>
    </row>
    <row r="21" spans="1:31" ht="47.25" customHeight="1">
      <c r="A21" s="674"/>
      <c r="B21" s="695">
        <v>7000020163</v>
      </c>
      <c r="C21" s="695">
        <v>120</v>
      </c>
      <c r="D21" s="695">
        <v>1120</v>
      </c>
      <c r="E21" s="695">
        <v>30</v>
      </c>
      <c r="F21" s="695" t="s">
        <v>484</v>
      </c>
      <c r="G21" s="695">
        <v>100000052</v>
      </c>
      <c r="H21" s="695">
        <v>998736</v>
      </c>
      <c r="I21" s="675"/>
      <c r="J21" s="670">
        <v>18</v>
      </c>
      <c r="K21" s="676"/>
      <c r="L21" s="695" t="s">
        <v>496</v>
      </c>
      <c r="M21" s="694" t="s">
        <v>300</v>
      </c>
      <c r="N21" s="694">
        <v>2</v>
      </c>
      <c r="O21" s="679"/>
      <c r="P21" s="677" t="str">
        <f t="shared" si="0"/>
        <v>INCLUDED</v>
      </c>
      <c r="Q21" s="472">
        <f t="shared" si="1"/>
        <v>0</v>
      </c>
      <c r="R21" s="414">
        <f t="shared" ref="R21" si="8">IF( K21="",J21*(IF(P21="Included",0,P21))/100,K21*(IF(P21="Included",0,P21)))</f>
        <v>0</v>
      </c>
      <c r="S21" s="567">
        <f>Discount!$J$36</f>
        <v>0</v>
      </c>
      <c r="T21" s="414">
        <f t="shared" ref="T21" si="9">S21*Q21</f>
        <v>0</v>
      </c>
      <c r="U21" s="415">
        <f t="shared" ref="U21" si="10">IF(K21="",J21*T21/100,K21*T21)</f>
        <v>0</v>
      </c>
      <c r="V21" s="667">
        <f t="shared" ref="V21" si="11">O21*N21</f>
        <v>0</v>
      </c>
      <c r="W21" s="240"/>
      <c r="X21" s="240"/>
      <c r="Y21" s="240"/>
      <c r="Z21" s="240"/>
      <c r="AA21" s="240"/>
    </row>
    <row r="22" spans="1:31" ht="47.25" customHeight="1">
      <c r="A22" s="674"/>
      <c r="B22" s="695">
        <v>7000020163</v>
      </c>
      <c r="C22" s="695">
        <v>120</v>
      </c>
      <c r="D22" s="695">
        <v>1120</v>
      </c>
      <c r="E22" s="695">
        <v>50</v>
      </c>
      <c r="F22" s="695" t="s">
        <v>484</v>
      </c>
      <c r="G22" s="695">
        <v>100000587</v>
      </c>
      <c r="H22" s="695">
        <v>998736</v>
      </c>
      <c r="I22" s="675"/>
      <c r="J22" s="670">
        <v>18</v>
      </c>
      <c r="K22" s="676"/>
      <c r="L22" s="695" t="s">
        <v>497</v>
      </c>
      <c r="M22" s="694" t="s">
        <v>299</v>
      </c>
      <c r="N22" s="694">
        <v>2</v>
      </c>
      <c r="O22" s="679"/>
      <c r="P22" s="677" t="str">
        <f t="shared" ref="P22" si="12">IF(O22=0, "INCLUDED", IF(ISERROR(N22*O22), O22, N22*O22))</f>
        <v>INCLUDED</v>
      </c>
      <c r="Q22" s="472">
        <f t="shared" ref="Q22" si="13">IF(P22="Included",0,P22)</f>
        <v>0</v>
      </c>
      <c r="R22" s="414">
        <f t="shared" ref="R22" si="14">IF( K22="",J22*(IF(P22="Included",0,P22))/100,K22*(IF(P22="Included",0,P22)))</f>
        <v>0</v>
      </c>
      <c r="S22" s="567">
        <f>Discount!$J$36</f>
        <v>0</v>
      </c>
      <c r="T22" s="414">
        <f t="shared" ref="T22" si="15">S22*Q22</f>
        <v>0</v>
      </c>
      <c r="U22" s="415">
        <f t="shared" ref="U22" si="16">IF(K22="",J22*T22/100,K22*T22)</f>
        <v>0</v>
      </c>
      <c r="V22" s="667">
        <f t="shared" ref="V22" si="17">O22*N22</f>
        <v>0</v>
      </c>
      <c r="W22" s="240"/>
      <c r="X22" s="240"/>
      <c r="Y22" s="240"/>
      <c r="Z22" s="240"/>
      <c r="AA22" s="240"/>
    </row>
    <row r="23" spans="1:31" s="693" customFormat="1" ht="31.5" customHeight="1">
      <c r="A23" s="691" t="s">
        <v>482</v>
      </c>
      <c r="B23" s="685" t="str">
        <f>'Sch-1'!B29</f>
        <v>50MVAR 400kV LR at Ballabgarh end</v>
      </c>
      <c r="C23" s="686"/>
      <c r="D23" s="686"/>
      <c r="E23" s="686"/>
      <c r="F23" s="686"/>
      <c r="G23" s="686"/>
      <c r="H23" s="686"/>
      <c r="I23" s="686"/>
      <c r="J23" s="686"/>
      <c r="K23" s="686"/>
      <c r="L23" s="686"/>
      <c r="M23" s="686"/>
      <c r="N23" s="686"/>
      <c r="O23" s="686"/>
      <c r="P23" s="687"/>
      <c r="Q23" s="692"/>
      <c r="V23" s="692"/>
      <c r="W23" s="692"/>
      <c r="X23" s="692"/>
      <c r="Y23" s="692"/>
      <c r="Z23" s="692"/>
      <c r="AA23" s="692"/>
      <c r="AB23" s="692"/>
      <c r="AC23" s="692"/>
      <c r="AD23" s="692"/>
      <c r="AE23" s="692"/>
    </row>
    <row r="24" spans="1:31" ht="47.25" customHeight="1">
      <c r="A24" s="674"/>
      <c r="B24" s="694">
        <v>7000019715</v>
      </c>
      <c r="C24" s="694">
        <v>240</v>
      </c>
      <c r="D24" s="694">
        <v>1120</v>
      </c>
      <c r="E24" s="694">
        <v>10</v>
      </c>
      <c r="F24" s="695" t="s">
        <v>484</v>
      </c>
      <c r="G24" s="694">
        <v>100000057</v>
      </c>
      <c r="H24" s="694">
        <v>998736</v>
      </c>
      <c r="I24" s="675"/>
      <c r="J24" s="670">
        <v>18</v>
      </c>
      <c r="K24" s="676"/>
      <c r="L24" s="695" t="s">
        <v>501</v>
      </c>
      <c r="M24" s="695" t="s">
        <v>299</v>
      </c>
      <c r="N24" s="695">
        <v>2</v>
      </c>
      <c r="O24" s="679"/>
      <c r="P24" s="677" t="str">
        <f t="shared" ref="P24:P27" si="18">IF(O24=0, "INCLUDED", IF(ISERROR(N24*O24), O24, N24*O24))</f>
        <v>INCLUDED</v>
      </c>
      <c r="Q24" s="472">
        <f t="shared" ref="Q24:Q27" si="19">IF(P24="Included",0,P24)</f>
        <v>0</v>
      </c>
      <c r="R24" s="414">
        <f t="shared" ref="R24:R27" si="20">IF( K24="",J24*(IF(P24="Included",0,P24))/100,K24*(IF(P24="Included",0,P24)))</f>
        <v>0</v>
      </c>
      <c r="S24" s="567">
        <f>Discount!$J$36</f>
        <v>0</v>
      </c>
      <c r="T24" s="414">
        <f t="shared" ref="T24:T27" si="21">S24*Q24</f>
        <v>0</v>
      </c>
      <c r="U24" s="415">
        <f t="shared" ref="U24:U27" si="22">IF(K24="",J24*T24/100,K24*T24)</f>
        <v>0</v>
      </c>
      <c r="V24" s="667">
        <f t="shared" ref="V24:V27" si="23">O24*N24</f>
        <v>0</v>
      </c>
      <c r="W24" s="240"/>
      <c r="X24" s="240"/>
      <c r="Y24" s="240"/>
      <c r="Z24" s="240"/>
      <c r="AA24" s="240"/>
    </row>
    <row r="25" spans="1:31" ht="47.25" customHeight="1">
      <c r="A25" s="674"/>
      <c r="B25" s="694">
        <v>7000019715</v>
      </c>
      <c r="C25" s="694">
        <v>240</v>
      </c>
      <c r="D25" s="694">
        <v>1120</v>
      </c>
      <c r="E25" s="694">
        <v>20</v>
      </c>
      <c r="F25" s="695" t="s">
        <v>484</v>
      </c>
      <c r="G25" s="694">
        <v>100001925</v>
      </c>
      <c r="H25" s="694">
        <v>998736</v>
      </c>
      <c r="I25" s="675"/>
      <c r="J25" s="670">
        <v>18</v>
      </c>
      <c r="K25" s="676"/>
      <c r="L25" s="695" t="s">
        <v>502</v>
      </c>
      <c r="M25" s="695" t="s">
        <v>300</v>
      </c>
      <c r="N25" s="695">
        <v>2</v>
      </c>
      <c r="O25" s="679"/>
      <c r="P25" s="677" t="str">
        <f t="shared" si="18"/>
        <v>INCLUDED</v>
      </c>
      <c r="Q25" s="472">
        <f t="shared" si="19"/>
        <v>0</v>
      </c>
      <c r="R25" s="414">
        <f t="shared" si="20"/>
        <v>0</v>
      </c>
      <c r="S25" s="567">
        <f>Discount!$J$36</f>
        <v>0</v>
      </c>
      <c r="T25" s="414">
        <f t="shared" si="21"/>
        <v>0</v>
      </c>
      <c r="U25" s="415">
        <f t="shared" si="22"/>
        <v>0</v>
      </c>
      <c r="V25" s="667">
        <f t="shared" si="23"/>
        <v>0</v>
      </c>
      <c r="W25" s="240"/>
      <c r="X25" s="240"/>
      <c r="Y25" s="240"/>
      <c r="Z25" s="240"/>
      <c r="AA25" s="240"/>
    </row>
    <row r="26" spans="1:31" ht="47.25" customHeight="1">
      <c r="A26" s="674"/>
      <c r="B26" s="694">
        <v>7000019715</v>
      </c>
      <c r="C26" s="694">
        <v>240</v>
      </c>
      <c r="D26" s="694">
        <v>1120</v>
      </c>
      <c r="E26" s="694">
        <v>30</v>
      </c>
      <c r="F26" s="695" t="s">
        <v>484</v>
      </c>
      <c r="G26" s="694">
        <v>100000052</v>
      </c>
      <c r="H26" s="694">
        <v>998736</v>
      </c>
      <c r="I26" s="675"/>
      <c r="J26" s="670">
        <v>18</v>
      </c>
      <c r="K26" s="676"/>
      <c r="L26" s="695" t="s">
        <v>496</v>
      </c>
      <c r="M26" s="695" t="s">
        <v>300</v>
      </c>
      <c r="N26" s="695">
        <v>2</v>
      </c>
      <c r="O26" s="679"/>
      <c r="P26" s="677" t="str">
        <f t="shared" ref="P26" si="24">IF(O26=0, "INCLUDED", IF(ISERROR(N26*O26), O26, N26*O26))</f>
        <v>INCLUDED</v>
      </c>
      <c r="Q26" s="472">
        <f t="shared" ref="Q26" si="25">IF(P26="Included",0,P26)</f>
        <v>0</v>
      </c>
      <c r="R26" s="414">
        <f t="shared" ref="R26" si="26">IF( K26="",J26*(IF(P26="Included",0,P26))/100,K26*(IF(P26="Included",0,P26)))</f>
        <v>0</v>
      </c>
      <c r="S26" s="567">
        <f>Discount!$J$36</f>
        <v>0</v>
      </c>
      <c r="T26" s="414">
        <f t="shared" ref="T26" si="27">S26*Q26</f>
        <v>0</v>
      </c>
      <c r="U26" s="415">
        <f t="shared" ref="U26" si="28">IF(K26="",J26*T26/100,K26*T26)</f>
        <v>0</v>
      </c>
      <c r="V26" s="667">
        <f t="shared" ref="V26" si="29">O26*N26</f>
        <v>0</v>
      </c>
      <c r="W26" s="240"/>
      <c r="X26" s="240"/>
      <c r="Y26" s="240"/>
      <c r="Z26" s="240"/>
      <c r="AA26" s="240"/>
    </row>
    <row r="27" spans="1:31" ht="47.25" customHeight="1">
      <c r="A27" s="674"/>
      <c r="B27" s="694">
        <v>7000019715</v>
      </c>
      <c r="C27" s="694">
        <v>240</v>
      </c>
      <c r="D27" s="694">
        <v>1120</v>
      </c>
      <c r="E27" s="694">
        <v>50</v>
      </c>
      <c r="F27" s="695" t="s">
        <v>484</v>
      </c>
      <c r="G27" s="694">
        <v>100000587</v>
      </c>
      <c r="H27" s="694">
        <v>998736</v>
      </c>
      <c r="I27" s="675"/>
      <c r="J27" s="670">
        <v>18</v>
      </c>
      <c r="K27" s="676"/>
      <c r="L27" s="695" t="s">
        <v>497</v>
      </c>
      <c r="M27" s="695" t="s">
        <v>299</v>
      </c>
      <c r="N27" s="695">
        <v>2</v>
      </c>
      <c r="O27" s="679"/>
      <c r="P27" s="677" t="str">
        <f t="shared" si="18"/>
        <v>INCLUDED</v>
      </c>
      <c r="Q27" s="472">
        <f t="shared" si="19"/>
        <v>0</v>
      </c>
      <c r="R27" s="414">
        <f t="shared" si="20"/>
        <v>0</v>
      </c>
      <c r="S27" s="567">
        <f>Discount!$J$36</f>
        <v>0</v>
      </c>
      <c r="T27" s="414">
        <f t="shared" si="21"/>
        <v>0</v>
      </c>
      <c r="U27" s="415">
        <f t="shared" si="22"/>
        <v>0</v>
      </c>
      <c r="V27" s="667">
        <f t="shared" si="23"/>
        <v>0</v>
      </c>
      <c r="W27" s="240"/>
      <c r="X27" s="240"/>
      <c r="Y27" s="240"/>
      <c r="Z27" s="240"/>
      <c r="AA27" s="240"/>
    </row>
    <row r="28" spans="1:31" s="693" customFormat="1" ht="31.5" customHeight="1">
      <c r="A28" s="691" t="s">
        <v>483</v>
      </c>
      <c r="B28" s="685" t="str">
        <f>'Sch-1'!B41</f>
        <v>63MVAR 400kV LR at Maithon</v>
      </c>
      <c r="C28" s="686"/>
      <c r="D28" s="686"/>
      <c r="E28" s="686"/>
      <c r="F28" s="686"/>
      <c r="G28" s="686"/>
      <c r="H28" s="686"/>
      <c r="I28" s="686"/>
      <c r="J28" s="686"/>
      <c r="K28" s="686"/>
      <c r="L28" s="686"/>
      <c r="M28" s="686"/>
      <c r="N28" s="686"/>
      <c r="O28" s="686"/>
      <c r="P28" s="687"/>
      <c r="Q28" s="692"/>
      <c r="V28" s="692"/>
      <c r="W28" s="692"/>
      <c r="X28" s="692"/>
      <c r="Y28" s="692"/>
      <c r="Z28" s="692"/>
      <c r="AA28" s="692"/>
      <c r="AB28" s="692"/>
      <c r="AC28" s="692"/>
      <c r="AD28" s="692"/>
      <c r="AE28" s="692"/>
    </row>
    <row r="29" spans="1:31" ht="47.25" customHeight="1">
      <c r="A29" s="674"/>
      <c r="B29" s="694">
        <v>7000020167</v>
      </c>
      <c r="C29" s="694">
        <v>120</v>
      </c>
      <c r="D29" s="694">
        <v>1120</v>
      </c>
      <c r="E29" s="694">
        <v>10</v>
      </c>
      <c r="F29" s="695" t="s">
        <v>484</v>
      </c>
      <c r="G29" s="694">
        <v>100000055</v>
      </c>
      <c r="H29" s="694">
        <v>998736</v>
      </c>
      <c r="I29" s="675"/>
      <c r="J29" s="670">
        <v>18</v>
      </c>
      <c r="K29" s="676"/>
      <c r="L29" s="695" t="s">
        <v>503</v>
      </c>
      <c r="M29" s="695" t="s">
        <v>299</v>
      </c>
      <c r="N29" s="695">
        <v>1</v>
      </c>
      <c r="O29" s="679"/>
      <c r="P29" s="677" t="str">
        <f t="shared" ref="P29:P32" si="30">IF(O29=0, "INCLUDED", IF(ISERROR(N29*O29), O29, N29*O29))</f>
        <v>INCLUDED</v>
      </c>
      <c r="Q29" s="472">
        <f t="shared" ref="Q29:Q32" si="31">IF(P29="Included",0,P29)</f>
        <v>0</v>
      </c>
      <c r="R29" s="414">
        <f t="shared" ref="R29:R32" si="32">IF( K29="",J29*(IF(P29="Included",0,P29))/100,K29*(IF(P29="Included",0,P29)))</f>
        <v>0</v>
      </c>
      <c r="S29" s="567">
        <f>Discount!$J$36</f>
        <v>0</v>
      </c>
      <c r="T29" s="414">
        <f t="shared" ref="T29:T32" si="33">S29*Q29</f>
        <v>0</v>
      </c>
      <c r="U29" s="415">
        <f t="shared" ref="U29:U32" si="34">IF(K29="",J29*T29/100,K29*T29)</f>
        <v>0</v>
      </c>
      <c r="V29" s="667">
        <f t="shared" ref="V29:V32" si="35">O29*N29</f>
        <v>0</v>
      </c>
      <c r="W29" s="240"/>
      <c r="X29" s="240"/>
      <c r="Y29" s="240"/>
      <c r="Z29" s="240"/>
      <c r="AA29" s="240"/>
    </row>
    <row r="30" spans="1:31" ht="47.25" customHeight="1">
      <c r="A30" s="674"/>
      <c r="B30" s="694">
        <v>7000020167</v>
      </c>
      <c r="C30" s="694">
        <v>120</v>
      </c>
      <c r="D30" s="694">
        <v>1120</v>
      </c>
      <c r="E30" s="694">
        <v>20</v>
      </c>
      <c r="F30" s="695" t="s">
        <v>484</v>
      </c>
      <c r="G30" s="694">
        <v>100000056</v>
      </c>
      <c r="H30" s="694">
        <v>998736</v>
      </c>
      <c r="I30" s="675"/>
      <c r="J30" s="670">
        <v>18</v>
      </c>
      <c r="K30" s="676"/>
      <c r="L30" s="695" t="s">
        <v>505</v>
      </c>
      <c r="M30" s="695" t="s">
        <v>300</v>
      </c>
      <c r="N30" s="695">
        <v>1</v>
      </c>
      <c r="O30" s="679"/>
      <c r="P30" s="677" t="str">
        <f t="shared" si="30"/>
        <v>INCLUDED</v>
      </c>
      <c r="Q30" s="472">
        <f t="shared" si="31"/>
        <v>0</v>
      </c>
      <c r="R30" s="414">
        <f t="shared" si="32"/>
        <v>0</v>
      </c>
      <c r="S30" s="567">
        <f>Discount!$J$36</f>
        <v>0</v>
      </c>
      <c r="T30" s="414">
        <f t="shared" si="33"/>
        <v>0</v>
      </c>
      <c r="U30" s="415">
        <f t="shared" si="34"/>
        <v>0</v>
      </c>
      <c r="V30" s="667">
        <f t="shared" si="35"/>
        <v>0</v>
      </c>
      <c r="W30" s="240"/>
      <c r="X30" s="240"/>
      <c r="Y30" s="240"/>
      <c r="Z30" s="240"/>
      <c r="AA30" s="240"/>
    </row>
    <row r="31" spans="1:31" ht="47.25" customHeight="1">
      <c r="A31" s="674"/>
      <c r="B31" s="694">
        <v>7000020167</v>
      </c>
      <c r="C31" s="694">
        <v>120</v>
      </c>
      <c r="D31" s="694">
        <v>1120</v>
      </c>
      <c r="E31" s="694">
        <v>30</v>
      </c>
      <c r="F31" s="695" t="s">
        <v>484</v>
      </c>
      <c r="G31" s="694">
        <v>100000052</v>
      </c>
      <c r="H31" s="694">
        <v>998736</v>
      </c>
      <c r="I31" s="675"/>
      <c r="J31" s="670">
        <v>18</v>
      </c>
      <c r="K31" s="676"/>
      <c r="L31" s="695" t="s">
        <v>496</v>
      </c>
      <c r="M31" s="695" t="s">
        <v>300</v>
      </c>
      <c r="N31" s="695">
        <v>1</v>
      </c>
      <c r="O31" s="679"/>
      <c r="P31" s="677" t="str">
        <f t="shared" ref="P31" si="36">IF(O31=0, "INCLUDED", IF(ISERROR(N31*O31), O31, N31*O31))</f>
        <v>INCLUDED</v>
      </c>
      <c r="Q31" s="472">
        <f t="shared" ref="Q31" si="37">IF(P31="Included",0,P31)</f>
        <v>0</v>
      </c>
      <c r="R31" s="414">
        <f t="shared" ref="R31" si="38">IF( K31="",J31*(IF(P31="Included",0,P31))/100,K31*(IF(P31="Included",0,P31)))</f>
        <v>0</v>
      </c>
      <c r="S31" s="567">
        <f>Discount!$J$36</f>
        <v>0</v>
      </c>
      <c r="T31" s="414">
        <f t="shared" ref="T31" si="39">S31*Q31</f>
        <v>0</v>
      </c>
      <c r="U31" s="415">
        <f t="shared" ref="U31" si="40">IF(K31="",J31*T31/100,K31*T31)</f>
        <v>0</v>
      </c>
      <c r="V31" s="667">
        <f t="shared" ref="V31" si="41">O31*N31</f>
        <v>0</v>
      </c>
      <c r="W31" s="240"/>
      <c r="X31" s="240"/>
      <c r="Y31" s="240"/>
      <c r="Z31" s="240"/>
      <c r="AA31" s="240"/>
    </row>
    <row r="32" spans="1:31" ht="47.25" customHeight="1">
      <c r="A32" s="674"/>
      <c r="B32" s="694">
        <v>7000020167</v>
      </c>
      <c r="C32" s="694">
        <v>120</v>
      </c>
      <c r="D32" s="694">
        <v>1120</v>
      </c>
      <c r="E32" s="694">
        <v>50</v>
      </c>
      <c r="F32" s="695" t="s">
        <v>484</v>
      </c>
      <c r="G32" s="694">
        <v>100000587</v>
      </c>
      <c r="H32" s="694">
        <v>998736</v>
      </c>
      <c r="I32" s="675"/>
      <c r="J32" s="670">
        <v>18</v>
      </c>
      <c r="K32" s="676"/>
      <c r="L32" s="695" t="s">
        <v>497</v>
      </c>
      <c r="M32" s="695" t="s">
        <v>299</v>
      </c>
      <c r="N32" s="695">
        <v>1</v>
      </c>
      <c r="O32" s="679"/>
      <c r="P32" s="677" t="str">
        <f t="shared" si="30"/>
        <v>INCLUDED</v>
      </c>
      <c r="Q32" s="472">
        <f t="shared" si="31"/>
        <v>0</v>
      </c>
      <c r="R32" s="414">
        <f t="shared" si="32"/>
        <v>0</v>
      </c>
      <c r="S32" s="567">
        <f>Discount!$J$36</f>
        <v>0</v>
      </c>
      <c r="T32" s="414">
        <f t="shared" si="33"/>
        <v>0</v>
      </c>
      <c r="U32" s="415">
        <f t="shared" si="34"/>
        <v>0</v>
      </c>
      <c r="V32" s="667">
        <f t="shared" si="35"/>
        <v>0</v>
      </c>
      <c r="W32" s="240"/>
      <c r="X32" s="240"/>
      <c r="Y32" s="240"/>
      <c r="Z32" s="240"/>
      <c r="AA32" s="240"/>
    </row>
    <row r="33" spans="1:27" ht="28.5" customHeight="1">
      <c r="A33" s="546"/>
      <c r="B33" s="783" t="s">
        <v>196</v>
      </c>
      <c r="C33" s="784"/>
      <c r="D33" s="784"/>
      <c r="E33" s="784"/>
      <c r="F33" s="784"/>
      <c r="G33" s="784"/>
      <c r="H33" s="784"/>
      <c r="I33" s="784"/>
      <c r="J33" s="784"/>
      <c r="K33" s="784"/>
      <c r="L33" s="785"/>
      <c r="M33" s="547"/>
      <c r="N33" s="548"/>
      <c r="O33" s="547"/>
      <c r="P33" s="654">
        <f>SUM(P19:P32)</f>
        <v>0</v>
      </c>
      <c r="Q33" s="494"/>
      <c r="R33" s="569">
        <f>SUM(R19:R32)</f>
        <v>0</v>
      </c>
      <c r="S33" s="239"/>
      <c r="T33" s="416"/>
      <c r="U33" s="569">
        <f>SUM(U19:U32)</f>
        <v>0</v>
      </c>
      <c r="V33" s="667">
        <f>SUM(V19:V32)</f>
        <v>0</v>
      </c>
      <c r="W33" s="240"/>
      <c r="X33" s="240"/>
      <c r="Y33" s="240"/>
      <c r="Z33" s="240"/>
      <c r="AA33" s="240">
        <f>P33*0.18</f>
        <v>0</v>
      </c>
    </row>
    <row r="34" spans="1:27" ht="21.75" customHeight="1">
      <c r="B34" s="662"/>
      <c r="C34" s="663"/>
      <c r="D34" s="663"/>
      <c r="E34" s="663"/>
      <c r="F34" s="663"/>
      <c r="G34" s="663"/>
      <c r="H34" s="663"/>
      <c r="I34" s="663"/>
      <c r="J34" s="663"/>
      <c r="K34" s="663"/>
      <c r="L34" s="663"/>
      <c r="M34" s="437"/>
      <c r="N34" s="429"/>
      <c r="O34" s="437"/>
      <c r="P34" s="437"/>
      <c r="Q34" s="437"/>
      <c r="R34" s="239"/>
      <c r="S34" s="239"/>
      <c r="T34" s="416"/>
      <c r="U34" s="239"/>
      <c r="V34" s="240"/>
      <c r="W34" s="240"/>
      <c r="X34" s="240"/>
      <c r="Y34" s="240"/>
      <c r="Z34" s="240"/>
      <c r="AA34" s="240"/>
    </row>
    <row r="35" spans="1:27" ht="30" customHeight="1">
      <c r="A35" s="540" t="s">
        <v>356</v>
      </c>
      <c r="B35" s="778" t="s">
        <v>357</v>
      </c>
      <c r="C35" s="778"/>
      <c r="D35" s="778"/>
      <c r="E35" s="778"/>
      <c r="F35" s="778"/>
      <c r="G35" s="778"/>
      <c r="H35" s="778"/>
      <c r="I35" s="778"/>
      <c r="J35" s="778"/>
      <c r="K35" s="778"/>
      <c r="L35" s="778"/>
      <c r="M35" s="778"/>
      <c r="N35" s="778"/>
      <c r="O35" s="778"/>
      <c r="P35" s="778"/>
      <c r="Q35" s="437"/>
      <c r="R35" s="239"/>
      <c r="S35" s="239"/>
      <c r="T35" s="416"/>
      <c r="U35" s="239"/>
      <c r="V35" s="240"/>
      <c r="W35" s="240"/>
      <c r="X35" s="240"/>
      <c r="Y35" s="240"/>
      <c r="Z35" s="240"/>
      <c r="AA35" s="240"/>
    </row>
    <row r="36" spans="1:27" ht="21.75" customHeight="1">
      <c r="A36" s="664"/>
      <c r="B36" s="400"/>
      <c r="C36" s="303"/>
      <c r="D36" s="304"/>
      <c r="E36" s="305"/>
      <c r="F36" s="392"/>
      <c r="G36" s="392"/>
      <c r="H36" s="392"/>
      <c r="I36" s="392"/>
      <c r="J36" s="392"/>
      <c r="K36" s="392"/>
      <c r="L36" s="384"/>
      <c r="M36" s="437"/>
      <c r="N36" s="429"/>
      <c r="O36" s="437"/>
      <c r="P36" s="437"/>
      <c r="Q36" s="437"/>
      <c r="R36" s="239"/>
      <c r="S36" s="239"/>
      <c r="T36" s="416"/>
      <c r="U36" s="239"/>
      <c r="V36" s="240"/>
      <c r="W36" s="240"/>
      <c r="X36" s="240"/>
      <c r="Y36" s="240"/>
      <c r="Z36" s="240"/>
      <c r="AA36" s="240"/>
    </row>
    <row r="37" spans="1:27" ht="21.75" customHeight="1">
      <c r="A37" s="664"/>
      <c r="B37" s="400"/>
      <c r="C37" s="303"/>
      <c r="D37" s="304"/>
      <c r="E37" s="305"/>
      <c r="F37" s="392"/>
      <c r="G37" s="392"/>
      <c r="H37" s="392"/>
      <c r="I37" s="392"/>
      <c r="J37" s="392"/>
      <c r="K37" s="392"/>
      <c r="L37" s="384"/>
      <c r="M37" s="437"/>
      <c r="N37" s="429"/>
      <c r="O37" s="437"/>
      <c r="P37" s="437"/>
      <c r="Q37" s="437"/>
      <c r="R37" s="239"/>
      <c r="S37" s="239"/>
      <c r="T37" s="416"/>
      <c r="U37" s="239"/>
      <c r="V37" s="240"/>
      <c r="W37" s="240"/>
      <c r="X37" s="240"/>
      <c r="Y37" s="240"/>
      <c r="Z37" s="240"/>
      <c r="AA37" s="240"/>
    </row>
    <row r="38" spans="1:27" s="429" customFormat="1" ht="16.5">
      <c r="A38" s="540"/>
      <c r="B38" s="541" t="s">
        <v>316</v>
      </c>
      <c r="C38" s="781" t="str">
        <f>'Sch-1'!C58:D58</f>
        <v xml:space="preserve">  </v>
      </c>
      <c r="D38" s="781"/>
      <c r="E38" s="781"/>
      <c r="F38" s="540"/>
      <c r="G38" s="540"/>
      <c r="H38" s="540"/>
      <c r="I38" s="540"/>
      <c r="J38" s="540"/>
      <c r="K38" s="540"/>
      <c r="L38" s="540"/>
      <c r="M38" s="779" t="s">
        <v>318</v>
      </c>
      <c r="N38" s="779"/>
      <c r="O38" s="782" t="str">
        <f>'Sch-1'!K58</f>
        <v/>
      </c>
      <c r="P38" s="782"/>
      <c r="R38" s="279"/>
      <c r="S38" s="279"/>
      <c r="T38" s="279"/>
      <c r="U38" s="279"/>
    </row>
    <row r="39" spans="1:27" s="429" customFormat="1" ht="16.5">
      <c r="A39" s="540"/>
      <c r="B39" s="541" t="s">
        <v>317</v>
      </c>
      <c r="C39" s="780" t="str">
        <f>'Sch-1'!C59:D59</f>
        <v/>
      </c>
      <c r="D39" s="780"/>
      <c r="E39" s="780"/>
      <c r="F39" s="540"/>
      <c r="G39" s="540"/>
      <c r="H39" s="540"/>
      <c r="I39" s="540"/>
      <c r="J39" s="540"/>
      <c r="K39" s="540"/>
      <c r="L39" s="540"/>
      <c r="M39" s="779" t="s">
        <v>125</v>
      </c>
      <c r="N39" s="779"/>
      <c r="O39" s="782" t="str">
        <f>'Sch-1'!K59</f>
        <v/>
      </c>
      <c r="P39" s="782"/>
      <c r="R39" s="279"/>
      <c r="S39" s="279"/>
      <c r="T39" s="279"/>
      <c r="U39" s="279"/>
    </row>
    <row r="40" spans="1:27" ht="16.5">
      <c r="B40" s="400"/>
      <c r="C40" s="303"/>
      <c r="D40" s="3"/>
      <c r="E40" s="305"/>
      <c r="F40" s="401"/>
      <c r="G40" s="392"/>
      <c r="H40" s="392"/>
      <c r="I40" s="392"/>
      <c r="J40" s="392"/>
      <c r="K40" s="392"/>
      <c r="L40" s="384"/>
      <c r="M40" s="437"/>
      <c r="N40" s="429"/>
      <c r="O40" s="437"/>
      <c r="P40" s="437"/>
      <c r="Q40" s="437"/>
    </row>
    <row r="41" spans="1:27" ht="16.5">
      <c r="B41" s="402"/>
      <c r="C41" s="308"/>
      <c r="D41" s="7"/>
      <c r="E41" s="305"/>
      <c r="F41" s="401"/>
      <c r="G41" s="384"/>
      <c r="H41" s="384"/>
      <c r="I41" s="384"/>
      <c r="J41" s="384"/>
      <c r="K41" s="384"/>
      <c r="L41" s="384"/>
      <c r="M41" s="437"/>
      <c r="N41" s="429"/>
      <c r="O41" s="437"/>
      <c r="P41" s="437"/>
      <c r="Q41" s="437"/>
    </row>
    <row r="43" spans="1:27">
      <c r="P43" s="648">
        <f>P33*0.18</f>
        <v>0</v>
      </c>
    </row>
  </sheetData>
  <sheetProtection algorithmName="SHA-512" hashValue="Gu0DKL28w89JGSq7bj3FcIvZNKNrYJdLApdCJJzcu4acPqx9NvwRD9KkEqA+vscmW4xsFJftYxSc2ZznCweyrQ==" saltValue="YXxr3q6iWXRcM4Oak/MKBQ==" spinCount="100000" sheet="1" formatColumns="0" formatRows="0" selectLockedCells="1"/>
  <customSheetViews>
    <customSheetView guid="{CCA37BAE-906F-43D5-9FD9-B13563E4B9D7}" scale="60" showPageBreaks="1" fitToPage="1" printArea="1" hiddenColumns="1" view="pageBreakPreview" topLeftCell="A7">
      <selection activeCell="O19" sqref="O19"/>
      <pageMargins left="0.2" right="0.2" top="0.75" bottom="0.5" header="0.3" footer="0.3"/>
      <printOptions horizontalCentered="1"/>
      <pageSetup paperSize="9" scale="48" fitToHeight="0" orientation="landscape" r:id="rId1"/>
      <headerFooter>
        <oddHeader>&amp;RSchedule-3
Page &amp;P of &amp;N</oddHeader>
      </headerFooter>
    </customSheetView>
    <customSheetView guid="{9E88A623-8EDB-47F0-815B-9C48385C3E73}" scale="60" showPageBreaks="1" fitToPage="1" printArea="1" hiddenColumns="1" view="pageBreakPreview" topLeftCell="A10">
      <selection activeCell="O32" sqref="O32"/>
      <pageMargins left="0.2" right="0.2" top="0.75" bottom="0.5" header="0.3" footer="0.3"/>
      <printOptions horizontalCentered="1"/>
      <pageSetup paperSize="9" scale="48" fitToHeight="0" orientation="landscape" r:id="rId2"/>
      <headerFooter>
        <oddHeader>&amp;RSchedule-3
Page &amp;P of &amp;N</oddHeader>
      </headerFooter>
    </customSheetView>
    <customSheetView guid="{BDFA0401-0547-4E51-8BD2-84F711B066CA}" scale="60" showPageBreaks="1" printArea="1" hiddenColumns="1" view="pageBreakPreview" topLeftCell="C1">
      <selection activeCell="I19" sqref="I19"/>
      <pageMargins left="0.2" right="0.2" top="0.75" bottom="0.5" header="0.3" footer="0.3"/>
      <printOptions horizontalCentered="1"/>
      <pageSetup paperSize="9" scale="48" orientation="landscape" r:id="rId3"/>
      <headerFooter>
        <oddHeader>&amp;RSchedule-3
Page &amp;P of &amp;N</oddHeader>
      </headerFooter>
    </customSheetView>
    <customSheetView guid="{112647D2-7580-431B-99B5-DD512E2AD50E}" scale="70" showPageBreaks="1" printArea="1" hiddenColumns="1" view="pageBreakPreview">
      <selection activeCell="K20" sqref="K20"/>
      <pageMargins left="0.2" right="0.2" top="0.75" bottom="0.5" header="0.3" footer="0.3"/>
      <printOptions horizontalCentered="1"/>
      <pageSetup paperSize="9" scale="51" orientation="landscape" r:id="rId4"/>
      <headerFooter>
        <oddHeader>&amp;RSchedule-3
Page &amp;P of &amp;N</oddHeader>
      </headerFooter>
    </customSheetView>
    <customSheetView guid="{63D51328-7CBC-4A1E-B96D-BAE91416501B}" scale="90" showPageBreaks="1" printArea="1" hiddenColumns="1" view="pageBreakPreview">
      <selection activeCell="O18" sqref="O18:O22"/>
      <pageMargins left="0.2" right="0.2" top="0.75" bottom="0.5" header="0.3" footer="0.3"/>
      <printOptions horizontalCentered="1"/>
      <pageSetup paperSize="9" scale="53" orientation="landscape" r:id="rId5"/>
      <headerFooter>
        <oddHeader>&amp;RSchedule-3
Page &amp;P of &amp;N</oddHeader>
      </headerFooter>
    </customSheetView>
    <customSheetView guid="{99CA2F10-F926-46DC-8609-4EAE5B9F3585}" scale="90" showPageBreaks="1" printArea="1" hiddenColumns="1" view="pageBreakPreview" topLeftCell="A283">
      <selection activeCell="O292" sqref="O292"/>
      <pageMargins left="0.2" right="0.2" top="0.75" bottom="0.5" header="0.3" footer="0.3"/>
      <printOptions horizontalCentered="1"/>
      <pageSetup paperSize="9" scale="53" orientation="landscape" r:id="rId6"/>
      <headerFooter>
        <oddHeader>&amp;RSchedule-3
Page &amp;P of &amp;N</oddHeader>
      </headerFooter>
    </customSheetView>
    <customSheetView guid="{3C00DDA0-7DDE-4169-A739-550DAF5DCF8D}" scale="70" showPageBreaks="1" printArea="1" hiddenColumns="1" view="pageBreakPreview">
      <selection activeCell="A16" sqref="A16"/>
      <pageMargins left="0.7" right="0.7" top="0.75" bottom="0.75" header="0.3" footer="0.3"/>
      <pageSetup paperSize="9" scale="47" orientation="landscape" r:id="rId7"/>
    </customSheetView>
    <customSheetView guid="{357C9841-BEC3-434B-AC63-C04FB4321BA3}" scale="70" showPageBreaks="1" printArea="1" hiddenColumns="1" view="pageBreakPreview" topLeftCell="A747">
      <selection activeCell="D759" sqref="D759"/>
      <pageMargins left="0.7" right="0.7" top="0.75" bottom="0.75" header="0.3" footer="0.3"/>
      <pageSetup paperSize="9" scale="47" orientation="landscape" r:id="rId8"/>
    </customSheetView>
    <customSheetView guid="{B96E710B-6DD7-4DE1-95AB-C9EE060CD030}" scale="90" showPageBreaks="1" printArea="1" hiddenColumns="1" view="pageBreakPreview" topLeftCell="A69">
      <selection activeCell="O81" sqref="O81"/>
      <pageMargins left="0.2" right="0.2" top="0.75" bottom="0.5" header="0.3" footer="0.3"/>
      <printOptions horizontalCentered="1"/>
      <pageSetup paperSize="9" scale="53" orientation="landscape" r:id="rId9"/>
      <headerFooter>
        <oddHeader>&amp;RSchedule-3
Page &amp;P of &amp;N</oddHeader>
      </headerFooter>
    </customSheetView>
    <customSheetView guid="{F8A50AE1-259E-429D-A506-38EB64D134EF}" scale="55" showPageBreaks="1" printArea="1" hiddenColumns="1" view="pageBreakPreview">
      <selection activeCell="I21" sqref="I21"/>
      <pageMargins left="0.2" right="0.2" top="0.75" bottom="0.5" header="0.3" footer="0.3"/>
      <printOptions horizontalCentered="1"/>
      <pageSetup paperSize="9" scale="53" orientation="landscape" r:id="rId10"/>
      <headerFooter>
        <oddHeader>&amp;RSchedule-3
Page &amp;P of &amp;N</oddHeader>
      </headerFooter>
    </customSheetView>
    <customSheetView guid="{DEF6DCE2-4A74-4BE5-B5D5-8143DC3F770A}" scale="55" showPageBreaks="1" printArea="1" hiddenColumns="1" view="pageBreakPreview">
      <selection activeCell="O20" sqref="O20"/>
      <pageMargins left="0.2" right="0.2" top="0.75" bottom="0.5" header="0.3" footer="0.3"/>
      <printOptions horizontalCentered="1"/>
      <pageSetup paperSize="9" scale="53" orientation="landscape" r:id="rId11"/>
      <headerFooter>
        <oddHeader>&amp;RSchedule-3
Page &amp;P of &amp;N</oddHeader>
      </headerFooter>
    </customSheetView>
    <customSheetView guid="{F658ED72-5E54-4C5B-BB2C-7A2962080984}" scale="55" showPageBreaks="1" printArea="1" hiddenColumns="1" view="pageBreakPreview">
      <selection activeCell="O20" sqref="O20"/>
      <pageMargins left="0.2" right="0.2" top="0.75" bottom="0.5" header="0.3" footer="0.3"/>
      <printOptions horizontalCentered="1"/>
      <pageSetup paperSize="9" scale="53" orientation="landscape" r:id="rId12"/>
      <headerFooter>
        <oddHeader>&amp;RSchedule-3
Page &amp;P of &amp;N</oddHeader>
      </headerFooter>
    </customSheetView>
    <customSheetView guid="{BE68641D-0C1E-4F8D-890A-A660C199187C}" scale="70" showPageBreaks="1" printArea="1" hiddenColumns="1" view="pageBreakPreview" topLeftCell="A13">
      <selection activeCell="I22" sqref="I22"/>
      <pageMargins left="0.2" right="0.2" top="0.75" bottom="0.5" header="0.3" footer="0.3"/>
      <printOptions horizontalCentered="1"/>
      <pageSetup paperSize="9" scale="53" orientation="landscape" r:id="rId13"/>
      <headerFooter>
        <oddHeader>&amp;RSchedule-3
Page &amp;P of &amp;N</oddHeader>
      </headerFooter>
    </customSheetView>
    <customSheetView guid="{AD0333DF-5B33-49B5-B063-72505D20EFE4}" scale="70" showPageBreaks="1" printArea="1" hiddenColumns="1" view="pageBreakPreview" topLeftCell="A13">
      <selection activeCell="K20" sqref="K20"/>
      <pageMargins left="0.2" right="0.2" top="0.75" bottom="0.5" header="0.3" footer="0.3"/>
      <printOptions horizontalCentered="1"/>
      <pageSetup paperSize="9" scale="51" orientation="landscape" r:id="rId14"/>
      <headerFooter>
        <oddHeader>&amp;RSchedule-3
Page &amp;P of &amp;N</oddHeader>
      </headerFooter>
    </customSheetView>
    <customSheetView guid="{C44C314C-9BEB-403F-A933-6B948E5C1171}" scale="70" showPageBreaks="1" printArea="1" hiddenColumns="1" view="pageBreakPreview">
      <selection activeCell="K20" sqref="K20"/>
      <pageMargins left="0.2" right="0.2" top="0.75" bottom="0.5" header="0.3" footer="0.3"/>
      <printOptions horizontalCentered="1"/>
      <pageSetup paperSize="9" scale="51" orientation="landscape" r:id="rId15"/>
      <headerFooter>
        <oddHeader>&amp;RSchedule-3
Page &amp;P of &amp;N</oddHeader>
      </headerFooter>
    </customSheetView>
    <customSheetView guid="{84F40905-A9D3-43A5-987A-8A757D486A94}" scale="60" showPageBreaks="1" fitToPage="1" printArea="1" hiddenColumns="1" view="pageBreakPreview" topLeftCell="A10">
      <selection activeCell="O32" sqref="O32"/>
      <pageMargins left="0.2" right="0.2" top="0.75" bottom="0.5" header="0.3" footer="0.3"/>
      <printOptions horizontalCentered="1"/>
      <pageSetup paperSize="9" scale="48" fitToHeight="0" orientation="landscape" r:id="rId16"/>
      <headerFooter>
        <oddHeader>&amp;RSchedule-3
Page &amp;P of &amp;N</oddHeader>
      </headerFooter>
    </customSheetView>
  </customSheetViews>
  <mergeCells count="19">
    <mergeCell ref="M15:P15"/>
    <mergeCell ref="B35:P35"/>
    <mergeCell ref="M39:N39"/>
    <mergeCell ref="M38:N38"/>
    <mergeCell ref="C39:E39"/>
    <mergeCell ref="C38:E38"/>
    <mergeCell ref="O39:P39"/>
    <mergeCell ref="O38:P38"/>
    <mergeCell ref="B33:L33"/>
    <mergeCell ref="A3:P3"/>
    <mergeCell ref="A4:P4"/>
    <mergeCell ref="A6:B6"/>
    <mergeCell ref="A7:I7"/>
    <mergeCell ref="A8:G8"/>
    <mergeCell ref="C12:G12"/>
    <mergeCell ref="A14:P14"/>
    <mergeCell ref="C11:G11"/>
    <mergeCell ref="C10:G10"/>
    <mergeCell ref="C9:G9"/>
  </mergeCells>
  <conditionalFormatting sqref="K19:K22">
    <cfRule type="expression" dxfId="7" priority="5" stopIfTrue="1">
      <formula>J19&gt;0</formula>
    </cfRule>
  </conditionalFormatting>
  <conditionalFormatting sqref="K24:K27">
    <cfRule type="expression" dxfId="6" priority="3" stopIfTrue="1">
      <formula>J24&gt;0</formula>
    </cfRule>
  </conditionalFormatting>
  <conditionalFormatting sqref="K29:K32">
    <cfRule type="expression" dxfId="5" priority="1" stopIfTrue="1">
      <formula>J29&gt;0</formula>
    </cfRule>
  </conditionalFormatting>
  <dataValidations count="5">
    <dataValidation type="list" allowBlank="1" showInputMessage="1" showErrorMessage="1" sqref="IJ64468 A64468:K64468" xr:uid="{00000000-0002-0000-0600-000000000000}">
      <formula1>#REF!</formula1>
    </dataValidation>
    <dataValidation type="decimal" operator="greaterThan" allowBlank="1" showInputMessage="1" showErrorMessage="1" error="Enter only Numeric Value greater than zero or leave the cell blank !" sqref="O64438:O64484" xr:uid="{00000000-0002-0000-0600-000001000000}">
      <formula1>0</formula1>
    </dataValidation>
    <dataValidation type="list" operator="greaterThan" allowBlank="1" showInputMessage="1" showErrorMessage="1" sqref="K19:K32" xr:uid="{00000000-0002-0000-0600-000002000000}">
      <formula1>"0%,5%,12%,18%,28%"</formula1>
    </dataValidation>
    <dataValidation type="whole" operator="greaterThan" allowBlank="1" showInputMessage="1" showErrorMessage="1" sqref="I19:I32" xr:uid="{00000000-0002-0000-0600-000003000000}">
      <formula1>0</formula1>
    </dataValidation>
    <dataValidation type="decimal" operator="greaterThanOrEqual" allowBlank="1" showInputMessage="1" showErrorMessage="1" sqref="O19:O32" xr:uid="{00000000-0002-0000-0600-000004000000}">
      <formula1>0</formula1>
    </dataValidation>
  </dataValidations>
  <printOptions horizontalCentered="1"/>
  <pageMargins left="0.2" right="0.2" top="0.75" bottom="0.5" header="0.3" footer="0.3"/>
  <pageSetup paperSize="9" scale="48" fitToHeight="0" orientation="landscape" r:id="rId17"/>
  <headerFooter>
    <oddHeader>&amp;RSchedule-3
Page &amp;P of &amp;N</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4"/>
  <dimension ref="A1:Q25"/>
  <sheetViews>
    <sheetView view="pageBreakPreview" zoomScale="60" zoomScaleNormal="100" workbookViewId="0">
      <selection activeCell="E17" sqref="E17"/>
    </sheetView>
  </sheetViews>
  <sheetFormatPr defaultColWidth="9.140625" defaultRowHeight="15.75"/>
  <cols>
    <col min="1" max="1" width="7.5703125" style="463" customWidth="1"/>
    <col min="2" max="2" width="9" style="463" customWidth="1"/>
    <col min="3" max="3" width="10.28515625" style="463" customWidth="1"/>
    <col min="4" max="4" width="10.85546875" style="463" customWidth="1"/>
    <col min="5" max="5" width="11.140625" style="463" customWidth="1"/>
    <col min="6" max="6" width="13.7109375" style="463" customWidth="1"/>
    <col min="7" max="7" width="15.42578125" style="463" customWidth="1"/>
    <col min="8" max="11" width="16.85546875" style="463" customWidth="1"/>
    <col min="12" max="12" width="14.42578125" style="464" customWidth="1"/>
    <col min="13" max="13" width="9" style="463" customWidth="1"/>
    <col min="14" max="14" width="11.42578125" style="463" customWidth="1"/>
    <col min="15" max="15" width="13.28515625" style="463" customWidth="1"/>
    <col min="16" max="16" width="15.7109375" style="468" customWidth="1"/>
    <col min="17" max="16384" width="9.140625" style="468"/>
  </cols>
  <sheetData>
    <row r="1" spans="1:16" s="465" customFormat="1" ht="24.75" customHeight="1">
      <c r="A1" s="448" t="str">
        <f>Cover!B3</f>
        <v>Spec. No: CC/NT/W-RT/DOM/A00/23/09261</v>
      </c>
      <c r="B1" s="448"/>
      <c r="C1" s="448"/>
      <c r="D1" s="448"/>
      <c r="E1" s="448"/>
      <c r="F1" s="448"/>
      <c r="G1" s="449"/>
      <c r="H1" s="449"/>
      <c r="I1" s="449"/>
      <c r="J1" s="449"/>
      <c r="K1" s="449"/>
      <c r="L1" s="450"/>
      <c r="M1" s="451"/>
      <c r="N1" s="452"/>
      <c r="O1" s="452"/>
      <c r="P1" s="453" t="s">
        <v>26</v>
      </c>
    </row>
    <row r="2" spans="1:16" s="465" customFormat="1">
      <c r="A2" s="10"/>
      <c r="B2" s="10"/>
      <c r="C2" s="10"/>
      <c r="D2" s="10"/>
      <c r="E2" s="10"/>
      <c r="F2" s="10"/>
      <c r="G2" s="454"/>
      <c r="H2" s="454"/>
      <c r="I2" s="454"/>
      <c r="J2" s="454"/>
      <c r="K2" s="454"/>
      <c r="L2" s="455"/>
      <c r="M2" s="456"/>
      <c r="N2" s="457"/>
      <c r="O2" s="457"/>
    </row>
    <row r="3" spans="1:16" s="465" customFormat="1" ht="61.5" customHeight="1">
      <c r="A3" s="786" t="str">
        <f>Cover!$B$2</f>
        <v>Reactor Package RT-22 for (i) 1X63MVAR , 400kV, 3-Ph Bus Line Reactor at Maithon-A  end under  ‘Eastern region Expansion Scheme-XXXI (ERSS-XXXI)’ and (ii) 2x50 MVAR , 400kV, 3-Phase Switchable Line Reactor at Mainpuri S/s and 2x50 MVAR , 400kV, 3-Phase Fixed Line Reactor at Ballabhgarh S/s under ‘Reactive Power Compensation on 400kV Transmission lines in NR’</v>
      </c>
      <c r="B3" s="786"/>
      <c r="C3" s="786"/>
      <c r="D3" s="786"/>
      <c r="E3" s="786"/>
      <c r="F3" s="786"/>
      <c r="G3" s="786"/>
      <c r="H3" s="786"/>
      <c r="I3" s="786"/>
      <c r="J3" s="786"/>
      <c r="K3" s="786"/>
      <c r="L3" s="786"/>
      <c r="M3" s="786"/>
      <c r="N3" s="786"/>
      <c r="O3" s="786"/>
      <c r="P3" s="786"/>
    </row>
    <row r="4" spans="1:16" s="465" customFormat="1" ht="16.5">
      <c r="A4" s="787" t="s">
        <v>19</v>
      </c>
      <c r="B4" s="787"/>
      <c r="C4" s="787"/>
      <c r="D4" s="787"/>
      <c r="E4" s="787"/>
      <c r="F4" s="787"/>
      <c r="G4" s="787"/>
      <c r="H4" s="787"/>
      <c r="I4" s="787"/>
      <c r="J4" s="787"/>
      <c r="K4" s="787"/>
      <c r="L4" s="787"/>
      <c r="M4" s="787"/>
      <c r="N4" s="787"/>
      <c r="O4" s="787"/>
      <c r="P4" s="787"/>
    </row>
    <row r="5" spans="1:16" s="465" customFormat="1">
      <c r="A5" s="458"/>
      <c r="B5" s="458"/>
      <c r="C5" s="458"/>
      <c r="D5" s="458"/>
      <c r="E5" s="458"/>
      <c r="F5" s="458"/>
      <c r="G5" s="459"/>
      <c r="H5" s="459"/>
      <c r="I5" s="459"/>
      <c r="J5" s="459"/>
      <c r="K5" s="459"/>
      <c r="L5" s="459"/>
      <c r="M5" s="458"/>
      <c r="N5" s="458"/>
      <c r="O5" s="458"/>
    </row>
    <row r="6" spans="1:16" s="465" customFormat="1" ht="20.25" customHeight="1">
      <c r="A6" s="763" t="s">
        <v>349</v>
      </c>
      <c r="B6" s="763"/>
      <c r="C6" s="4"/>
      <c r="D6" s="324"/>
      <c r="E6" s="4"/>
      <c r="F6" s="4"/>
      <c r="G6" s="4"/>
      <c r="H6" s="4"/>
      <c r="I6" s="4"/>
      <c r="J6" s="459"/>
      <c r="K6" s="459"/>
      <c r="L6" s="459"/>
      <c r="M6" s="458"/>
      <c r="N6" s="458"/>
      <c r="O6" s="458"/>
    </row>
    <row r="7" spans="1:16" s="465" customFormat="1" ht="21" customHeight="1">
      <c r="A7" s="767">
        <f>'Sch-1'!A7</f>
        <v>0</v>
      </c>
      <c r="B7" s="767"/>
      <c r="C7" s="767"/>
      <c r="D7" s="767"/>
      <c r="E7" s="767"/>
      <c r="F7" s="767"/>
      <c r="G7" s="767"/>
      <c r="H7" s="767"/>
      <c r="I7" s="767"/>
      <c r="J7" s="5"/>
      <c r="K7" s="5"/>
      <c r="L7" s="364"/>
      <c r="M7" s="5"/>
      <c r="N7" s="460" t="s">
        <v>1</v>
      </c>
      <c r="O7" s="457"/>
    </row>
    <row r="8" spans="1:16" s="465" customFormat="1" ht="21" customHeight="1">
      <c r="A8" s="764" t="str">
        <f>"Bidder’s Name and Address  (" &amp; MID('Names of Bidder'!B9,9, 20) &amp; ") :"</f>
        <v>Bidder’s Name and Address  (Sole Bidder) :</v>
      </c>
      <c r="B8" s="764"/>
      <c r="C8" s="764"/>
      <c r="D8" s="764"/>
      <c r="E8" s="764"/>
      <c r="F8" s="764"/>
      <c r="G8" s="764"/>
      <c r="H8" s="401"/>
      <c r="I8" s="401"/>
      <c r="J8" s="474"/>
      <c r="K8" s="474"/>
      <c r="L8" s="474"/>
      <c r="M8" s="474"/>
      <c r="N8" s="11" t="str">
        <f>'Sch-1'!K8</f>
        <v>Contract Services</v>
      </c>
      <c r="O8" s="457"/>
    </row>
    <row r="9" spans="1:16" s="465" customFormat="1" ht="24" customHeight="1">
      <c r="A9" s="422" t="s">
        <v>12</v>
      </c>
      <c r="B9" s="376"/>
      <c r="C9" s="767" t="str">
        <f>IF('Names of Bidder'!D9=0, "", 'Names of Bidder'!D9)</f>
        <v/>
      </c>
      <c r="D9" s="767"/>
      <c r="E9" s="767"/>
      <c r="F9" s="767"/>
      <c r="G9" s="767"/>
      <c r="H9" s="378"/>
      <c r="I9" s="378"/>
      <c r="J9" s="238"/>
      <c r="K9" s="238"/>
      <c r="L9" s="466"/>
      <c r="N9" s="11" t="str">
        <f>'Sch-1'!K9</f>
        <v>Power Grid Corporation of India Ltd.,</v>
      </c>
      <c r="O9" s="457"/>
    </row>
    <row r="10" spans="1:16" s="465" customFormat="1" ht="16.5">
      <c r="A10" s="422" t="s">
        <v>11</v>
      </c>
      <c r="B10" s="376"/>
      <c r="C10" s="766" t="str">
        <f>IF('Names of Bidder'!D10=0, "", 'Names of Bidder'!D10)</f>
        <v/>
      </c>
      <c r="D10" s="766"/>
      <c r="E10" s="766"/>
      <c r="F10" s="766"/>
      <c r="G10" s="766"/>
      <c r="H10" s="378"/>
      <c r="I10" s="378"/>
      <c r="J10" s="238"/>
      <c r="K10" s="238"/>
      <c r="L10" s="466"/>
      <c r="N10" s="11" t="str">
        <f>'Sch-1'!K10</f>
        <v>"Saudamini", Plot No.-2</v>
      </c>
      <c r="O10" s="457"/>
    </row>
    <row r="11" spans="1:16" s="465" customFormat="1">
      <c r="A11" s="378"/>
      <c r="B11" s="378"/>
      <c r="C11" s="766" t="str">
        <f>IF('Names of Bidder'!D11=0, "", 'Names of Bidder'!D11)</f>
        <v/>
      </c>
      <c r="D11" s="766"/>
      <c r="E11" s="766"/>
      <c r="F11" s="766"/>
      <c r="G11" s="766"/>
      <c r="H11" s="378"/>
      <c r="I11" s="378"/>
      <c r="J11" s="238"/>
      <c r="K11" s="238"/>
      <c r="L11" s="466"/>
      <c r="N11" s="11" t="str">
        <f>'Sch-1'!K11</f>
        <v xml:space="preserve">Sector-29, </v>
      </c>
      <c r="O11" s="457"/>
    </row>
    <row r="12" spans="1:16" s="465" customFormat="1">
      <c r="A12" s="378"/>
      <c r="B12" s="378"/>
      <c r="C12" s="766" t="str">
        <f>IF('Names of Bidder'!D12=0, "", 'Names of Bidder'!D12)</f>
        <v/>
      </c>
      <c r="D12" s="766"/>
      <c r="E12" s="766"/>
      <c r="F12" s="766"/>
      <c r="G12" s="766"/>
      <c r="H12" s="378"/>
      <c r="I12" s="378"/>
      <c r="J12" s="238"/>
      <c r="K12" s="238"/>
      <c r="L12" s="466"/>
      <c r="N12" s="11" t="str">
        <f>'Sch-1'!K12</f>
        <v>Gurgaon (Haryana) - 122001</v>
      </c>
      <c r="O12" s="457"/>
    </row>
    <row r="13" spans="1:16" s="465" customFormat="1">
      <c r="A13" s="378"/>
      <c r="B13" s="378"/>
      <c r="C13" s="238"/>
      <c r="D13" s="238"/>
      <c r="E13" s="238"/>
      <c r="F13" s="238"/>
      <c r="G13" s="238"/>
      <c r="H13" s="378"/>
      <c r="I13" s="378"/>
      <c r="J13" s="238"/>
      <c r="K13" s="238"/>
      <c r="L13" s="466"/>
      <c r="N13" s="11"/>
      <c r="O13" s="457"/>
    </row>
    <row r="14" spans="1:16" s="465" customFormat="1" ht="21" customHeight="1">
      <c r="A14" s="776" t="s">
        <v>27</v>
      </c>
      <c r="B14" s="776"/>
      <c r="C14" s="776"/>
      <c r="D14" s="776"/>
      <c r="E14" s="776"/>
      <c r="F14" s="776"/>
      <c r="G14" s="776"/>
      <c r="H14" s="776"/>
      <c r="I14" s="776"/>
      <c r="J14" s="776"/>
      <c r="K14" s="776"/>
      <c r="L14" s="776"/>
      <c r="M14" s="776"/>
      <c r="N14" s="776"/>
      <c r="O14" s="776"/>
      <c r="P14" s="776"/>
    </row>
    <row r="15" spans="1:16" s="465" customFormat="1" ht="63.75" customHeight="1">
      <c r="A15" s="444" t="s">
        <v>7</v>
      </c>
      <c r="B15" s="445" t="s">
        <v>266</v>
      </c>
      <c r="C15" s="445" t="s">
        <v>267</v>
      </c>
      <c r="D15" s="445" t="s">
        <v>277</v>
      </c>
      <c r="E15" s="445" t="s">
        <v>279</v>
      </c>
      <c r="F15" s="445" t="s">
        <v>280</v>
      </c>
      <c r="G15" s="444" t="s">
        <v>25</v>
      </c>
      <c r="H15" s="475" t="s">
        <v>323</v>
      </c>
      <c r="I15" s="476" t="s">
        <v>322</v>
      </c>
      <c r="J15" s="476" t="s">
        <v>309</v>
      </c>
      <c r="K15" s="476" t="s">
        <v>319</v>
      </c>
      <c r="L15" s="445" t="s">
        <v>15</v>
      </c>
      <c r="M15" s="446" t="s">
        <v>9</v>
      </c>
      <c r="N15" s="446" t="s">
        <v>16</v>
      </c>
      <c r="O15" s="447" t="s">
        <v>28</v>
      </c>
      <c r="P15" s="447" t="s">
        <v>29</v>
      </c>
    </row>
    <row r="16" spans="1:16" s="545" customFormat="1" ht="15">
      <c r="A16" s="542">
        <v>1</v>
      </c>
      <c r="B16" s="542">
        <v>2</v>
      </c>
      <c r="C16" s="542">
        <v>3</v>
      </c>
      <c r="D16" s="542">
        <v>4</v>
      </c>
      <c r="E16" s="542">
        <v>5</v>
      </c>
      <c r="F16" s="542">
        <v>6</v>
      </c>
      <c r="G16" s="542">
        <v>7</v>
      </c>
      <c r="H16" s="543">
        <v>8</v>
      </c>
      <c r="I16" s="543">
        <v>9</v>
      </c>
      <c r="J16" s="543">
        <v>10</v>
      </c>
      <c r="K16" s="543">
        <v>11</v>
      </c>
      <c r="L16" s="544">
        <v>12</v>
      </c>
      <c r="M16" s="542">
        <v>13</v>
      </c>
      <c r="N16" s="542">
        <v>14</v>
      </c>
      <c r="O16" s="542">
        <v>15</v>
      </c>
      <c r="P16" s="542" t="s">
        <v>321</v>
      </c>
    </row>
    <row r="17" spans="1:17">
      <c r="A17" s="461"/>
      <c r="B17" s="461"/>
      <c r="C17" s="461"/>
      <c r="D17" s="461"/>
      <c r="E17" s="461"/>
      <c r="F17" s="461"/>
      <c r="G17" s="461"/>
      <c r="H17" s="461"/>
      <c r="I17" s="461"/>
      <c r="J17" s="461"/>
      <c r="K17" s="461"/>
      <c r="L17" s="462"/>
      <c r="M17" s="461"/>
      <c r="N17" s="461"/>
      <c r="O17" s="461"/>
      <c r="P17" s="467"/>
    </row>
    <row r="18" spans="1:17" s="463" customFormat="1" ht="45" customHeight="1">
      <c r="A18" s="461"/>
      <c r="B18" s="469"/>
      <c r="C18" s="469"/>
      <c r="D18" s="469"/>
      <c r="F18" s="469"/>
      <c r="G18" s="469"/>
      <c r="H18" s="469"/>
      <c r="I18" s="538" t="s">
        <v>338</v>
      </c>
      <c r="J18" s="469"/>
      <c r="K18" s="469"/>
      <c r="L18" s="469"/>
      <c r="M18" s="469"/>
      <c r="N18" s="469"/>
      <c r="O18" s="469"/>
      <c r="P18" s="469"/>
    </row>
    <row r="19" spans="1:17" ht="26.25" customHeight="1">
      <c r="A19" s="461"/>
      <c r="B19" s="795"/>
      <c r="C19" s="796"/>
      <c r="D19" s="796"/>
      <c r="E19" s="796"/>
      <c r="F19" s="796"/>
      <c r="G19" s="796"/>
      <c r="H19" s="796"/>
      <c r="I19" s="796"/>
      <c r="J19" s="796"/>
      <c r="K19" s="797"/>
      <c r="L19" s="470"/>
      <c r="M19" s="470"/>
      <c r="N19" s="470"/>
      <c r="O19" s="470"/>
      <c r="P19" s="471"/>
      <c r="Q19" s="409"/>
    </row>
    <row r="20" spans="1:17" ht="27.75" customHeight="1">
      <c r="A20" s="792" t="s">
        <v>324</v>
      </c>
      <c r="B20" s="792"/>
      <c r="C20" s="792"/>
      <c r="D20" s="792"/>
      <c r="E20" s="792"/>
      <c r="F20" s="792"/>
      <c r="G20" s="792"/>
      <c r="H20" s="792"/>
      <c r="I20" s="792"/>
      <c r="J20" s="792"/>
      <c r="K20" s="792"/>
      <c r="L20" s="792"/>
      <c r="M20" s="792"/>
      <c r="N20" s="792"/>
      <c r="O20" s="792"/>
      <c r="P20" s="792"/>
      <c r="Q20" s="409"/>
    </row>
    <row r="21" spans="1:17" ht="39" customHeight="1">
      <c r="A21" s="793" t="s">
        <v>325</v>
      </c>
      <c r="B21" s="793"/>
      <c r="C21" s="793"/>
      <c r="D21" s="793"/>
      <c r="E21" s="793"/>
      <c r="F21" s="793"/>
      <c r="G21" s="793"/>
      <c r="H21" s="793"/>
      <c r="I21" s="793"/>
      <c r="J21" s="793"/>
      <c r="K21" s="793"/>
      <c r="L21" s="793"/>
      <c r="M21" s="793"/>
      <c r="N21" s="793"/>
      <c r="O21" s="793"/>
      <c r="P21" s="793"/>
      <c r="Q21" s="409"/>
    </row>
    <row r="23" spans="1:17" s="472" customFormat="1">
      <c r="B23" s="473" t="s">
        <v>316</v>
      </c>
      <c r="C23" s="791" t="str">
        <f>'Sch-3'!C38:D38</f>
        <v xml:space="preserve">  </v>
      </c>
      <c r="D23" s="790"/>
    </row>
    <row r="24" spans="1:17" s="472" customFormat="1">
      <c r="B24" s="473" t="s">
        <v>317</v>
      </c>
      <c r="C24" s="789" t="str">
        <f>'Sch-3'!C39:D39</f>
        <v/>
      </c>
      <c r="D24" s="790"/>
      <c r="L24" s="788" t="s">
        <v>318</v>
      </c>
      <c r="M24" s="788"/>
      <c r="N24" s="794" t="str">
        <f>'Sch-3'!O38</f>
        <v/>
      </c>
      <c r="O24" s="794"/>
      <c r="P24" s="794"/>
    </row>
    <row r="25" spans="1:17">
      <c r="L25" s="788" t="s">
        <v>125</v>
      </c>
      <c r="M25" s="788"/>
      <c r="N25" s="794" t="str">
        <f>'Sch-3'!O39</f>
        <v/>
      </c>
      <c r="O25" s="794"/>
      <c r="P25" s="794"/>
    </row>
  </sheetData>
  <sheetProtection algorithmName="SHA-512" hashValue="sZ1l2cQo2KAKRkaro/bHHybtzTRNiaIgGAFO5lXaqBJK4Av2PwAimVArSKAdqp7oSZ/V8wmq7mj71mNhqqqIkg==" saltValue="FOqFQxIJyTQR3bbEnzBkSQ==" spinCount="100000" sheet="1" formatColumns="0" formatRows="0" selectLockedCells="1"/>
  <customSheetViews>
    <customSheetView guid="{CCA37BAE-906F-43D5-9FD9-B13563E4B9D7}" scale="60" showPageBreaks="1" printArea="1" view="pageBreakPreview">
      <selection activeCell="E17" sqref="E17"/>
      <pageMargins left="0.7" right="0.7" top="0.75" bottom="0.75" header="0.3" footer="0.3"/>
      <pageSetup paperSize="9" scale="58" orientation="landscape" r:id="rId1"/>
    </customSheetView>
    <customSheetView guid="{9E88A623-8EDB-47F0-815B-9C48385C3E73}" scale="60" showPageBreaks="1" printArea="1" view="pageBreakPreview">
      <selection activeCell="E17" sqref="E17"/>
      <pageMargins left="0.7" right="0.7" top="0.75" bottom="0.75" header="0.3" footer="0.3"/>
      <pageSetup paperSize="9" scale="58" orientation="landscape" r:id="rId2"/>
    </customSheetView>
    <customSheetView guid="{BDFA0401-0547-4E51-8BD2-84F711B066CA}" scale="60" showPageBreaks="1" printArea="1" view="pageBreakPreview">
      <selection activeCell="E17" sqref="E17"/>
      <pageMargins left="0.7" right="0.7" top="0.75" bottom="0.75" header="0.3" footer="0.3"/>
      <pageSetup paperSize="9" scale="58" orientation="landscape" r:id="rId3"/>
    </customSheetView>
    <customSheetView guid="{112647D2-7580-431B-99B5-DD512E2AD50E}" showPageBreaks="1" printArea="1" view="pageBreakPreview">
      <selection activeCell="E17" sqref="E17"/>
      <pageMargins left="0.7" right="0.7" top="0.75" bottom="0.75" header="0.3" footer="0.3"/>
      <pageSetup paperSize="9" scale="58" orientation="landscape" r:id="rId4"/>
    </customSheetView>
    <customSheetView guid="{63D51328-7CBC-4A1E-B96D-BAE91416501B}" showPageBreaks="1" printArea="1" view="pageBreakPreview">
      <selection activeCell="Q18" sqref="Q18"/>
      <pageMargins left="0.7" right="0.7" top="0.75" bottom="0.75" header="0.3" footer="0.3"/>
      <pageSetup paperSize="9" scale="58" orientation="landscape" r:id="rId5"/>
    </customSheetView>
    <customSheetView guid="{99CA2F10-F926-46DC-8609-4EAE5B9F3585}" showPageBreaks="1" printArea="1" view="pageBreakPreview" topLeftCell="A5">
      <selection activeCell="Q25" sqref="Q25"/>
      <pageMargins left="0.7" right="0.7" top="0.75" bottom="0.75" header="0.3" footer="0.3"/>
      <pageSetup paperSize="9" scale="58" orientation="landscape" r:id="rId6"/>
    </customSheetView>
    <customSheetView guid="{3C00DDA0-7DDE-4169-A739-550DAF5DCF8D}" scale="80" showPageBreaks="1" printArea="1" view="pageBreakPreview" topLeftCell="J1">
      <selection activeCell="R17" sqref="R17"/>
      <pageMargins left="0.7" right="0.7" top="0.75" bottom="0.75" header="0.3" footer="0.3"/>
      <pageSetup paperSize="9" scale="50" orientation="landscape" r:id="rId7"/>
    </customSheetView>
    <customSheetView guid="{357C9841-BEC3-434B-AC63-C04FB4321BA3}" scale="80" showPageBreaks="1" printArea="1" view="pageBreakPreview" topLeftCell="D13">
      <selection activeCell="O24" sqref="O24"/>
      <pageMargins left="0.7" right="0.7" top="0.75" bottom="0.75" header="0.3" footer="0.3"/>
      <pageSetup paperSize="9" scale="50" orientation="landscape" r:id="rId8"/>
    </customSheetView>
    <customSheetView guid="{B96E710B-6DD7-4DE1-95AB-C9EE060CD030}" scale="80" showPageBreaks="1" printArea="1" view="pageBreakPreview">
      <selection activeCell="G22" sqref="G22"/>
      <pageMargins left="0.7" right="0.7" top="0.75" bottom="0.75" header="0.3" footer="0.3"/>
      <pageSetup paperSize="9" scale="58" orientation="landscape" r:id="rId9"/>
    </customSheetView>
    <customSheetView guid="{F8A50AE1-259E-429D-A506-38EB64D134EF}" showPageBreaks="1" printArea="1" view="pageBreakPreview" topLeftCell="A10">
      <selection activeCell="Q18" sqref="Q18"/>
      <pageMargins left="0.7" right="0.7" top="0.75" bottom="0.75" header="0.3" footer="0.3"/>
      <pageSetup paperSize="9" scale="58" orientation="landscape" r:id="rId10"/>
    </customSheetView>
    <customSheetView guid="{DEF6DCE2-4A74-4BE5-B5D5-8143DC3F770A}" showPageBreaks="1" printArea="1" view="pageBreakPreview" topLeftCell="A10">
      <selection activeCell="Q18" sqref="Q18"/>
      <pageMargins left="0.7" right="0.7" top="0.75" bottom="0.75" header="0.3" footer="0.3"/>
      <pageSetup paperSize="9" scale="58" orientation="landscape" r:id="rId11"/>
    </customSheetView>
    <customSheetView guid="{F658ED72-5E54-4C5B-BB2C-7A2962080984}" showPageBreaks="1" printArea="1" view="pageBreakPreview" topLeftCell="A10">
      <selection activeCell="Q18" sqref="Q18"/>
      <pageMargins left="0.7" right="0.7" top="0.75" bottom="0.75" header="0.3" footer="0.3"/>
      <pageSetup paperSize="9" scale="58" orientation="landscape" r:id="rId12"/>
    </customSheetView>
    <customSheetView guid="{BE68641D-0C1E-4F8D-890A-A660C199187C}" showPageBreaks="1" printArea="1" view="pageBreakPreview" topLeftCell="A10">
      <selection activeCell="Q18" sqref="Q18"/>
      <pageMargins left="0.7" right="0.7" top="0.75" bottom="0.75" header="0.3" footer="0.3"/>
      <pageSetup paperSize="9" scale="58" orientation="landscape" r:id="rId13"/>
    </customSheetView>
    <customSheetView guid="{AD0333DF-5B33-49B5-B063-72505D20EFE4}" showPageBreaks="1" printArea="1" view="pageBreakPreview" topLeftCell="A7">
      <selection activeCell="H17" sqref="H17"/>
      <pageMargins left="0.7" right="0.7" top="0.75" bottom="0.75" header="0.3" footer="0.3"/>
      <pageSetup paperSize="9" scale="58" orientation="landscape" r:id="rId14"/>
    </customSheetView>
    <customSheetView guid="{C44C314C-9BEB-403F-A933-6B948E5C1171}" showPageBreaks="1" printArea="1" view="pageBreakPreview">
      <selection activeCell="E17" sqref="E17"/>
      <pageMargins left="0.7" right="0.7" top="0.75" bottom="0.75" header="0.3" footer="0.3"/>
      <pageSetup paperSize="9" scale="58" orientation="landscape" r:id="rId15"/>
    </customSheetView>
    <customSheetView guid="{84F40905-A9D3-43A5-987A-8A757D486A94}" scale="60" showPageBreaks="1" printArea="1" view="pageBreakPreview">
      <selection activeCell="E17" sqref="E17"/>
      <pageMargins left="0.7" right="0.7" top="0.75" bottom="0.75" header="0.3" footer="0.3"/>
      <pageSetup paperSize="9" scale="58" orientation="landscape" r:id="rId16"/>
    </customSheetView>
  </customSheetViews>
  <mergeCells count="19">
    <mergeCell ref="A14:P14"/>
    <mergeCell ref="L24:M24"/>
    <mergeCell ref="C24:D24"/>
    <mergeCell ref="L25:M25"/>
    <mergeCell ref="C23:D23"/>
    <mergeCell ref="A20:P20"/>
    <mergeCell ref="A21:P21"/>
    <mergeCell ref="N25:P25"/>
    <mergeCell ref="N24:P24"/>
    <mergeCell ref="B19:K19"/>
    <mergeCell ref="A3:P3"/>
    <mergeCell ref="A6:B6"/>
    <mergeCell ref="A7:I7"/>
    <mergeCell ref="A8:G8"/>
    <mergeCell ref="C12:G12"/>
    <mergeCell ref="C11:G11"/>
    <mergeCell ref="C10:G10"/>
    <mergeCell ref="C9:G9"/>
    <mergeCell ref="A4:P4"/>
  </mergeCells>
  <pageMargins left="0.7" right="0.7" top="0.75" bottom="0.75" header="0.3" footer="0.3"/>
  <pageSetup paperSize="9" scale="58" orientation="landscape" r:id="rId17"/>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7">
    <tabColor indexed="33"/>
  </sheetPr>
  <dimension ref="A1:X71"/>
  <sheetViews>
    <sheetView view="pageBreakPreview" zoomScale="80" zoomScaleNormal="100" zoomScaleSheetLayoutView="80" workbookViewId="0">
      <selection activeCell="D19" sqref="D19:E19"/>
    </sheetView>
  </sheetViews>
  <sheetFormatPr defaultColWidth="11.42578125" defaultRowHeight="16.5"/>
  <cols>
    <col min="1" max="1" width="11.85546875" style="27" customWidth="1"/>
    <col min="2" max="2" width="46.7109375" style="27" customWidth="1"/>
    <col min="3" max="3" width="20" style="27" customWidth="1"/>
    <col min="4" max="4" width="23.42578125" style="27" customWidth="1"/>
    <col min="5" max="5" width="22.85546875" style="27" customWidth="1"/>
    <col min="6" max="6" width="11.42578125" style="80" hidden="1" customWidth="1"/>
    <col min="7" max="7" width="34.140625" style="80" hidden="1" customWidth="1"/>
    <col min="8" max="8" width="11.42578125" style="80" hidden="1" customWidth="1"/>
    <col min="9" max="9" width="14" style="358" hidden="1" customWidth="1"/>
    <col min="10" max="10" width="14.42578125" style="358" hidden="1" customWidth="1"/>
    <col min="11" max="11" width="17.140625" style="358" hidden="1" customWidth="1"/>
    <col min="12" max="13" width="11.42578125" style="358" hidden="1" customWidth="1"/>
    <col min="14" max="14" width="21.28515625" style="358" hidden="1" customWidth="1"/>
    <col min="15" max="15" width="18.28515625" style="80" hidden="1" customWidth="1"/>
    <col min="16" max="17" width="11.42578125" style="80" hidden="1" customWidth="1"/>
    <col min="18" max="18" width="11.42578125" style="106" hidden="1" customWidth="1"/>
    <col min="19" max="20" width="11.42578125" style="80" hidden="1" customWidth="1"/>
    <col min="21" max="24" width="11.42578125" style="80" customWidth="1"/>
    <col min="25" max="16384" width="11.42578125" style="106"/>
  </cols>
  <sheetData>
    <row r="1" spans="1:15" ht="18" customHeight="1">
      <c r="A1" s="76" t="str">
        <f>Cover!B3</f>
        <v>Spec. No: CC/NT/W-RT/DOM/A00/23/09261</v>
      </c>
      <c r="B1" s="77"/>
      <c r="C1" s="78"/>
      <c r="D1" s="78"/>
      <c r="E1" s="79" t="s">
        <v>128</v>
      </c>
    </row>
    <row r="2" spans="1:15" ht="8.1" customHeight="1">
      <c r="A2" s="81"/>
      <c r="B2" s="82"/>
      <c r="C2" s="83"/>
      <c r="D2" s="83"/>
      <c r="E2" s="84"/>
      <c r="F2" s="85"/>
    </row>
    <row r="3" spans="1:15" ht="84.75" customHeight="1">
      <c r="A3" s="805" t="str">
        <f>Cover!$B$2</f>
        <v>Reactor Package RT-22 for (i) 1X63MVAR , 400kV, 3-Ph Bus Line Reactor at Maithon-A  end under  ‘Eastern region Expansion Scheme-XXXI (ERSS-XXXI)’ and (ii) 2x50 MVAR , 400kV, 3-Phase Switchable Line Reactor at Mainpuri S/s and 2x50 MVAR , 400kV, 3-Phase Fixed Line Reactor at Ballabhgarh S/s under ‘Reactive Power Compensation on 400kV Transmission lines in NR’</v>
      </c>
      <c r="B3" s="805"/>
      <c r="C3" s="805"/>
      <c r="D3" s="805"/>
      <c r="E3" s="805"/>
    </row>
    <row r="4" spans="1:15" ht="21.95" customHeight="1">
      <c r="A4" s="806" t="s">
        <v>129</v>
      </c>
      <c r="B4" s="806"/>
      <c r="C4" s="806"/>
      <c r="D4" s="806"/>
      <c r="E4" s="806"/>
    </row>
    <row r="5" spans="1:15" ht="12" customHeight="1">
      <c r="A5" s="86"/>
      <c r="B5" s="87"/>
      <c r="C5" s="87"/>
      <c r="D5" s="87"/>
      <c r="E5" s="87"/>
    </row>
    <row r="6" spans="1:15" ht="24" customHeight="1">
      <c r="A6" s="763" t="s">
        <v>349</v>
      </c>
      <c r="B6" s="763"/>
      <c r="C6" s="4"/>
      <c r="D6" s="324"/>
      <c r="E6" s="4"/>
      <c r="F6" s="4"/>
      <c r="G6" s="4"/>
      <c r="H6" s="4"/>
      <c r="I6" s="4"/>
    </row>
    <row r="7" spans="1:15" ht="18" customHeight="1">
      <c r="A7" s="767">
        <f>'Sch-1'!A7</f>
        <v>0</v>
      </c>
      <c r="B7" s="767"/>
      <c r="C7" s="767"/>
      <c r="D7" s="460" t="s">
        <v>1</v>
      </c>
      <c r="E7" s="532"/>
      <c r="F7" s="532"/>
      <c r="G7" s="532"/>
      <c r="H7" s="532"/>
      <c r="I7" s="532"/>
    </row>
    <row r="8" spans="1:15" ht="18" customHeight="1">
      <c r="A8" s="764" t="str">
        <f>"Bidder’s Name and Address  (" &amp; MID('Names of Bidder'!B9,9, 20) &amp; ") :"</f>
        <v>Bidder’s Name and Address  (Sole Bidder) :</v>
      </c>
      <c r="B8" s="764"/>
      <c r="C8" s="764"/>
      <c r="D8" s="11" t="s">
        <v>2</v>
      </c>
      <c r="E8" s="534"/>
      <c r="F8" s="534"/>
      <c r="G8" s="534"/>
      <c r="H8" s="401"/>
      <c r="I8" s="401"/>
    </row>
    <row r="9" spans="1:15" ht="18" customHeight="1">
      <c r="A9" s="422" t="s">
        <v>12</v>
      </c>
      <c r="B9" s="422" t="str">
        <f>IF('Names of Bidder'!D9=0, "", 'Names of Bidder'!D9)</f>
        <v/>
      </c>
      <c r="C9" s="106"/>
      <c r="D9" s="11" t="s">
        <v>3</v>
      </c>
      <c r="E9" s="533"/>
      <c r="F9" s="533"/>
      <c r="G9" s="533"/>
      <c r="H9" s="378"/>
      <c r="I9" s="378"/>
    </row>
    <row r="10" spans="1:15" ht="18" customHeight="1">
      <c r="A10" s="422" t="s">
        <v>11</v>
      </c>
      <c r="B10" s="238" t="str">
        <f>IF('Names of Bidder'!D10=0, "", 'Names of Bidder'!D10)</f>
        <v/>
      </c>
      <c r="C10" s="106"/>
      <c r="D10" s="11" t="s">
        <v>4</v>
      </c>
      <c r="E10" s="533"/>
      <c r="F10" s="533"/>
      <c r="G10" s="533"/>
      <c r="H10" s="378"/>
      <c r="I10" s="378"/>
    </row>
    <row r="11" spans="1:15" ht="18" customHeight="1">
      <c r="A11" s="378"/>
      <c r="B11" s="238" t="str">
        <f>IF('Names of Bidder'!D11=0, "", 'Names of Bidder'!D11)</f>
        <v/>
      </c>
      <c r="C11" s="106"/>
      <c r="D11" s="11" t="s">
        <v>5</v>
      </c>
      <c r="E11" s="533"/>
      <c r="F11" s="533"/>
      <c r="G11" s="533"/>
      <c r="H11" s="378"/>
      <c r="I11" s="378"/>
    </row>
    <row r="12" spans="1:15" ht="18" customHeight="1">
      <c r="A12" s="378"/>
      <c r="B12" s="238" t="str">
        <f>IF('Names of Bidder'!D12=0, "", 'Names of Bidder'!D12)</f>
        <v/>
      </c>
      <c r="C12" s="106"/>
      <c r="D12" s="11" t="s">
        <v>6</v>
      </c>
      <c r="E12" s="533"/>
      <c r="F12" s="533"/>
      <c r="G12" s="533"/>
      <c r="H12" s="378"/>
      <c r="I12" s="378"/>
    </row>
    <row r="13" spans="1:15" ht="8.1" customHeight="1" thickBot="1">
      <c r="B13" s="133"/>
    </row>
    <row r="14" spans="1:15" ht="21.95" customHeight="1">
      <c r="A14" s="588" t="s">
        <v>130</v>
      </c>
      <c r="B14" s="807" t="s">
        <v>131</v>
      </c>
      <c r="C14" s="807"/>
      <c r="D14" s="808" t="s">
        <v>132</v>
      </c>
      <c r="E14" s="809"/>
      <c r="I14" s="816" t="s">
        <v>133</v>
      </c>
      <c r="J14" s="816"/>
      <c r="K14" s="816"/>
      <c r="M14" s="813" t="s">
        <v>134</v>
      </c>
      <c r="N14" s="813"/>
      <c r="O14" s="813"/>
    </row>
    <row r="15" spans="1:15" ht="29.25" customHeight="1">
      <c r="A15" s="589" t="s">
        <v>135</v>
      </c>
      <c r="B15" s="810" t="s">
        <v>326</v>
      </c>
      <c r="C15" s="810"/>
      <c r="D15" s="811">
        <f>'Sch-1'!P53</f>
        <v>0</v>
      </c>
      <c r="E15" s="812"/>
      <c r="I15" s="359" t="s">
        <v>136</v>
      </c>
      <c r="K15" s="359" t="e">
        <f>ROUND('[6]Sch-1'!U3*#REF!,0)</f>
        <v>#REF!</v>
      </c>
      <c r="M15" s="359" t="s">
        <v>136</v>
      </c>
      <c r="O15" s="91" t="e">
        <f>ROUND('[6]Sch-1'!U5*#REF!,0)</f>
        <v>#REF!</v>
      </c>
    </row>
    <row r="16" spans="1:15" ht="87.75" customHeight="1">
      <c r="A16" s="590"/>
      <c r="B16" s="802" t="s">
        <v>327</v>
      </c>
      <c r="C16" s="802"/>
      <c r="D16" s="814"/>
      <c r="E16" s="815"/>
      <c r="G16" s="92"/>
    </row>
    <row r="17" spans="1:15" ht="25.5" customHeight="1">
      <c r="A17" s="589" t="s">
        <v>137</v>
      </c>
      <c r="B17" s="810" t="s">
        <v>328</v>
      </c>
      <c r="C17" s="810"/>
      <c r="D17" s="811">
        <f>'Sch-3'!R33</f>
        <v>0</v>
      </c>
      <c r="E17" s="812"/>
      <c r="I17" s="359" t="s">
        <v>138</v>
      </c>
      <c r="K17" s="360">
        <f>IF(ISERROR(ROUND((#REF!+#REF!)*#REF!,0)),0, ROUND((#REF!+#REF!)*#REF!,0))</f>
        <v>0</v>
      </c>
      <c r="M17" s="359" t="s">
        <v>138</v>
      </c>
      <c r="O17" s="94">
        <f>IF(ISERROR(ROUND((#REF!+#REF!)*#REF!,0)),0, ROUND((#REF!+#REF!)*#REF!,0))</f>
        <v>0</v>
      </c>
    </row>
    <row r="18" spans="1:15" ht="84" customHeight="1">
      <c r="A18" s="590"/>
      <c r="B18" s="802" t="s">
        <v>329</v>
      </c>
      <c r="C18" s="802"/>
      <c r="D18" s="803"/>
      <c r="E18" s="804"/>
      <c r="G18" s="95"/>
      <c r="I18" s="361" t="e">
        <f>#REF!/'Sch-1'!Y1</f>
        <v>#REF!</v>
      </c>
      <c r="K18" s="358">
        <f>'[6]Sch-1'!U3</f>
        <v>0</v>
      </c>
      <c r="M18" s="361" t="e">
        <f>I18</f>
        <v>#REF!</v>
      </c>
      <c r="O18" s="80">
        <f>'[6]Sch-1'!U5</f>
        <v>0</v>
      </c>
    </row>
    <row r="19" spans="1:15" ht="33" customHeight="1" thickBot="1">
      <c r="A19" s="591"/>
      <c r="B19" s="592" t="s">
        <v>332</v>
      </c>
      <c r="C19" s="593"/>
      <c r="D19" s="800">
        <f>D15+D17</f>
        <v>0</v>
      </c>
      <c r="E19" s="801"/>
    </row>
    <row r="20" spans="1:15" ht="30" customHeight="1">
      <c r="A20" s="96"/>
      <c r="B20" s="96"/>
      <c r="C20" s="97"/>
      <c r="D20" s="96"/>
      <c r="E20" s="96"/>
    </row>
    <row r="21" spans="1:15" ht="30" customHeight="1">
      <c r="A21" s="98" t="s">
        <v>143</v>
      </c>
      <c r="B21" s="596" t="str">
        <f>'Names of Bidder'!D27&amp;" "&amp;'Names of Bidder'!E27&amp;" "&amp;'Names of Bidder'!F27</f>
        <v xml:space="preserve">  </v>
      </c>
      <c r="C21" s="97" t="s">
        <v>144</v>
      </c>
      <c r="D21" s="798" t="str">
        <f>IF('Names of Bidder'!D24="","",'Names of Bidder'!D24)</f>
        <v/>
      </c>
      <c r="E21" s="799"/>
      <c r="F21" s="99"/>
    </row>
    <row r="22" spans="1:15" ht="30" customHeight="1">
      <c r="A22" s="98" t="s">
        <v>145</v>
      </c>
      <c r="B22" s="665" t="str">
        <f>IF('Names of Bidder'!D28="","",'Names of Bidder'!D28)</f>
        <v/>
      </c>
      <c r="C22" s="97" t="s">
        <v>146</v>
      </c>
      <c r="D22" s="798" t="str">
        <f>IF('Names of Bidder'!D25="","",'Names of Bidder'!D25)</f>
        <v/>
      </c>
      <c r="E22" s="799"/>
      <c r="F22" s="99"/>
    </row>
    <row r="23" spans="1:15" ht="30" customHeight="1">
      <c r="A23" s="100"/>
      <c r="B23" s="101"/>
      <c r="C23" s="97"/>
      <c r="D23" s="80"/>
      <c r="E23" s="80"/>
      <c r="F23" s="99"/>
    </row>
    <row r="24" spans="1:15" ht="33" customHeight="1">
      <c r="A24" s="100"/>
      <c r="B24" s="101"/>
      <c r="C24" s="85"/>
      <c r="D24" s="102"/>
      <c r="E24" s="103"/>
      <c r="F24" s="99"/>
    </row>
    <row r="25" spans="1:15" ht="21.95" customHeight="1">
      <c r="A25" s="104"/>
      <c r="B25" s="104"/>
      <c r="C25" s="104"/>
      <c r="D25" s="104"/>
      <c r="E25" s="105"/>
    </row>
    <row r="26" spans="1:15" ht="21.95" customHeight="1">
      <c r="A26" s="104"/>
      <c r="B26" s="104"/>
      <c r="C26" s="104"/>
      <c r="D26" s="104"/>
      <c r="E26" s="105"/>
    </row>
    <row r="27" spans="1:15" ht="21.95" customHeight="1">
      <c r="A27" s="104"/>
      <c r="B27" s="104"/>
      <c r="C27" s="104"/>
      <c r="D27" s="104"/>
      <c r="E27" s="105"/>
    </row>
    <row r="28" spans="1:15" ht="21.95" customHeight="1">
      <c r="A28" s="104"/>
      <c r="B28" s="104"/>
      <c r="C28" s="104"/>
      <c r="D28" s="104"/>
      <c r="E28" s="105"/>
    </row>
    <row r="29" spans="1:15" ht="21.95" customHeight="1">
      <c r="A29" s="104"/>
      <c r="B29" s="104"/>
      <c r="C29" s="104"/>
      <c r="D29" s="104"/>
      <c r="E29" s="105"/>
    </row>
    <row r="30" spans="1:15" ht="21.95" customHeight="1">
      <c r="A30" s="104"/>
      <c r="B30" s="104"/>
      <c r="C30" s="104"/>
      <c r="D30" s="104"/>
      <c r="E30" s="105"/>
    </row>
    <row r="31" spans="1:15" ht="24.95" customHeight="1">
      <c r="A31" s="103"/>
      <c r="B31" s="103"/>
      <c r="C31" s="103"/>
      <c r="D31" s="103"/>
      <c r="E31" s="103"/>
    </row>
    <row r="32" spans="1:15" ht="24.95" customHeight="1">
      <c r="A32" s="103"/>
      <c r="B32" s="103"/>
      <c r="C32" s="103"/>
      <c r="D32" s="103"/>
      <c r="E32" s="103"/>
    </row>
    <row r="33" spans="1:5" ht="24.95" customHeight="1">
      <c r="A33" s="103"/>
      <c r="B33" s="103"/>
      <c r="C33" s="103"/>
      <c r="D33" s="103"/>
      <c r="E33" s="103"/>
    </row>
    <row r="34" spans="1:5" ht="24.95" customHeight="1">
      <c r="A34" s="103"/>
      <c r="B34" s="103"/>
      <c r="C34" s="103"/>
      <c r="D34" s="103"/>
      <c r="E34" s="103"/>
    </row>
    <row r="35" spans="1:5" ht="24.95" customHeight="1">
      <c r="A35" s="103"/>
      <c r="B35" s="103"/>
      <c r="C35" s="103"/>
      <c r="D35" s="103"/>
      <c r="E35" s="103"/>
    </row>
    <row r="36" spans="1:5" ht="24.95" customHeight="1">
      <c r="A36" s="103"/>
      <c r="B36" s="103"/>
      <c r="C36" s="103"/>
      <c r="D36" s="103"/>
      <c r="E36" s="103"/>
    </row>
    <row r="37" spans="1:5" ht="24.95" customHeight="1">
      <c r="A37" s="103"/>
      <c r="B37" s="103"/>
      <c r="C37" s="103"/>
      <c r="D37" s="103"/>
      <c r="E37" s="103"/>
    </row>
    <row r="38" spans="1:5" ht="24.95" customHeight="1">
      <c r="A38" s="103"/>
      <c r="B38" s="103"/>
      <c r="C38" s="103"/>
      <c r="D38" s="103"/>
      <c r="E38" s="103"/>
    </row>
    <row r="39" spans="1:5" ht="24.95" customHeight="1">
      <c r="A39" s="103"/>
      <c r="B39" s="103"/>
      <c r="C39" s="103"/>
      <c r="D39" s="103"/>
      <c r="E39" s="103"/>
    </row>
    <row r="40" spans="1:5" ht="24.95" customHeight="1">
      <c r="A40" s="103"/>
      <c r="B40" s="103"/>
      <c r="C40" s="103"/>
      <c r="D40" s="103"/>
      <c r="E40" s="103"/>
    </row>
    <row r="41" spans="1:5" ht="24.95" customHeight="1">
      <c r="A41" s="103"/>
      <c r="B41" s="103"/>
      <c r="C41" s="103"/>
      <c r="D41" s="103"/>
      <c r="E41" s="103"/>
    </row>
    <row r="42" spans="1:5" ht="24.95" customHeight="1">
      <c r="A42" s="103"/>
      <c r="B42" s="103"/>
      <c r="C42" s="103"/>
      <c r="D42" s="103"/>
      <c r="E42" s="103"/>
    </row>
    <row r="43" spans="1:5" ht="24.95" customHeight="1">
      <c r="A43" s="103"/>
      <c r="B43" s="103"/>
      <c r="C43" s="103"/>
      <c r="D43" s="103"/>
      <c r="E43" s="103"/>
    </row>
    <row r="44" spans="1:5" ht="24.95" customHeight="1">
      <c r="A44" s="103"/>
      <c r="B44" s="103"/>
      <c r="C44" s="103"/>
      <c r="D44" s="103"/>
      <c r="E44" s="103"/>
    </row>
    <row r="45" spans="1:5" ht="24.95" customHeight="1">
      <c r="A45" s="103"/>
      <c r="B45" s="103"/>
      <c r="C45" s="103"/>
      <c r="D45" s="103"/>
      <c r="E45" s="103"/>
    </row>
    <row r="46" spans="1:5" ht="24.95" customHeight="1">
      <c r="A46" s="103"/>
      <c r="B46" s="103"/>
      <c r="C46" s="103"/>
      <c r="D46" s="103"/>
      <c r="E46" s="103"/>
    </row>
    <row r="47" spans="1:5" ht="24.95" customHeight="1">
      <c r="A47" s="103"/>
      <c r="B47" s="103"/>
      <c r="C47" s="103"/>
      <c r="D47" s="103"/>
      <c r="E47" s="103"/>
    </row>
    <row r="48" spans="1:5" ht="24.95" customHeight="1">
      <c r="A48" s="103"/>
      <c r="B48" s="103"/>
      <c r="C48" s="103"/>
      <c r="D48" s="103"/>
      <c r="E48" s="103"/>
    </row>
    <row r="49" spans="1:5" ht="24.95" customHeight="1">
      <c r="A49" s="103"/>
      <c r="B49" s="103"/>
      <c r="C49" s="103"/>
      <c r="D49" s="103"/>
      <c r="E49" s="103"/>
    </row>
    <row r="50" spans="1:5" ht="24.95" customHeight="1">
      <c r="A50" s="103"/>
      <c r="B50" s="103"/>
      <c r="C50" s="103"/>
      <c r="D50" s="103"/>
      <c r="E50" s="103"/>
    </row>
    <row r="51" spans="1:5" ht="24.95" customHeight="1">
      <c r="A51" s="103"/>
      <c r="B51" s="103"/>
      <c r="C51" s="103"/>
      <c r="D51" s="103"/>
      <c r="E51" s="103"/>
    </row>
    <row r="52" spans="1:5" ht="24.95" customHeight="1">
      <c r="A52" s="103"/>
      <c r="B52" s="103"/>
      <c r="C52" s="103"/>
      <c r="D52" s="103"/>
      <c r="E52" s="103"/>
    </row>
    <row r="53" spans="1:5" ht="24.95" customHeight="1">
      <c r="A53" s="103"/>
      <c r="B53" s="103"/>
      <c r="C53" s="103"/>
      <c r="D53" s="103"/>
      <c r="E53" s="103"/>
    </row>
    <row r="54" spans="1:5">
      <c r="A54" s="103"/>
      <c r="B54" s="103"/>
      <c r="C54" s="103"/>
      <c r="D54" s="103"/>
      <c r="E54" s="103"/>
    </row>
    <row r="55" spans="1:5">
      <c r="A55" s="103"/>
      <c r="B55" s="103"/>
      <c r="C55" s="103"/>
      <c r="D55" s="103"/>
      <c r="E55" s="103"/>
    </row>
    <row r="56" spans="1:5">
      <c r="A56" s="103"/>
      <c r="B56" s="103"/>
      <c r="C56" s="103"/>
      <c r="D56" s="103"/>
      <c r="E56" s="103"/>
    </row>
    <row r="57" spans="1:5">
      <c r="A57" s="103"/>
      <c r="B57" s="103"/>
      <c r="C57" s="103"/>
      <c r="D57" s="103"/>
      <c r="E57" s="103"/>
    </row>
    <row r="58" spans="1:5">
      <c r="A58" s="103"/>
      <c r="B58" s="103"/>
      <c r="C58" s="103"/>
      <c r="D58" s="103"/>
      <c r="E58" s="103"/>
    </row>
    <row r="59" spans="1:5">
      <c r="A59" s="103"/>
      <c r="B59" s="103"/>
      <c r="C59" s="103"/>
      <c r="D59" s="103"/>
      <c r="E59" s="103"/>
    </row>
    <row r="60" spans="1:5">
      <c r="A60" s="103"/>
      <c r="B60" s="103"/>
      <c r="C60" s="103"/>
      <c r="D60" s="103"/>
      <c r="E60" s="103"/>
    </row>
    <row r="61" spans="1:5">
      <c r="A61" s="103"/>
      <c r="B61" s="103"/>
      <c r="C61" s="103"/>
      <c r="D61" s="103"/>
      <c r="E61" s="103"/>
    </row>
    <row r="62" spans="1:5">
      <c r="A62" s="103"/>
      <c r="B62" s="103"/>
      <c r="C62" s="103"/>
      <c r="D62" s="103"/>
      <c r="E62" s="103"/>
    </row>
    <row r="63" spans="1:5">
      <c r="A63" s="103"/>
      <c r="B63" s="103"/>
      <c r="C63" s="103"/>
      <c r="D63" s="103"/>
      <c r="E63" s="103"/>
    </row>
    <row r="64" spans="1:5">
      <c r="A64" s="103"/>
      <c r="B64" s="103"/>
      <c r="C64" s="103"/>
      <c r="D64" s="103"/>
      <c r="E64" s="103"/>
    </row>
    <row r="65" spans="1:5">
      <c r="A65" s="103"/>
      <c r="B65" s="103"/>
      <c r="C65" s="103"/>
      <c r="D65" s="103"/>
      <c r="E65" s="103"/>
    </row>
    <row r="66" spans="1:5">
      <c r="A66" s="103"/>
      <c r="B66" s="103"/>
      <c r="C66" s="103"/>
      <c r="D66" s="103"/>
      <c r="E66" s="103"/>
    </row>
    <row r="67" spans="1:5">
      <c r="A67" s="103"/>
      <c r="B67" s="103"/>
      <c r="C67" s="103"/>
      <c r="D67" s="103"/>
      <c r="E67" s="103"/>
    </row>
    <row r="68" spans="1:5">
      <c r="A68" s="103"/>
      <c r="B68" s="103"/>
      <c r="C68" s="103"/>
      <c r="D68" s="103"/>
      <c r="E68" s="103"/>
    </row>
    <row r="69" spans="1:5">
      <c r="A69" s="103"/>
      <c r="B69" s="103"/>
      <c r="C69" s="103"/>
      <c r="D69" s="103"/>
      <c r="E69" s="103"/>
    </row>
    <row r="70" spans="1:5">
      <c r="A70" s="103"/>
      <c r="B70" s="103"/>
      <c r="C70" s="103"/>
      <c r="D70" s="103"/>
      <c r="E70" s="103"/>
    </row>
    <row r="71" spans="1:5">
      <c r="A71" s="103"/>
      <c r="B71" s="103"/>
      <c r="C71" s="103"/>
      <c r="D71" s="103"/>
      <c r="E71" s="103"/>
    </row>
  </sheetData>
  <sheetProtection algorithmName="SHA-512" hashValue="4PkhD1RWd+/LBVVoU9eIlx8a6UqNs0V/GBRpUceNklTGf+YKK1zgN0m8kS1y/FQPYQvfdjR8XoV9oWU1jUXXZg==" saltValue="7+sLhdwUbhiLKTeOaC8ozg==" spinCount="100000" sheet="1" formatColumns="0" formatRows="0" selectLockedCells="1"/>
  <dataConsolidate/>
  <customSheetViews>
    <customSheetView guid="{CCA37BAE-906F-43D5-9FD9-B13563E4B9D7}" scale="80" showPageBreaks="1" printArea="1" hiddenColumns="1" view="pageBreakPreview">
      <selection activeCell="D19" sqref="D19:E19"/>
      <pageMargins left="0.31" right="0.25" top="0.52" bottom="0.67" header="0.23" footer="0.24"/>
      <printOptions horizontalCentered="1"/>
      <pageSetup paperSize="9" scale="77" fitToHeight="0" orientation="portrait" r:id="rId1"/>
      <headerFooter alignWithMargins="0">
        <oddFooter>&amp;R&amp;"Book Antiqua,Bold"&amp;10Schedule-5/ Page &amp;P of &amp;N</oddFooter>
      </headerFooter>
    </customSheetView>
    <customSheetView guid="{9E88A623-8EDB-47F0-815B-9C48385C3E73}" scale="80" showPageBreaks="1" printArea="1" hiddenColumns="1" view="pageBreakPreview">
      <selection activeCell="D19" sqref="D19:E19"/>
      <pageMargins left="0.31" right="0.25" top="0.52" bottom="0.67" header="0.23" footer="0.24"/>
      <printOptions horizontalCentered="1"/>
      <pageSetup paperSize="9" scale="77" fitToHeight="0" orientation="portrait" r:id="rId2"/>
      <headerFooter alignWithMargins="0">
        <oddFooter>&amp;R&amp;"Book Antiqua,Bold"&amp;10Schedule-5/ Page &amp;P of &amp;N</oddFooter>
      </headerFooter>
    </customSheetView>
    <customSheetView guid="{BDFA0401-0547-4E51-8BD2-84F711B066CA}" scale="80" showPageBreaks="1" printArea="1" hiddenColumns="1" view="pageBreakPreview" topLeftCell="A13">
      <selection activeCell="D19" sqref="D19:E19"/>
      <pageMargins left="0.31" right="0.25" top="0.52" bottom="0.67" header="0.23" footer="0.24"/>
      <printOptions horizontalCentered="1"/>
      <pageSetup paperSize="9" scale="77" fitToHeight="0" orientation="portrait" r:id="rId3"/>
      <headerFooter alignWithMargins="0">
        <oddFooter>&amp;R&amp;"Book Antiqua,Bold"&amp;10Schedule-5/ Page &amp;P of &amp;N</oddFooter>
      </headerFooter>
    </customSheetView>
    <customSheetView guid="{112647D2-7580-431B-99B5-DD512E2AD50E}" showPageBreaks="1" printArea="1" hiddenColumns="1" view="pageBreakPreview" topLeftCell="A7">
      <selection activeCell="D16" sqref="D16:E16"/>
      <pageMargins left="0.31" right="0.25" top="0.52" bottom="0.67" header="0.23" footer="0.24"/>
      <printOptions horizontalCentered="1"/>
      <pageSetup paperSize="9" scale="77" fitToHeight="0" orientation="portrait" r:id="rId4"/>
      <headerFooter alignWithMargins="0">
        <oddFooter>&amp;R&amp;"Book Antiqua,Bold"&amp;10Schedule-5/ Page &amp;P of &amp;N</oddFooter>
      </headerFooter>
    </customSheetView>
    <customSheetView guid="{63D51328-7CBC-4A1E-B96D-BAE91416501B}" showPageBreaks="1" printArea="1" hiddenColumns="1" view="pageBreakPreview">
      <selection activeCell="D16" sqref="D16:E16"/>
      <pageMargins left="0.31" right="0.25" top="0.52" bottom="0.67" header="0.23" footer="0.24"/>
      <printOptions horizontalCentered="1"/>
      <pageSetup paperSize="9" scale="77" fitToHeight="0" orientation="portrait" r:id="rId5"/>
      <headerFooter alignWithMargins="0">
        <oddFooter>&amp;R&amp;"Book Antiqua,Bold"&amp;10Schedule-5/ Page &amp;P of &amp;N</oddFooter>
      </headerFooter>
    </customSheetView>
    <customSheetView guid="{99CA2F10-F926-46DC-8609-4EAE5B9F3585}" showPageBreaks="1" printArea="1" hiddenColumns="1" view="pageBreakPreview" topLeftCell="A7">
      <selection activeCell="B23" sqref="B23"/>
      <pageMargins left="0.31" right="0.25" top="0.52" bottom="0.67" header="0.23" footer="0.24"/>
      <printOptions horizontalCentered="1"/>
      <pageSetup paperSize="9" scale="77" fitToHeight="0" orientation="portrait" r:id="rId6"/>
      <headerFooter alignWithMargins="0">
        <oddFooter>&amp;R&amp;"Book Antiqua,Bold"&amp;10Schedule-5/ Page &amp;P of &amp;N</oddFooter>
      </headerFooter>
    </customSheetView>
    <customSheetView guid="{3C00DDA0-7DDE-4169-A739-550DAF5DCF8D}" showPageBreaks="1" printArea="1" view="pageBreakPreview">
      <selection activeCell="D15" sqref="D15:E15"/>
      <pageMargins left="0.31" right="0.25" top="0.52" bottom="0.67" header="0.23" footer="0.24"/>
      <printOptions horizontalCentered="1"/>
      <pageSetup paperSize="9" scale="78" fitToHeight="0" orientation="portrait" r:id="rId7"/>
      <headerFooter alignWithMargins="0">
        <oddFooter>&amp;R&amp;"Book Antiqua,Bold"&amp;10Schedule-5/ Page &amp;P of &amp;N</oddFooter>
      </headerFooter>
    </customSheetView>
    <customSheetView guid="{357C9841-BEC3-434B-AC63-C04FB4321BA3}" showPageBreaks="1" printArea="1" view="pageBreakPreview" topLeftCell="A10">
      <selection activeCell="D15" sqref="D15:E15"/>
      <pageMargins left="0.31" right="0.25" top="0.52" bottom="0.67" header="0.23" footer="0.24"/>
      <printOptions horizontalCentered="1"/>
      <pageSetup paperSize="9" scale="78" fitToHeight="0" orientation="portrait" r:id="rId8"/>
      <headerFooter alignWithMargins="0">
        <oddFooter>&amp;R&amp;"Book Antiqua,Bold"&amp;10Schedule-5/ Page &amp;P of &amp;N</oddFooter>
      </headerFooter>
    </customSheetView>
    <customSheetView guid="{B96E710B-6DD7-4DE1-95AB-C9EE060CD030}" showPageBreaks="1" printArea="1" hiddenColumns="1" view="pageBreakPreview">
      <selection activeCell="D15" sqref="D15:E15"/>
      <pageMargins left="0.31" right="0.25" top="0.52" bottom="0.67" header="0.23" footer="0.24"/>
      <printOptions horizontalCentered="1"/>
      <pageSetup paperSize="9" scale="77" fitToHeight="0" orientation="portrait" r:id="rId9"/>
      <headerFooter alignWithMargins="0">
        <oddFooter>&amp;R&amp;"Book Antiqua,Bold"&amp;10Schedule-5/ Page &amp;P of &amp;N</oddFooter>
      </headerFooter>
    </customSheetView>
    <customSheetView guid="{F8A50AE1-259E-429D-A506-38EB64D134EF}" showPageBreaks="1" printArea="1" hiddenColumns="1" view="pageBreakPreview">
      <selection activeCell="D16" sqref="D16:E16"/>
      <pageMargins left="0.31" right="0.25" top="0.52" bottom="0.67" header="0.23" footer="0.24"/>
      <printOptions horizontalCentered="1"/>
      <pageSetup paperSize="9" scale="77" fitToHeight="0" orientation="portrait" r:id="rId10"/>
      <headerFooter alignWithMargins="0">
        <oddFooter>&amp;R&amp;"Book Antiqua,Bold"&amp;10Schedule-5/ Page &amp;P of &amp;N</oddFooter>
      </headerFooter>
    </customSheetView>
    <customSheetView guid="{DEF6DCE2-4A74-4BE5-B5D5-8143DC3F770A}" showPageBreaks="1" printArea="1" hiddenColumns="1" view="pageBreakPreview">
      <selection activeCell="D16" sqref="D16:E16"/>
      <pageMargins left="0.31" right="0.25" top="0.52" bottom="0.67" header="0.23" footer="0.24"/>
      <printOptions horizontalCentered="1"/>
      <pageSetup paperSize="9" scale="77" fitToHeight="0" orientation="portrait" r:id="rId11"/>
      <headerFooter alignWithMargins="0">
        <oddFooter>&amp;R&amp;"Book Antiqua,Bold"&amp;10Schedule-5/ Page &amp;P of &amp;N</oddFooter>
      </headerFooter>
    </customSheetView>
    <customSheetView guid="{F658ED72-5E54-4C5B-BB2C-7A2962080984}" showPageBreaks="1" printArea="1" hiddenColumns="1" view="pageBreakPreview">
      <selection activeCell="D16" sqref="D16:E16"/>
      <pageMargins left="0.31" right="0.25" top="0.52" bottom="0.67" header="0.23" footer="0.24"/>
      <printOptions horizontalCentered="1"/>
      <pageSetup paperSize="9" scale="77" fitToHeight="0" orientation="portrait" r:id="rId12"/>
      <headerFooter alignWithMargins="0">
        <oddFooter>&amp;R&amp;"Book Antiqua,Bold"&amp;10Schedule-5/ Page &amp;P of &amp;N</oddFooter>
      </headerFooter>
    </customSheetView>
    <customSheetView guid="{BE68641D-0C1E-4F8D-890A-A660C199187C}" showPageBreaks="1" printArea="1" hiddenColumns="1" view="pageBreakPreview" topLeftCell="A10">
      <selection activeCell="D16" sqref="D16:E16"/>
      <pageMargins left="0.31" right="0.25" top="0.52" bottom="0.67" header="0.23" footer="0.24"/>
      <printOptions horizontalCentered="1"/>
      <pageSetup paperSize="9" scale="77" fitToHeight="0" orientation="portrait" r:id="rId13"/>
      <headerFooter alignWithMargins="0">
        <oddFooter>&amp;R&amp;"Book Antiqua,Bold"&amp;10Schedule-5/ Page &amp;P of &amp;N</oddFooter>
      </headerFooter>
    </customSheetView>
    <customSheetView guid="{AD0333DF-5B33-49B5-B063-72505D20EFE4}" showPageBreaks="1" printArea="1" hiddenColumns="1" view="pageBreakPreview" topLeftCell="A7">
      <selection activeCell="D16" sqref="D16:E16"/>
      <pageMargins left="0.31" right="0.25" top="0.52" bottom="0.67" header="0.23" footer="0.24"/>
      <printOptions horizontalCentered="1"/>
      <pageSetup paperSize="9" scale="77" fitToHeight="0" orientation="portrait" r:id="rId14"/>
      <headerFooter alignWithMargins="0">
        <oddFooter>&amp;R&amp;"Book Antiqua,Bold"&amp;10Schedule-5/ Page &amp;P of &amp;N</oddFooter>
      </headerFooter>
    </customSheetView>
    <customSheetView guid="{C44C314C-9BEB-403F-A933-6B948E5C1171}" showPageBreaks="1" printArea="1" hiddenColumns="1" view="pageBreakPreview" topLeftCell="A7">
      <selection activeCell="D16" sqref="D16:E16"/>
      <pageMargins left="0.31" right="0.25" top="0.52" bottom="0.67" header="0.23" footer="0.24"/>
      <printOptions horizontalCentered="1"/>
      <pageSetup paperSize="9" scale="77" fitToHeight="0" orientation="portrait" r:id="rId15"/>
      <headerFooter alignWithMargins="0">
        <oddFooter>&amp;R&amp;"Book Antiqua,Bold"&amp;10Schedule-5/ Page &amp;P of &amp;N</oddFooter>
      </headerFooter>
    </customSheetView>
    <customSheetView guid="{84F40905-A9D3-43A5-987A-8A757D486A94}" scale="80" showPageBreaks="1" printArea="1" hiddenColumns="1" view="pageBreakPreview">
      <selection activeCell="D19" sqref="D19:E19"/>
      <pageMargins left="0.31" right="0.25" top="0.52" bottom="0.67" header="0.23" footer="0.24"/>
      <printOptions horizontalCentered="1"/>
      <pageSetup paperSize="9" scale="77" fitToHeight="0" orientation="portrait" r:id="rId16"/>
      <headerFooter alignWithMargins="0">
        <oddFooter>&amp;R&amp;"Book Antiqua,Bold"&amp;10Schedule-5/ Page &amp;P of &amp;N</oddFooter>
      </headerFooter>
    </customSheetView>
  </customSheetViews>
  <mergeCells count="20">
    <mergeCell ref="M14:O14"/>
    <mergeCell ref="B15:C15"/>
    <mergeCell ref="D15:E15"/>
    <mergeCell ref="B16:C16"/>
    <mergeCell ref="D16:E16"/>
    <mergeCell ref="I14:K14"/>
    <mergeCell ref="A3:E3"/>
    <mergeCell ref="A4:E4"/>
    <mergeCell ref="B14:C14"/>
    <mergeCell ref="D14:E14"/>
    <mergeCell ref="B17:C17"/>
    <mergeCell ref="D17:E17"/>
    <mergeCell ref="D22:E22"/>
    <mergeCell ref="D21:E21"/>
    <mergeCell ref="A6:B6"/>
    <mergeCell ref="A8:C8"/>
    <mergeCell ref="A7:C7"/>
    <mergeCell ref="D19:E19"/>
    <mergeCell ref="B18:C18"/>
    <mergeCell ref="D18:E18"/>
  </mergeCells>
  <printOptions horizontalCentered="1"/>
  <pageMargins left="0.31" right="0.25" top="0.52" bottom="0.67" header="0.23" footer="0.24"/>
  <pageSetup paperSize="9" scale="77" fitToHeight="0" orientation="portrait" r:id="rId17"/>
  <headerFooter alignWithMargins="0">
    <oddFooter>&amp;R&amp;"Book Antiqua,Bold"&amp;10Schedule-5/ Page &amp;P of &amp;N</oddFooter>
  </headerFooter>
  <drawing r:id="rId18"/>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Named Ranges</vt:lpstr>
      </vt:variant>
      <vt:variant>
        <vt:i4>25</vt:i4>
      </vt:variant>
    </vt:vector>
  </HeadingPairs>
  <TitlesOfParts>
    <vt:vector size="47" baseType="lpstr">
      <vt:lpstr>Basic</vt:lpstr>
      <vt:lpstr>Cover</vt:lpstr>
      <vt:lpstr>Instructions</vt:lpstr>
      <vt:lpstr>Names of Bidder</vt:lpstr>
      <vt:lpstr>Sch-1</vt:lpstr>
      <vt:lpstr>Sch-2</vt:lpstr>
      <vt:lpstr>Sch-3</vt:lpstr>
      <vt:lpstr>Sch-4</vt:lpstr>
      <vt:lpstr>Sch-5</vt:lpstr>
      <vt:lpstr>Sch-5 after discount</vt:lpstr>
      <vt:lpstr>Sch-6</vt:lpstr>
      <vt:lpstr>Sch-6 After Discount</vt:lpstr>
      <vt:lpstr>Sch-6 (After Discount)</vt:lpstr>
      <vt:lpstr>Sch-7</vt:lpstr>
      <vt:lpstr>Discount</vt:lpstr>
      <vt:lpstr>Octroi</vt:lpstr>
      <vt:lpstr>Entry Tax</vt:lpstr>
      <vt:lpstr>Other Taxes &amp; Duties</vt:lpstr>
      <vt:lpstr>Bid Form 2nd Envelope</vt:lpstr>
      <vt:lpstr>Contracts-Template</vt:lpstr>
      <vt:lpstr>Sheet1</vt:lpstr>
      <vt:lpstr>N-W (Cr.)</vt:lpstr>
      <vt:lpstr>'Bid Form 2nd Envelope'!Print_Area</vt:lpstr>
      <vt:lpstr>Discount!Print_Area</vt:lpstr>
      <vt:lpstr>'Entry Tax'!Print_Area</vt:lpstr>
      <vt:lpstr>Instructions!Print_Area</vt:lpstr>
      <vt:lpstr>'Names of Bidder'!Print_Area</vt:lpstr>
      <vt:lpstr>Octroi!Print_Area</vt:lpstr>
      <vt:lpstr>'Other Taxes &amp; Duties'!Print_Area</vt:lpstr>
      <vt:lpstr>'Sch-1'!Print_Area</vt:lpstr>
      <vt:lpstr>'Sch-2'!Print_Area</vt:lpstr>
      <vt:lpstr>'Sch-3'!Print_Area</vt:lpstr>
      <vt:lpstr>'Sch-4'!Print_Area</vt:lpstr>
      <vt:lpstr>'Sch-5'!Print_Area</vt:lpstr>
      <vt:lpstr>'Sch-5 after discount'!Print_Area</vt:lpstr>
      <vt:lpstr>'Sch-6'!Print_Area</vt:lpstr>
      <vt:lpstr>'Sch-6 (After Discount)'!Print_Area</vt:lpstr>
      <vt:lpstr>'Sch-6 After Discount'!Print_Area</vt:lpstr>
      <vt:lpstr>'Sch-7'!Print_Area</vt:lpstr>
      <vt:lpstr>'Sch-1'!Print_Titles</vt:lpstr>
      <vt:lpstr>'Sch-2'!Print_Titles</vt:lpstr>
      <vt:lpstr>'Sch-3'!Print_Titles</vt:lpstr>
      <vt:lpstr>'Sch-5'!Print_Titles</vt:lpstr>
      <vt:lpstr>'Sch-5 after discount'!Print_Titles</vt:lpstr>
      <vt:lpstr>'Sch-6'!Print_Titles</vt:lpstr>
      <vt:lpstr>'Sch-6 (After Discount)'!Print_Titles</vt:lpstr>
      <vt:lpstr>'Sch-6 After Discount'!Print_Titles</vt:lpstr>
    </vt:vector>
  </TitlesOfParts>
  <Company>Power Grid Corp Of India Ltd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Umesh Kumar Yadav {उमेश कुमार यादव}</cp:lastModifiedBy>
  <cp:lastPrinted>2022-07-07T06:53:49Z</cp:lastPrinted>
  <dcterms:created xsi:type="dcterms:W3CDTF">2014-08-12T11:34:40Z</dcterms:created>
  <dcterms:modified xsi:type="dcterms:W3CDTF">2023-09-21T04:57:15Z</dcterms:modified>
</cp:coreProperties>
</file>