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defaultThemeVersion="124226"/>
  <mc:AlternateContent xmlns:mc="http://schemas.openxmlformats.org/markup-compatibility/2006">
    <mc:Choice Requires="x15">
      <x15ac:absPath xmlns:x15ac="http://schemas.microsoft.com/office/spreadsheetml/2010/11/ac" url="C:\Users\dhineshkumar.s\OneDrive - Power Grid Corporation of India Limited\C&amp;M\60253 dhinesh\05 Open Tender\WC-4218 220kV Terminal Bay\Amendment-II to Bid document\"/>
    </mc:Choice>
  </mc:AlternateContent>
  <xr:revisionPtr revIDLastSave="2" documentId="8_{27AD65F6-0825-47CB-8ADA-A680B3231305}" xr6:coauthVersionLast="36" xr6:coauthVersionMax="47" xr10:uidLastSave="{A2F72B4F-B6FC-4A60-8E2B-97C0C64C8976}"/>
  <bookViews>
    <workbookView xWindow="-120" yWindow="-120" windowWidth="24240" windowHeight="13140" tabRatio="821" firstSheet="1" activeTab="9"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1 " sheetId="9" r:id="rId7"/>
    <sheet name="Sch-2" sheetId="7" r:id="rId8"/>
    <sheet name="Sch-2 Dis" sheetId="8" state="hidden" r:id="rId9"/>
    <sheet name="Sch-3" sheetId="10"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'!$A$33:$AW$113</definedName>
    <definedName name="_xlnm._FilterDatabase" localSheetId="5" hidden="1">'Sch-1 dis'!$A$16:$B$21</definedName>
    <definedName name="_xlnm._FilterDatabase" localSheetId="4" hidden="1">'Sch-1.'!$A$21:$V$48</definedName>
    <definedName name="_xlnm._FilterDatabase" localSheetId="7" hidden="1">'Sch-2'!$G$18:$J$114</definedName>
    <definedName name="_xlnm._FilterDatabase" localSheetId="8" hidden="1">'Sch-2 Dis'!$A$15:$F$56</definedName>
    <definedName name="_xlnm._FilterDatabase" localSheetId="9" hidden="1">'Sch-3'!$A$15:$F$15</definedName>
    <definedName name="ab">#REF!</definedName>
    <definedName name="logo1">"Picture 7"</definedName>
    <definedName name="_xlnm.Print_Area" localSheetId="21">'Bid Form 2nd Envelope'!$A$1:$F$67</definedName>
    <definedName name="_xlnm.Print_Area" localSheetId="14">Discount!$A$2:$G$43</definedName>
    <definedName name="_xlnm.Print_Area" localSheetId="19">'Entry Tax'!$A$1:$E$16</definedName>
    <definedName name="_xlnm.Print_Area" localSheetId="2">Instructions!$A$1:$C$51</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6">'Sch-1 '!$A$1:$K$121</definedName>
    <definedName name="_xlnm.Print_Area" localSheetId="5">'Sch-1 dis'!$A$1:$G$84</definedName>
    <definedName name="_xlnm.Print_Area" localSheetId="4">'Sch-1.'!$A$1:$K$59</definedName>
    <definedName name="_xlnm.Print_Area" localSheetId="7">'Sch-2'!$A$1:$J$120</definedName>
    <definedName name="_xlnm.Print_Area" localSheetId="8">'Sch-2 Dis'!$A$1:$F$62</definedName>
    <definedName name="_xlnm.Print_Area" localSheetId="9">'Sch-3'!$A$1:$K$126</definedName>
    <definedName name="_xlnm.Print_Area" localSheetId="10">'Sch-4'!$A$1:$F$22</definedName>
    <definedName name="_xlnm.Print_Area" localSheetId="11">'Sch-5'!$A$1:$E$21</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6">'Sch-1 '!$14:$17</definedName>
    <definedName name="_xlnm.Print_Titles" localSheetId="5">'Sch-1 dis'!$14:$16</definedName>
    <definedName name="_xlnm.Print_Titles" localSheetId="4">'Sch-1.'!$16:$18</definedName>
    <definedName name="_xlnm.Print_Titles" localSheetId="7">'Sch-2'!$14:$16</definedName>
    <definedName name="_xlnm.Print_Titles" localSheetId="8">'Sch-2 Dis'!$13:$15</definedName>
    <definedName name="_xlnm.Print_Titles" localSheetId="9">'Sch-3'!$13:$15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6" hidden="1">'Sch-1 '!$A$1:$J$113</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7" hidden="1">'Sch-2'!$A$1:$J$113</definedName>
    <definedName name="Z_01ACF2E1_8E61_4459_ABC1_B6C183DEED61_.wvu.PrintArea" localSheetId="8" hidden="1">'Sch-2 Dis'!$A$1:$F$55</definedName>
    <definedName name="Z_01ACF2E1_8E61_4459_ABC1_B6C183DEED61_.wvu.PrintArea" localSheetId="9" hidden="1">'Sch-3'!$A$1:$F$15</definedName>
    <definedName name="Z_01ACF2E1_8E61_4459_ABC1_B6C183DEED61_.wvu.PrintArea" localSheetId="10" hidden="1">'Sch-4'!$A$1:$F$22</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6"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7" hidden="1">'Sch-2'!$14:$16</definedName>
    <definedName name="Z_01ACF2E1_8E61_4459_ABC1_B6C183DEED61_.wvu.PrintTitles" localSheetId="8" hidden="1">'Sch-2 Dis'!$13:$15</definedName>
    <definedName name="Z_01ACF2E1_8E61_4459_ABC1_B6C183DEED61_.wvu.PrintTitles" localSheetId="9" hidden="1">'Sch-3'!$13:$15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'Sch-1 '!$AF:$AK</definedName>
    <definedName name="Z_14D7F02E_BCCA_4517_ABC7_537FF4AEB67A_.wvu.Cols" localSheetId="7" hidden="1">'Sch-2'!#REF!</definedName>
    <definedName name="Z_14D7F02E_BCCA_4517_ABC7_537FF4AEB67A_.wvu.Cols" localSheetId="8" hidden="1">'Sch-2 Dis'!$K:$Q</definedName>
    <definedName name="Z_14D7F02E_BCCA_4517_ABC7_537FF4AEB67A_.wvu.Cols" localSheetId="9" hidden="1">'Sch-3'!$AA:$AF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6" hidden="1">'Sch-1 '!$A$16:$J$113</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'Sch-3'!$A$14:$F$15</definedName>
    <definedName name="Z_14D7F02E_BCCA_4517_ABC7_537FF4AEB67A_.wvu.PrintArea" localSheetId="21" hidden="1">'Bid Form 2nd Envelope'!$A$1:$F$68</definedName>
    <definedName name="Z_14D7F02E_BCCA_4517_ABC7_537FF4AEB67A_.wvu.PrintArea" localSheetId="2" hidden="1">Instructions!$A$1:$C$51</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6" hidden="1">'Sch-1 '!$A$1:$J$122</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7" hidden="1">'Sch-2'!$A$1:$J$121</definedName>
    <definedName name="Z_14D7F02E_BCCA_4517_ABC7_537FF4AEB67A_.wvu.PrintArea" localSheetId="8" hidden="1">'Sch-2 Dis'!$A$1:$F$62</definedName>
    <definedName name="Z_14D7F02E_BCCA_4517_ABC7_537FF4AEB67A_.wvu.PrintArea" localSheetId="9" hidden="1">'Sch-3'!$A$1:$F$124</definedName>
    <definedName name="Z_14D7F02E_BCCA_4517_ABC7_537FF4AEB67A_.wvu.PrintArea" localSheetId="10" hidden="1">'Sch-4'!$A$1:$F$22</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6"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7" hidden="1">'Sch-2'!$14:$16</definedName>
    <definedName name="Z_14D7F02E_BCCA_4517_ABC7_537FF4AEB67A_.wvu.PrintTitles" localSheetId="8" hidden="1">'Sch-2 Dis'!$13:$15</definedName>
    <definedName name="Z_14D7F02E_BCCA_4517_ABC7_537FF4AEB67A_.wvu.PrintTitles" localSheetId="9" hidden="1">'Sch-3'!$13:$15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6" hidden="1">'Sch-1 '!#REF!</definedName>
    <definedName name="Z_14D7F02E_BCCA_4517_ABC7_537FF4AEB67A_.wvu.Rows" localSheetId="9" hidden="1">'Sch-3'!#REF!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6" hidden="1">'Sch-1 '!$L:$U,'Sch-1 '!$AF:$AK</definedName>
    <definedName name="Z_17F5C48B_526E_48D2_9F97_823D578F9893_.wvu.Cols" localSheetId="4" hidden="1">'Sch-1.'!$L:$P</definedName>
    <definedName name="Z_17F5C48B_526E_48D2_9F97_823D578F9893_.wvu.Cols" localSheetId="7" hidden="1">'Sch-2'!$B:$E</definedName>
    <definedName name="Z_17F5C48B_526E_48D2_9F97_823D578F9893_.wvu.Cols" localSheetId="8" hidden="1">'Sch-2 Dis'!$K:$Q</definedName>
    <definedName name="Z_17F5C48B_526E_48D2_9F97_823D578F9893_.wvu.Cols" localSheetId="9" hidden="1">'Sch-3'!$AA:$AF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6" hidden="1">'Sch-1 '!$A$33:$AW$113</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7" hidden="1">'Sch-2'!$G$18:$J$114</definedName>
    <definedName name="Z_17F5C48B_526E_48D2_9F97_823D578F9893_.wvu.FilterData" localSheetId="8" hidden="1">'Sch-2 Dis'!$A$15:$F$56</definedName>
    <definedName name="Z_17F5C48B_526E_48D2_9F97_823D578F9893_.wvu.FilterData" localSheetId="9" hidden="1">'Sch-3'!$A$15:$F$15</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Instructions!$A$1:$C$51</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6" hidden="1">'Sch-1 '!$A$1:$L$121</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7" hidden="1">'Sch-2'!$A$1:$J$120</definedName>
    <definedName name="Z_17F5C48B_526E_48D2_9F97_823D578F9893_.wvu.PrintArea" localSheetId="8" hidden="1">'Sch-2 Dis'!$A$1:$F$62</definedName>
    <definedName name="Z_17F5C48B_526E_48D2_9F97_823D578F9893_.wvu.PrintArea" localSheetId="9" hidden="1">'Sch-3'!$A$1:$F$124</definedName>
    <definedName name="Z_17F5C48B_526E_48D2_9F97_823D578F9893_.wvu.PrintArea" localSheetId="10" hidden="1">'Sch-4'!$A$1:$F$22</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6"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7" hidden="1">'Sch-2'!$14:$16</definedName>
    <definedName name="Z_17F5C48B_526E_48D2_9F97_823D578F9893_.wvu.PrintTitles" localSheetId="8" hidden="1">'Sch-2 Dis'!$13:$15</definedName>
    <definedName name="Z_17F5C48B_526E_48D2_9F97_823D578F9893_.wvu.PrintTitles" localSheetId="9" hidden="1">'Sch-3'!$13:$15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6" hidden="1">'Sch-1 '!$Q:$Z,'Sch-1 '!$AF:$AK</definedName>
    <definedName name="Z_223BC0FC_814D_40F0_9795_CE82A16FF3A5_.wvu.Cols" localSheetId="7" hidden="1">'Sch-2'!$K:$T</definedName>
    <definedName name="Z_223BC0FC_814D_40F0_9795_CE82A16FF3A5_.wvu.Cols" localSheetId="8" hidden="1">'Sch-2 Dis'!$K:$Q</definedName>
    <definedName name="Z_223BC0FC_814D_40F0_9795_CE82A16FF3A5_.wvu.Cols" localSheetId="9" hidden="1">'Sch-3'!$AA:$AF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6"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7" hidden="1">'Sch-2'!$G$18:$J$114</definedName>
    <definedName name="Z_223BC0FC_814D_40F0_9795_CE82A16FF3A5_.wvu.FilterData" localSheetId="8" hidden="1">'Sch-2 Dis'!$A$15:$F$56</definedName>
    <definedName name="Z_223BC0FC_814D_40F0_9795_CE82A16FF3A5_.wvu.FilterData" localSheetId="9" hidden="1">'Sch-3'!$A$15:$F$15</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Instructions!$A$1:$C$51</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6" hidden="1">'Sch-1 '!$A$1:$J$121</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7" hidden="1">'Sch-2'!$A$1:$J$120</definedName>
    <definedName name="Z_223BC0FC_814D_40F0_9795_CE82A16FF3A5_.wvu.PrintArea" localSheetId="8" hidden="1">'Sch-2 Dis'!$A$1:$F$62</definedName>
    <definedName name="Z_223BC0FC_814D_40F0_9795_CE82A16FF3A5_.wvu.PrintArea" localSheetId="9" hidden="1">'Sch-3'!$A$1:$F$124</definedName>
    <definedName name="Z_223BC0FC_814D_40F0_9795_CE82A16FF3A5_.wvu.PrintArea" localSheetId="10" hidden="1">'Sch-4'!$A$1:$F$22</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6"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7" hidden="1">'Sch-2'!$14:$16</definedName>
    <definedName name="Z_223BC0FC_814D_40F0_9795_CE82A16FF3A5_.wvu.PrintTitles" localSheetId="8" hidden="1">'Sch-2 Dis'!$13:$15</definedName>
    <definedName name="Z_223BC0FC_814D_40F0_9795_CE82A16FF3A5_.wvu.PrintTitles" localSheetId="9" hidden="1">'Sch-3'!$13:$15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7"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6" hidden="1">'Sch-1 '!$Q:$Q,'Sch-1 '!$AF:$AK</definedName>
    <definedName name="Z_27A45B7A_04F2_4516_B80B_5ED0825D4ED3_.wvu.Cols" localSheetId="4" hidden="1">'Sch-1.'!#REF!</definedName>
    <definedName name="Z_27A45B7A_04F2_4516_B80B_5ED0825D4ED3_.wvu.Cols" localSheetId="7" hidden="1">'Sch-2'!$M:$M</definedName>
    <definedName name="Z_27A45B7A_04F2_4516_B80B_5ED0825D4ED3_.wvu.Cols" localSheetId="8" hidden="1">'Sch-2 Dis'!$K:$Q</definedName>
    <definedName name="Z_27A45B7A_04F2_4516_B80B_5ED0825D4ED3_.wvu.Cols" localSheetId="9" hidden="1">'Sch-3'!$AA:$AF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6"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7" hidden="1">'Sch-2'!$G$18:$J$114</definedName>
    <definedName name="Z_27A45B7A_04F2_4516_B80B_5ED0825D4ED3_.wvu.FilterData" localSheetId="8" hidden="1">'Sch-2 Dis'!$A$15:$F$56</definedName>
    <definedName name="Z_27A45B7A_04F2_4516_B80B_5ED0825D4ED3_.wvu.FilterData" localSheetId="9" hidden="1">'Sch-3'!$A$15:$F$15</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Instructions!$A$1:$C$51</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6" hidden="1">'Sch-1 '!$A$1:$J$122</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7" hidden="1">'Sch-2'!$A$1:$J$121</definedName>
    <definedName name="Z_27A45B7A_04F2_4516_B80B_5ED0825D4ED3_.wvu.PrintArea" localSheetId="8" hidden="1">'Sch-2 Dis'!$A$1:$F$62</definedName>
    <definedName name="Z_27A45B7A_04F2_4516_B80B_5ED0825D4ED3_.wvu.PrintArea" localSheetId="9" hidden="1">'Sch-3'!$A$1:$F$124</definedName>
    <definedName name="Z_27A45B7A_04F2_4516_B80B_5ED0825D4ED3_.wvu.PrintArea" localSheetId="10" hidden="1">'Sch-4'!$A$1:$F$22</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6"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7" hidden="1">'Sch-2'!$14:$16</definedName>
    <definedName name="Z_27A45B7A_04F2_4516_B80B_5ED0825D4ED3_.wvu.PrintTitles" localSheetId="8" hidden="1">'Sch-2 Dis'!$13:$15</definedName>
    <definedName name="Z_27A45B7A_04F2_4516_B80B_5ED0825D4ED3_.wvu.PrintTitles" localSheetId="9" hidden="1">'Sch-3'!$13:$15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6" hidden="1">'Sch-1 '!$Q:$Z,'Sch-1 '!$AF:$AK</definedName>
    <definedName name="Z_4AA1107B_A795_4744_B566_827168772C7A_.wvu.Cols" localSheetId="7" hidden="1">'Sch-2'!$M:$R</definedName>
    <definedName name="Z_4AA1107B_A795_4744_B566_827168772C7A_.wvu.Cols" localSheetId="8" hidden="1">'Sch-2 Dis'!$K:$Q</definedName>
    <definedName name="Z_4AA1107B_A795_4744_B566_827168772C7A_.wvu.Cols" localSheetId="9" hidden="1">'Sch-3'!$AA:$AF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6"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7" hidden="1">'Sch-2'!$G$18:$J$114</definedName>
    <definedName name="Z_4AA1107B_A795_4744_B566_827168772C7A_.wvu.FilterData" localSheetId="8" hidden="1">'Sch-2 Dis'!$A$15:$F$56</definedName>
    <definedName name="Z_4AA1107B_A795_4744_B566_827168772C7A_.wvu.FilterData" localSheetId="9" hidden="1">'Sch-3'!$A$15:$F$15</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Instructions!$A$1:$C$51</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6" hidden="1">'Sch-1 '!$A$1:$J$121</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7" hidden="1">'Sch-2'!$A$1:$J$120</definedName>
    <definedName name="Z_4AA1107B_A795_4744_B566_827168772C7A_.wvu.PrintArea" localSheetId="8" hidden="1">'Sch-2 Dis'!$A$1:$F$62</definedName>
    <definedName name="Z_4AA1107B_A795_4744_B566_827168772C7A_.wvu.PrintArea" localSheetId="9" hidden="1">'Sch-3'!$A$1:$F$124</definedName>
    <definedName name="Z_4AA1107B_A795_4744_B566_827168772C7A_.wvu.PrintArea" localSheetId="10" hidden="1">'Sch-4'!$A$1:$F$22</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6"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7" hidden="1">'Sch-2'!$14:$16</definedName>
    <definedName name="Z_4AA1107B_A795_4744_B566_827168772C7A_.wvu.PrintTitles" localSheetId="8" hidden="1">'Sch-2 Dis'!$13:$15</definedName>
    <definedName name="Z_4AA1107B_A795_4744_B566_827168772C7A_.wvu.PrintTitles" localSheetId="9" hidden="1">'Sch-3'!$13:$15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7"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6"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7" hidden="1">'Sch-2'!#REF!</definedName>
    <definedName name="Z_4F65FF32_EC61_4022_A399_2986D7B6B8B3_.wvu.Cols" localSheetId="8" hidden="1">'Sch-2 Dis'!$K:$Q</definedName>
    <definedName name="Z_4F65FF32_EC61_4022_A399_2986D7B6B8B3_.wvu.Cols" localSheetId="9" hidden="1">'Sch-3'!$AA:$AF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Instructions!$A$1:$C$51</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6" hidden="1">'Sch-1 '!$A$1:$J$113</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7" hidden="1">'Sch-2'!$A$1:$J$113</definedName>
    <definedName name="Z_4F65FF32_EC61_4022_A399_2986D7B6B8B3_.wvu.PrintArea" localSheetId="8" hidden="1">'Sch-2 Dis'!$A$1:$F$55</definedName>
    <definedName name="Z_4F65FF32_EC61_4022_A399_2986D7B6B8B3_.wvu.PrintArea" localSheetId="9" hidden="1">'Sch-3'!$A$1:$F$15</definedName>
    <definedName name="Z_4F65FF32_EC61_4022_A399_2986D7B6B8B3_.wvu.PrintArea" localSheetId="10" hidden="1">'Sch-4'!$A$1:$F$22</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6"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7" hidden="1">'Sch-2'!$14:$16</definedName>
    <definedName name="Z_4F65FF32_EC61_4022_A399_2986D7B6B8B3_.wvu.PrintTitles" localSheetId="8" hidden="1">'Sch-2 Dis'!$13:$15</definedName>
    <definedName name="Z_4F65FF32_EC61_4022_A399_2986D7B6B8B3_.wvu.PrintTitles" localSheetId="9" hidden="1">'Sch-3'!$13:$15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6"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7" hidden="1">'Sch-2'!#REF!</definedName>
    <definedName name="Z_4F65FF32_EC61_4022_A399_2986D7B6B8B3_.wvu.Rows" localSheetId="8" hidden="1">'Sch-2 Dis'!#REF!</definedName>
    <definedName name="Z_4F65FF32_EC61_4022_A399_2986D7B6B8B3_.wvu.Rows" localSheetId="9" hidden="1">'Sch-3'!#REF!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6" hidden="1">'Sch-1 '!$Q:$Z,'Sch-1 '!$AF:$AK</definedName>
    <definedName name="Z_7487ED9F_BBED_4B2A_9631_22F1A430946B_.wvu.Cols" localSheetId="7" hidden="1">'Sch-2'!$M:$R</definedName>
    <definedName name="Z_7487ED9F_BBED_4B2A_9631_22F1A430946B_.wvu.Cols" localSheetId="8" hidden="1">'Sch-2 Dis'!$K:$Q</definedName>
    <definedName name="Z_7487ED9F_BBED_4B2A_9631_22F1A430946B_.wvu.Cols" localSheetId="9" hidden="1">'Sch-3'!$AA:$AF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6"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7" hidden="1">'Sch-2'!$G$18:$J$114</definedName>
    <definedName name="Z_7487ED9F_BBED_4B2A_9631_22F1A430946B_.wvu.FilterData" localSheetId="8" hidden="1">'Sch-2 Dis'!$A$15:$F$56</definedName>
    <definedName name="Z_7487ED9F_BBED_4B2A_9631_22F1A430946B_.wvu.FilterData" localSheetId="9" hidden="1">'Sch-3'!$A$15:$F$15</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Instructions!$A$1:$C$51</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6" hidden="1">'Sch-1 '!$A$1:$J$121</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7" hidden="1">'Sch-2'!$A$1:$J$120</definedName>
    <definedName name="Z_7487ED9F_BBED_4B2A_9631_22F1A430946B_.wvu.PrintArea" localSheetId="8" hidden="1">'Sch-2 Dis'!$A$1:$F$62</definedName>
    <definedName name="Z_7487ED9F_BBED_4B2A_9631_22F1A430946B_.wvu.PrintArea" localSheetId="9" hidden="1">'Sch-3'!$A$1:$F$124</definedName>
    <definedName name="Z_7487ED9F_BBED_4B2A_9631_22F1A430946B_.wvu.PrintArea" localSheetId="10" hidden="1">'Sch-4'!$A$1:$F$22</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6"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7" hidden="1">'Sch-2'!$14:$16</definedName>
    <definedName name="Z_7487ED9F_BBED_4B2A_9631_22F1A430946B_.wvu.PrintTitles" localSheetId="8" hidden="1">'Sch-2 Dis'!$13:$15</definedName>
    <definedName name="Z_7487ED9F_BBED_4B2A_9631_22F1A430946B_.wvu.PrintTitles" localSheetId="9" hidden="1">'Sch-3'!$13:$15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7"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6" hidden="1">'Sch-1 '!$L:$O,'Sch-1 '!$AF:$AK</definedName>
    <definedName name="Z_9154002C_6C58_44C9_AE93_0E761C3D01FD_.wvu.Cols" localSheetId="4" hidden="1">'Sch-1.'!$L:$P</definedName>
    <definedName name="Z_9154002C_6C58_44C9_AE93_0E761C3D01FD_.wvu.Cols" localSheetId="7" hidden="1">'Sch-2'!$B:$E</definedName>
    <definedName name="Z_9154002C_6C58_44C9_AE93_0E761C3D01FD_.wvu.Cols" localSheetId="8" hidden="1">'Sch-2 Dis'!$K:$Q</definedName>
    <definedName name="Z_9154002C_6C58_44C9_AE93_0E761C3D01FD_.wvu.Cols" localSheetId="9" hidden="1">'Sch-3'!$AA:$AF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6" hidden="1">'Sch-1 '!$A$33:$AW$113</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7" hidden="1">'Sch-2'!$G$18:$J$114</definedName>
    <definedName name="Z_9154002C_6C58_44C9_AE93_0E761C3D01FD_.wvu.FilterData" localSheetId="8" hidden="1">'Sch-2 Dis'!$A$15:$F$56</definedName>
    <definedName name="Z_9154002C_6C58_44C9_AE93_0E761C3D01FD_.wvu.FilterData" localSheetId="9" hidden="1">'Sch-3'!$A$15:$F$15</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Instructions!$A$1:$C$51</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6" hidden="1">'Sch-1 '!$A$1:$K$121</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7" hidden="1">'Sch-2'!$A$1:$J$120</definedName>
    <definedName name="Z_9154002C_6C58_44C9_AE93_0E761C3D01FD_.wvu.PrintArea" localSheetId="8" hidden="1">'Sch-2 Dis'!$A$1:$F$62</definedName>
    <definedName name="Z_9154002C_6C58_44C9_AE93_0E761C3D01FD_.wvu.PrintArea" localSheetId="9" hidden="1">'Sch-3'!$A$1:$F$124</definedName>
    <definedName name="Z_9154002C_6C58_44C9_AE93_0E761C3D01FD_.wvu.PrintArea" localSheetId="10" hidden="1">'Sch-4'!$A$1:$F$22</definedName>
    <definedName name="Z_9154002C_6C58_44C9_AE93_0E761C3D01FD_.wvu.PrintArea" localSheetId="11" hidden="1">'Sch-5'!$A$1:$E$21</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6"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7" hidden="1">'Sch-2'!$14:$16</definedName>
    <definedName name="Z_9154002C_6C58_44C9_AE93_0E761C3D01FD_.wvu.PrintTitles" localSheetId="8" hidden="1">'Sch-2 Dis'!$13:$15</definedName>
    <definedName name="Z_9154002C_6C58_44C9_AE93_0E761C3D01FD_.wvu.PrintTitles" localSheetId="9" hidden="1">'Sch-3'!$13:$15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Instructions!$16:$17,Instructions!$20:$28,Instructions!$32:$33,Instructions!$39:$41,Instructions!$45:$45</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6" hidden="1">'Sch-1 '!$L:$O,'Sch-1 '!$AF:$AK</definedName>
    <definedName name="Z_9AABADBB_0C61_4F6E_8EBA_FB1F391DCDF7_.wvu.Cols" localSheetId="4" hidden="1">'Sch-1.'!$L:$P</definedName>
    <definedName name="Z_9AABADBB_0C61_4F6E_8EBA_FB1F391DCDF7_.wvu.Cols" localSheetId="7" hidden="1">'Sch-2'!$B:$E</definedName>
    <definedName name="Z_9AABADBB_0C61_4F6E_8EBA_FB1F391DCDF7_.wvu.Cols" localSheetId="8" hidden="1">'Sch-2 Dis'!$K:$Q</definedName>
    <definedName name="Z_9AABADBB_0C61_4F6E_8EBA_FB1F391DCDF7_.wvu.Cols" localSheetId="9" hidden="1">'Sch-3'!$AA:$AF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6" hidden="1">'Sch-1 '!$A$33:$AW$113</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7" hidden="1">'Sch-2'!$G$18:$J$114</definedName>
    <definedName name="Z_9AABADBB_0C61_4F6E_8EBA_FB1F391DCDF7_.wvu.FilterData" localSheetId="8" hidden="1">'Sch-2 Dis'!$A$15:$F$56</definedName>
    <definedName name="Z_9AABADBB_0C61_4F6E_8EBA_FB1F391DCDF7_.wvu.FilterData" localSheetId="9" hidden="1">'Sch-3'!$A$15:$F$15</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Instructions!$A$1:$C$51</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6" hidden="1">'Sch-1 '!$A$1:$K$121</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7" hidden="1">'Sch-2'!$A$1:$J$120</definedName>
    <definedName name="Z_9AABADBB_0C61_4F6E_8EBA_FB1F391DCDF7_.wvu.PrintArea" localSheetId="8" hidden="1">'Sch-2 Dis'!$A$1:$F$62</definedName>
    <definedName name="Z_9AABADBB_0C61_4F6E_8EBA_FB1F391DCDF7_.wvu.PrintArea" localSheetId="9" hidden="1">'Sch-3'!$A$1:$F$124</definedName>
    <definedName name="Z_9AABADBB_0C61_4F6E_8EBA_FB1F391DCDF7_.wvu.PrintArea" localSheetId="10" hidden="1">'Sch-4'!$A$1:$F$22</definedName>
    <definedName name="Z_9AABADBB_0C61_4F6E_8EBA_FB1F391DCDF7_.wvu.PrintArea" localSheetId="11" hidden="1">'Sch-5'!$A$1:$E$21</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6"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7" hidden="1">'Sch-2'!$14:$16</definedName>
    <definedName name="Z_9AABADBB_0C61_4F6E_8EBA_FB1F391DCDF7_.wvu.PrintTitles" localSheetId="8" hidden="1">'Sch-2 Dis'!$13:$15</definedName>
    <definedName name="Z_9AABADBB_0C61_4F6E_8EBA_FB1F391DCDF7_.wvu.PrintTitles" localSheetId="9" hidden="1">'Sch-3'!$13:$15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Instructions!$16:$17,Instructions!$20:$28,Instructions!$32:$33,Instructions!$39:$41,Instructions!$45:$45</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6" hidden="1">'Sch-1 '!$Q:$Z,'Sch-1 '!$AF:$AK</definedName>
    <definedName name="Z_A7DBDDEF_9245_44C6_9EBF_032DB6E1C0A2_.wvu.Cols" localSheetId="4" hidden="1">'Sch-1.'!$L:$L,'Sch-1.'!#REF!</definedName>
    <definedName name="Z_A7DBDDEF_9245_44C6_9EBF_032DB6E1C0A2_.wvu.Cols" localSheetId="7" hidden="1">'Sch-2'!$M:$R</definedName>
    <definedName name="Z_A7DBDDEF_9245_44C6_9EBF_032DB6E1C0A2_.wvu.Cols" localSheetId="8" hidden="1">'Sch-2 Dis'!$K:$Q</definedName>
    <definedName name="Z_A7DBDDEF_9245_44C6_9EBF_032DB6E1C0A2_.wvu.Cols" localSheetId="9" hidden="1">'Sch-3'!$AA:$AF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6"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7" hidden="1">'Sch-2'!$G$18:$J$114</definedName>
    <definedName name="Z_A7DBDDEF_9245_44C6_9EBF_032DB6E1C0A2_.wvu.FilterData" localSheetId="8" hidden="1">'Sch-2 Dis'!$A$15:$F$56</definedName>
    <definedName name="Z_A7DBDDEF_9245_44C6_9EBF_032DB6E1C0A2_.wvu.FilterData" localSheetId="9" hidden="1">'Sch-3'!$A$15:$F$15</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Instructions!$A$1:$C$51</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6" hidden="1">'Sch-1 '!$A$1:$J$121</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7" hidden="1">'Sch-2'!$A$1:$J$120</definedName>
    <definedName name="Z_A7DBDDEF_9245_44C6_9EBF_032DB6E1C0A2_.wvu.PrintArea" localSheetId="8" hidden="1">'Sch-2 Dis'!$A$1:$F$62</definedName>
    <definedName name="Z_A7DBDDEF_9245_44C6_9EBF_032DB6E1C0A2_.wvu.PrintArea" localSheetId="9" hidden="1">'Sch-3'!$A$1:$F$124</definedName>
    <definedName name="Z_A7DBDDEF_9245_44C6_9EBF_032DB6E1C0A2_.wvu.PrintArea" localSheetId="10" hidden="1">'Sch-4'!$A$1:$F$22</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6"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7" hidden="1">'Sch-2'!$14:$16</definedName>
    <definedName name="Z_A7DBDDEF_9245_44C6_9EBF_032DB6E1C0A2_.wvu.PrintTitles" localSheetId="8" hidden="1">'Sch-2 Dis'!$13:$15</definedName>
    <definedName name="Z_A7DBDDEF_9245_44C6_9EBF_032DB6E1C0A2_.wvu.PrintTitles" localSheetId="9" hidden="1">'Sch-3'!$13:$15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6" hidden="1">'Sch-1 '!#REF!,'Sch-1 '!#REF!,'Sch-1 '!#REF!,'Sch-1 '!#REF!</definedName>
    <definedName name="Z_A7DBDDEF_9245_44C6_9EBF_032DB6E1C0A2_.wvu.Rows" localSheetId="4" hidden="1">'Sch-1.'!#REF!,'Sch-1.'!#REF!,'Sch-1.'!#REF!,'Sch-1.'!#REF!</definedName>
    <definedName name="Z_A7DBDDEF_9245_44C6_9EBF_032DB6E1C0A2_.wvu.Rows" localSheetId="7"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6" hidden="1">'Sch-1 '!$Q:$Z,'Sch-1 '!$AF:$AK</definedName>
    <definedName name="Z_B23AD343_29DA_4CE0_BD10_47BF44F3782F_.wvu.Cols" localSheetId="4" hidden="1">'Sch-1.'!$N:$S</definedName>
    <definedName name="Z_B23AD343_29DA_4CE0_BD10_47BF44F3782F_.wvu.Cols" localSheetId="7" hidden="1">'Sch-2'!$M:$R</definedName>
    <definedName name="Z_B23AD343_29DA_4CE0_BD10_47BF44F3782F_.wvu.Cols" localSheetId="8" hidden="1">'Sch-2 Dis'!$K:$Q</definedName>
    <definedName name="Z_B23AD343_29DA_4CE0_BD10_47BF44F3782F_.wvu.Cols" localSheetId="9" hidden="1">'Sch-3'!$AA:$AF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6"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7" hidden="1">'Sch-2'!$G$18:$J$114</definedName>
    <definedName name="Z_B23AD343_29DA_4CE0_BD10_47BF44F3782F_.wvu.FilterData" localSheetId="8" hidden="1">'Sch-2 Dis'!$A$15:$F$56</definedName>
    <definedName name="Z_B23AD343_29DA_4CE0_BD10_47BF44F3782F_.wvu.FilterData" localSheetId="9" hidden="1">'Sch-3'!$A$15:$F$15</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Instructions!$A$1:$C$51</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6" hidden="1">'Sch-1 '!$A$1:$J$121</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7" hidden="1">'Sch-2'!$A$1:$J$120</definedName>
    <definedName name="Z_B23AD343_29DA_4CE0_BD10_47BF44F3782F_.wvu.PrintArea" localSheetId="8" hidden="1">'Sch-2 Dis'!$A$1:$F$62</definedName>
    <definedName name="Z_B23AD343_29DA_4CE0_BD10_47BF44F3782F_.wvu.PrintArea" localSheetId="9" hidden="1">'Sch-3'!$A$1:$F$124</definedName>
    <definedName name="Z_B23AD343_29DA_4CE0_BD10_47BF44F3782F_.wvu.PrintArea" localSheetId="10" hidden="1">'Sch-4'!$A$1:$F$22</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6"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7" hidden="1">'Sch-2'!$14:$16</definedName>
    <definedName name="Z_B23AD343_29DA_4CE0_BD10_47BF44F3782F_.wvu.PrintTitles" localSheetId="8" hidden="1">'Sch-2 Dis'!$13:$15</definedName>
    <definedName name="Z_B23AD343_29DA_4CE0_BD10_47BF44F3782F_.wvu.PrintTitles" localSheetId="9" hidden="1">'Sch-3'!$13:$15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7"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6" hidden="1">'Sch-1 '!$Q:$Z,'Sch-1 '!$AF:$AK</definedName>
    <definedName name="Z_B3CE7B10_A914_4559_A6DA_AED8C22AFD6D_.wvu.Cols" localSheetId="4" hidden="1">'Sch-1.'!$L:$O</definedName>
    <definedName name="Z_B3CE7B10_A914_4559_A6DA_AED8C22AFD6D_.wvu.Cols" localSheetId="7" hidden="1">'Sch-2'!$M:$R</definedName>
    <definedName name="Z_B3CE7B10_A914_4559_A6DA_AED8C22AFD6D_.wvu.Cols" localSheetId="8" hidden="1">'Sch-2 Dis'!$K:$Q</definedName>
    <definedName name="Z_B3CE7B10_A914_4559_A6DA_AED8C22AFD6D_.wvu.Cols" localSheetId="9" hidden="1">'Sch-3'!$AA:$AF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6"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7" hidden="1">'Sch-2'!$G$18:$J$114</definedName>
    <definedName name="Z_B3CE7B10_A914_4559_A6DA_AED8C22AFD6D_.wvu.FilterData" localSheetId="8" hidden="1">'Sch-2 Dis'!$A$15:$F$56</definedName>
    <definedName name="Z_B3CE7B10_A914_4559_A6DA_AED8C22AFD6D_.wvu.FilterData" localSheetId="9" hidden="1">'Sch-3'!$A$15:$F$15</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Instructions!$A$1:$C$51</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6" hidden="1">'Sch-1 '!$A$1:$J$121</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7" hidden="1">'Sch-2'!$A$1:$J$120</definedName>
    <definedName name="Z_B3CE7B10_A914_4559_A6DA_AED8C22AFD6D_.wvu.PrintArea" localSheetId="8" hidden="1">'Sch-2 Dis'!$A$1:$F$62</definedName>
    <definedName name="Z_B3CE7B10_A914_4559_A6DA_AED8C22AFD6D_.wvu.PrintArea" localSheetId="9" hidden="1">'Sch-3'!$A$1:$F$124</definedName>
    <definedName name="Z_B3CE7B10_A914_4559_A6DA_AED8C22AFD6D_.wvu.PrintArea" localSheetId="10" hidden="1">'Sch-4'!$A$1:$F$22</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6"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7" hidden="1">'Sch-2'!$14:$16</definedName>
    <definedName name="Z_B3CE7B10_A914_4559_A6DA_AED8C22AFD6D_.wvu.PrintTitles" localSheetId="8" hidden="1">'Sch-2 Dis'!$13:$15</definedName>
    <definedName name="Z_B3CE7B10_A914_4559_A6DA_AED8C22AFD6D_.wvu.PrintTitles" localSheetId="9" hidden="1">'Sch-3'!$13:$15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7"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6" hidden="1">'Sch-1 '!$Q:$Z,'Sch-1 '!$AF:$AK</definedName>
    <definedName name="Z_B835C05C_B615_4DCB_982D_4519616B3CD8_.wvu.Cols" localSheetId="4" hidden="1">'Sch-1.'!$L:$O,'Sch-1.'!#REF!</definedName>
    <definedName name="Z_B835C05C_B615_4DCB_982D_4519616B3CD8_.wvu.Cols" localSheetId="7" hidden="1">'Sch-2'!$K:$T</definedName>
    <definedName name="Z_B835C05C_B615_4DCB_982D_4519616B3CD8_.wvu.Cols" localSheetId="8" hidden="1">'Sch-2 Dis'!$K:$Q</definedName>
    <definedName name="Z_B835C05C_B615_4DCB_982D_4519616B3CD8_.wvu.Cols" localSheetId="9" hidden="1">'Sch-3'!$AA:$AF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6" hidden="1">'Sch-1 '!$A$33:$AW$113</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7" hidden="1">'Sch-2'!$G$18:$J$114</definedName>
    <definedName name="Z_B835C05C_B615_4DCB_982D_4519616B3CD8_.wvu.FilterData" localSheetId="8" hidden="1">'Sch-2 Dis'!$A$15:$F$56</definedName>
    <definedName name="Z_B835C05C_B615_4DCB_982D_4519616B3CD8_.wvu.FilterData" localSheetId="9" hidden="1">'Sch-3'!$A$15:$F$15</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Instructions!$A$1:$C$51</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6" hidden="1">'Sch-1 '!$A$1:$J$121</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7" hidden="1">'Sch-2'!$A$1:$J$120</definedName>
    <definedName name="Z_B835C05C_B615_4DCB_982D_4519616B3CD8_.wvu.PrintArea" localSheetId="8" hidden="1">'Sch-2 Dis'!$A$1:$F$62</definedName>
    <definedName name="Z_B835C05C_B615_4DCB_982D_4519616B3CD8_.wvu.PrintArea" localSheetId="9" hidden="1">'Sch-3'!$A$1:$F$124</definedName>
    <definedName name="Z_B835C05C_B615_4DCB_982D_4519616B3CD8_.wvu.PrintArea" localSheetId="10" hidden="1">'Sch-4'!$A$1:$F$22</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6"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7" hidden="1">'Sch-2'!$14:$16</definedName>
    <definedName name="Z_B835C05C_B615_4DCB_982D_4519616B3CD8_.wvu.PrintTitles" localSheetId="8" hidden="1">'Sch-2 Dis'!$13:$15</definedName>
    <definedName name="Z_B835C05C_B615_4DCB_982D_4519616B3CD8_.wvu.PrintTitles" localSheetId="9" hidden="1">'Sch-3'!$13:$15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7"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6" hidden="1">'Sch-1 '!$Q:$Z,'Sch-1 '!$AF:$AK</definedName>
    <definedName name="Z_D0757F9E_DF41_4B40_A5E5_F4F8FDD8D61D_.wvu.Cols" localSheetId="7" hidden="1">'Sch-2'!$M:$R</definedName>
    <definedName name="Z_D0757F9E_DF41_4B40_A5E5_F4F8FDD8D61D_.wvu.Cols" localSheetId="8" hidden="1">'Sch-2 Dis'!$K:$Q</definedName>
    <definedName name="Z_D0757F9E_DF41_4B40_A5E5_F4F8FDD8D61D_.wvu.Cols" localSheetId="9" hidden="1">'Sch-3'!$AA:$AF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6"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7" hidden="1">'Sch-2'!$G$18:$J$114</definedName>
    <definedName name="Z_D0757F9E_DF41_4B40_A5E5_F4F8FDD8D61D_.wvu.FilterData" localSheetId="8" hidden="1">'Sch-2 Dis'!$A$15:$F$56</definedName>
    <definedName name="Z_D0757F9E_DF41_4B40_A5E5_F4F8FDD8D61D_.wvu.FilterData" localSheetId="9" hidden="1">'Sch-3'!$A$15:$F$15</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Instructions!$A$1:$C$51</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6" hidden="1">'Sch-1 '!$A$1:$J$121</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7" hidden="1">'Sch-2'!$A$1:$J$120</definedName>
    <definedName name="Z_D0757F9E_DF41_4B40_A5E5_F4F8FDD8D61D_.wvu.PrintArea" localSheetId="8" hidden="1">'Sch-2 Dis'!$A$1:$F$62</definedName>
    <definedName name="Z_D0757F9E_DF41_4B40_A5E5_F4F8FDD8D61D_.wvu.PrintArea" localSheetId="9" hidden="1">'Sch-3'!$A$1:$F$124</definedName>
    <definedName name="Z_D0757F9E_DF41_4B40_A5E5_F4F8FDD8D61D_.wvu.PrintArea" localSheetId="10" hidden="1">'Sch-4'!$A$1:$F$22</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6"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7" hidden="1">'Sch-2'!$14:$16</definedName>
    <definedName name="Z_D0757F9E_DF41_4B40_A5E5_F4F8FDD8D61D_.wvu.PrintTitles" localSheetId="8" hidden="1">'Sch-2 Dis'!$13:$15</definedName>
    <definedName name="Z_D0757F9E_DF41_4B40_A5E5_F4F8FDD8D61D_.wvu.PrintTitles" localSheetId="9" hidden="1">'Sch-3'!$13:$15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7"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6" hidden="1">'Sch-1 '!$Q:$Z,'Sch-1 '!$AF:$AK</definedName>
    <definedName name="Z_D53177B2_31EC_4222_B97A_A37DCFD9E45B_.wvu.Cols" localSheetId="4" hidden="1">'Sch-1.'!$L:$W</definedName>
    <definedName name="Z_D53177B2_31EC_4222_B97A_A37DCFD9E45B_.wvu.Cols" localSheetId="7" hidden="1">'Sch-2'!$M:$R</definedName>
    <definedName name="Z_D53177B2_31EC_4222_B97A_A37DCFD9E45B_.wvu.Cols" localSheetId="8" hidden="1">'Sch-2 Dis'!$K:$Q</definedName>
    <definedName name="Z_D53177B2_31EC_4222_B97A_A37DCFD9E45B_.wvu.Cols" localSheetId="9" hidden="1">'Sch-3'!$AA:$AF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6"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7" hidden="1">'Sch-2'!$G$18:$J$114</definedName>
    <definedName name="Z_D53177B2_31EC_4222_B97A_A37DCFD9E45B_.wvu.FilterData" localSheetId="8" hidden="1">'Sch-2 Dis'!$A$15:$F$56</definedName>
    <definedName name="Z_D53177B2_31EC_4222_B97A_A37DCFD9E45B_.wvu.FilterData" localSheetId="9" hidden="1">'Sch-3'!$A$15:$F$15</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Instructions!$A$1:$C$51</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6" hidden="1">'Sch-1 '!$A$1:$J$121</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7" hidden="1">'Sch-2'!$A$1:$J$120</definedName>
    <definedName name="Z_D53177B2_31EC_4222_B97A_A37DCFD9E45B_.wvu.PrintArea" localSheetId="8" hidden="1">'Sch-2 Dis'!$A$1:$F$62</definedName>
    <definedName name="Z_D53177B2_31EC_4222_B97A_A37DCFD9E45B_.wvu.PrintArea" localSheetId="9" hidden="1">'Sch-3'!$A$1:$F$124</definedName>
    <definedName name="Z_D53177B2_31EC_4222_B97A_A37DCFD9E45B_.wvu.PrintArea" localSheetId="10" hidden="1">'Sch-4'!$A$1:$F$22</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6"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7" hidden="1">'Sch-2'!$14:$16</definedName>
    <definedName name="Z_D53177B2_31EC_4222_B97A_A37DCFD9E45B_.wvu.PrintTitles" localSheetId="8" hidden="1">'Sch-2 Dis'!$13:$15</definedName>
    <definedName name="Z_D53177B2_31EC_4222_B97A_A37DCFD9E45B_.wvu.PrintTitles" localSheetId="9" hidden="1">'Sch-3'!$13:$15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7"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6" hidden="1">'Sch-1 '!$L:$U,'Sch-1 '!$AF:$AK</definedName>
    <definedName name="Z_E81F0721_C35D_4189_B675_E46A21339863_.wvu.Cols" localSheetId="4" hidden="1">'Sch-1.'!$L:$P</definedName>
    <definedName name="Z_E81F0721_C35D_4189_B675_E46A21339863_.wvu.FilterData" localSheetId="6" hidden="1">'Sch-1 '!$A$33:$AW$113</definedName>
    <definedName name="Z_E81F0721_C35D_4189_B675_E46A21339863_.wvu.PrintArea" localSheetId="6" hidden="1">'Sch-1 '!$A$1:$K$121</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6" hidden="1">'Sch-1 '!$Q:$Z,'Sch-1 '!$AF:$AK</definedName>
    <definedName name="Z_E97134B6_5E8D_4951_8DA0_73D065532361_.wvu.Cols" localSheetId="4" hidden="1">'Sch-1.'!$L:$W</definedName>
    <definedName name="Z_E97134B6_5E8D_4951_8DA0_73D065532361_.wvu.Cols" localSheetId="7" hidden="1">'Sch-2'!$M:$R</definedName>
    <definedName name="Z_E97134B6_5E8D_4951_8DA0_73D065532361_.wvu.Cols" localSheetId="8" hidden="1">'Sch-2 Dis'!$K:$Q</definedName>
    <definedName name="Z_E97134B6_5E8D_4951_8DA0_73D065532361_.wvu.Cols" localSheetId="9" hidden="1">'Sch-3'!$AA:$AF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6"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7" hidden="1">'Sch-2'!$G$18:$J$114</definedName>
    <definedName name="Z_E97134B6_5E8D_4951_8DA0_73D065532361_.wvu.FilterData" localSheetId="8" hidden="1">'Sch-2 Dis'!$A$15:$F$56</definedName>
    <definedName name="Z_E97134B6_5E8D_4951_8DA0_73D065532361_.wvu.FilterData" localSheetId="9" hidden="1">'Sch-3'!$A$15:$F$15</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Instructions!$A$1:$C$51</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6" hidden="1">'Sch-1 '!$A$1:$J$121</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7" hidden="1">'Sch-2'!$A$1:$J$120</definedName>
    <definedName name="Z_E97134B6_5E8D_4951_8DA0_73D065532361_.wvu.PrintArea" localSheetId="8" hidden="1">'Sch-2 Dis'!$A$1:$F$62</definedName>
    <definedName name="Z_E97134B6_5E8D_4951_8DA0_73D065532361_.wvu.PrintArea" localSheetId="9" hidden="1">'Sch-3'!$A$1:$F$124</definedName>
    <definedName name="Z_E97134B6_5E8D_4951_8DA0_73D065532361_.wvu.PrintArea" localSheetId="10" hidden="1">'Sch-4'!$A$1:$F$22</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6"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7" hidden="1">'Sch-2'!$14:$16</definedName>
    <definedName name="Z_E97134B6_5E8D_4951_8DA0_73D065532361_.wvu.PrintTitles" localSheetId="8" hidden="1">'Sch-2 Dis'!$13:$15</definedName>
    <definedName name="Z_E97134B6_5E8D_4951_8DA0_73D065532361_.wvu.PrintTitles" localSheetId="9" hidden="1">'Sch-3'!$13:$15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7"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6" hidden="1">'Sch-1 '!$Q:$Z,'Sch-1 '!$AF:$AK</definedName>
    <definedName name="Z_E9F4E142_7D26_464D_BECA_4F3806DB1FE1_.wvu.Cols" localSheetId="4" hidden="1">'Sch-1.'!$N:$S</definedName>
    <definedName name="Z_E9F4E142_7D26_464D_BECA_4F3806DB1FE1_.wvu.Cols" localSheetId="7" hidden="1">'Sch-2'!$M:$R</definedName>
    <definedName name="Z_E9F4E142_7D26_464D_BECA_4F3806DB1FE1_.wvu.Cols" localSheetId="8" hidden="1">'Sch-2 Dis'!$K:$Q</definedName>
    <definedName name="Z_E9F4E142_7D26_464D_BECA_4F3806DB1FE1_.wvu.Cols" localSheetId="9" hidden="1">'Sch-3'!$AA:$AF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6"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7" hidden="1">'Sch-2'!$G$18:$J$114</definedName>
    <definedName name="Z_E9F4E142_7D26_464D_BECA_4F3806DB1FE1_.wvu.FilterData" localSheetId="8" hidden="1">'Sch-2 Dis'!$A$15:$F$56</definedName>
    <definedName name="Z_E9F4E142_7D26_464D_BECA_4F3806DB1FE1_.wvu.FilterData" localSheetId="9" hidden="1">'Sch-3'!$A$15:$F$15</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Instructions!$A$1:$C$51</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6" hidden="1">'Sch-1 '!$A$1:$J$121</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7" hidden="1">'Sch-2'!$A$1:$J$120</definedName>
    <definedName name="Z_E9F4E142_7D26_464D_BECA_4F3806DB1FE1_.wvu.PrintArea" localSheetId="8" hidden="1">'Sch-2 Dis'!$A$1:$F$62</definedName>
    <definedName name="Z_E9F4E142_7D26_464D_BECA_4F3806DB1FE1_.wvu.PrintArea" localSheetId="9" hidden="1">'Sch-3'!$A$1:$F$124</definedName>
    <definedName name="Z_E9F4E142_7D26_464D_BECA_4F3806DB1FE1_.wvu.PrintArea" localSheetId="10" hidden="1">'Sch-4'!$A$1:$F$22</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6"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7" hidden="1">'Sch-2'!$14:$16</definedName>
    <definedName name="Z_E9F4E142_7D26_464D_BECA_4F3806DB1FE1_.wvu.PrintTitles" localSheetId="8" hidden="1">'Sch-2 Dis'!$13:$15</definedName>
    <definedName name="Z_E9F4E142_7D26_464D_BECA_4F3806DB1FE1_.wvu.PrintTitles" localSheetId="9" hidden="1">'Sch-3'!$13:$15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7"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6" hidden="1">'Sch-1 '!$Q:$Z,'Sch-1 '!$AF:$AK</definedName>
    <definedName name="Z_ECE9294F_C910_4036_88BC_B1F2176FB06B_.wvu.Cols" localSheetId="4" hidden="1">'Sch-1.'!$N:$S</definedName>
    <definedName name="Z_ECE9294F_C910_4036_88BC_B1F2176FB06B_.wvu.Cols" localSheetId="7" hidden="1">'Sch-2'!$M:$R</definedName>
    <definedName name="Z_ECE9294F_C910_4036_88BC_B1F2176FB06B_.wvu.Cols" localSheetId="8" hidden="1">'Sch-2 Dis'!$K:$Q</definedName>
    <definedName name="Z_ECE9294F_C910_4036_88BC_B1F2176FB06B_.wvu.Cols" localSheetId="9" hidden="1">'Sch-3'!$AA:$AF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6"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7" hidden="1">'Sch-2'!$G$18:$J$114</definedName>
    <definedName name="Z_ECE9294F_C910_4036_88BC_B1F2176FB06B_.wvu.FilterData" localSheetId="8" hidden="1">'Sch-2 Dis'!$A$15:$F$56</definedName>
    <definedName name="Z_ECE9294F_C910_4036_88BC_B1F2176FB06B_.wvu.FilterData" localSheetId="9" hidden="1">'Sch-3'!$A$15:$F$15</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Instructions!$A$1:$C$51</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6" hidden="1">'Sch-1 '!$A$1:$J$121</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7" hidden="1">'Sch-2'!$A$1:$J$120</definedName>
    <definedName name="Z_ECE9294F_C910_4036_88BC_B1F2176FB06B_.wvu.PrintArea" localSheetId="8" hidden="1">'Sch-2 Dis'!$A$1:$F$62</definedName>
    <definedName name="Z_ECE9294F_C910_4036_88BC_B1F2176FB06B_.wvu.PrintArea" localSheetId="9" hidden="1">'Sch-3'!$A$1:$F$124</definedName>
    <definedName name="Z_ECE9294F_C910_4036_88BC_B1F2176FB06B_.wvu.PrintArea" localSheetId="10" hidden="1">'Sch-4'!$A$1:$F$22</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6"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7" hidden="1">'Sch-2'!$14:$16</definedName>
    <definedName name="Z_ECE9294F_C910_4036_88BC_B1F2176FB06B_.wvu.PrintTitles" localSheetId="8" hidden="1">'Sch-2 Dis'!$13:$15</definedName>
    <definedName name="Z_ECE9294F_C910_4036_88BC_B1F2176FB06B_.wvu.PrintTitles" localSheetId="9" hidden="1">'Sch-3'!$13:$15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6" hidden="1">'Sch-1 '!#REF!</definedName>
    <definedName name="Z_ECE9294F_C910_4036_88BC_B1F2176FB06B_.wvu.Rows" localSheetId="4" hidden="1">'Sch-1.'!#REF!</definedName>
    <definedName name="Z_ECE9294F_C910_4036_88BC_B1F2176FB06B_.wvu.Rows" localSheetId="7"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6" hidden="1">'Sch-1 '!$Q:$Z,'Sch-1 '!$AF:$AK</definedName>
    <definedName name="Z_EE46BCD1_F715_4FA9_A5FC_1B125AD601E0_.wvu.Cols" localSheetId="7" hidden="1">'Sch-2'!$M:$R</definedName>
    <definedName name="Z_EE46BCD1_F715_4FA9_A5FC_1B125AD601E0_.wvu.Cols" localSheetId="8" hidden="1">'Sch-2 Dis'!$K:$Q</definedName>
    <definedName name="Z_EE46BCD1_F715_4FA9_A5FC_1B125AD601E0_.wvu.Cols" localSheetId="9" hidden="1">'Sch-3'!$AA:$AF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6"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7" hidden="1">'Sch-2'!$G$18:$J$114</definedName>
    <definedName name="Z_EE46BCD1_F715_4FA9_A5FC_1B125AD601E0_.wvu.FilterData" localSheetId="8" hidden="1">'Sch-2 Dis'!$A$15:$F$56</definedName>
    <definedName name="Z_EE46BCD1_F715_4FA9_A5FC_1B125AD601E0_.wvu.FilterData" localSheetId="9" hidden="1">'Sch-3'!$A$15:$F$15</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Instructions!$A$1:$C$51</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6" hidden="1">'Sch-1 '!$A$1:$J$121</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7" hidden="1">'Sch-2'!$A$1:$J$120</definedName>
    <definedName name="Z_EE46BCD1_F715_4FA9_A5FC_1B125AD601E0_.wvu.PrintArea" localSheetId="8" hidden="1">'Sch-2 Dis'!$A$1:$F$62</definedName>
    <definedName name="Z_EE46BCD1_F715_4FA9_A5FC_1B125AD601E0_.wvu.PrintArea" localSheetId="9" hidden="1">'Sch-3'!$A$1:$F$124</definedName>
    <definedName name="Z_EE46BCD1_F715_4FA9_A5FC_1B125AD601E0_.wvu.PrintArea" localSheetId="10" hidden="1">'Sch-4'!$A$1:$F$22</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6"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7" hidden="1">'Sch-2'!$14:$16</definedName>
    <definedName name="Z_EE46BCD1_F715_4FA9_A5FC_1B125AD601E0_.wvu.PrintTitles" localSheetId="8" hidden="1">'Sch-2 Dis'!$13:$15</definedName>
    <definedName name="Z_EE46BCD1_F715_4FA9_A5FC_1B125AD601E0_.wvu.PrintTitles" localSheetId="9" hidden="1">'Sch-3'!$13:$15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7"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8"/>
  <customWorkbookViews>
    <customWorkbookView name="Sivadanam Sivakumar {शिवदानम शिवकुमार} - Personal View" guid="{9154002C-6C58-44C9-AE93-0E761C3D01FD}" mergeInterval="0" personalView="1" maximized="1" xWindow="-8" yWindow="-8" windowWidth="1616" windowHeight="876" tabRatio="821" activeSheetId="9"/>
    <customWorkbookView name="60001959 - Personal View" guid="{B835C05C-B615-4DCB-982D-4519616B3CD8}" mergeInterval="0" personalView="1" maximized="1" windowWidth="1362" windowHeight="553" tabRatio="821" activeSheetId="9"/>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D Lucius - Personal View" guid="{E81F0721-C35D-4189-B675-E46A21339863}" mergeInterval="0" personalView="1" maximized="1" windowWidth="1362" windowHeight="543" tabRatio="821" activeSheetId="5"/>
    <customWorkbookView name="60003099 - Personal View" guid="{17F5C48B-526E-48D2-9F97-823D578F9893}" mergeInterval="0" personalView="1" maximized="1" windowWidth="1276" windowHeight="798" tabRatio="796" activeSheetId="9"/>
    <customWorkbookView name="60001682 - Personal View" guid="{9AABADBB-0C61-4F6E-8EBA-FB1F391DCDF7}" mergeInterval="0" personalView="1" maximized="1" xWindow="1" yWindow="1" windowWidth="1280" windowHeight="794" tabRatio="821" activeSheetId="2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0" i="10" l="1"/>
  <c r="N120" i="10" s="1"/>
  <c r="O120" i="10" s="1"/>
  <c r="K120" i="10" s="1"/>
  <c r="J108" i="10"/>
  <c r="N108" i="10" s="1"/>
  <c r="O108" i="10" s="1"/>
  <c r="K108" i="10" s="1"/>
  <c r="J124" i="10"/>
  <c r="N124" i="10" s="1"/>
  <c r="O124" i="10" s="1"/>
  <c r="K124" i="10" s="1"/>
  <c r="J123" i="10"/>
  <c r="N123" i="10" s="1"/>
  <c r="O123" i="10" s="1"/>
  <c r="K123" i="10" s="1"/>
  <c r="J122" i="10"/>
  <c r="N122" i="10" s="1"/>
  <c r="O122" i="10" s="1"/>
  <c r="K122" i="10" s="1"/>
  <c r="J121" i="10"/>
  <c r="N121" i="10" s="1"/>
  <c r="O121" i="10" s="1"/>
  <c r="K121" i="10" s="1"/>
  <c r="J119" i="10"/>
  <c r="N119" i="10" s="1"/>
  <c r="O119" i="10" s="1"/>
  <c r="K119" i="10" s="1"/>
  <c r="J118" i="10"/>
  <c r="N118" i="10" s="1"/>
  <c r="O118" i="10" s="1"/>
  <c r="K118" i="10" s="1"/>
  <c r="J117" i="10"/>
  <c r="N117" i="10" s="1"/>
  <c r="O117" i="10" s="1"/>
  <c r="K117" i="10" s="1"/>
  <c r="J116" i="10"/>
  <c r="N116" i="10" s="1"/>
  <c r="O116" i="10" s="1"/>
  <c r="K116" i="10" s="1"/>
  <c r="J115" i="10"/>
  <c r="N115" i="10" s="1"/>
  <c r="O115" i="10" s="1"/>
  <c r="K115" i="10" s="1"/>
  <c r="J114" i="10"/>
  <c r="N114" i="10" s="1"/>
  <c r="O114" i="10" s="1"/>
  <c r="K114" i="10" s="1"/>
  <c r="J113" i="10"/>
  <c r="N113" i="10" s="1"/>
  <c r="O113" i="10" s="1"/>
  <c r="K113" i="10" s="1"/>
  <c r="J112" i="10"/>
  <c r="N112" i="10" s="1"/>
  <c r="O112" i="10" s="1"/>
  <c r="K112" i="10" s="1"/>
  <c r="J111" i="10"/>
  <c r="N111" i="10" s="1"/>
  <c r="O111" i="10" s="1"/>
  <c r="K111" i="10" s="1"/>
  <c r="J110" i="10"/>
  <c r="N110" i="10" s="1"/>
  <c r="O110" i="10" s="1"/>
  <c r="K110" i="10" s="1"/>
  <c r="J109" i="10"/>
  <c r="N109" i="10" s="1"/>
  <c r="O109" i="10" s="1"/>
  <c r="K109" i="10" s="1"/>
  <c r="J107" i="10"/>
  <c r="N107" i="10" s="1"/>
  <c r="O107" i="10" s="1"/>
  <c r="K107" i="10" s="1"/>
  <c r="J106" i="10"/>
  <c r="N106" i="10" s="1"/>
  <c r="O106" i="10" s="1"/>
  <c r="K106" i="10" s="1"/>
  <c r="J105" i="10"/>
  <c r="N105" i="10" s="1"/>
  <c r="O105" i="10" s="1"/>
  <c r="K105" i="10" s="1"/>
  <c r="J103" i="10" l="1"/>
  <c r="N103" i="10" s="1"/>
  <c r="O103" i="10" s="1"/>
  <c r="K103" i="10" s="1"/>
  <c r="J101" i="10"/>
  <c r="N101" i="10" s="1"/>
  <c r="O101" i="10" s="1"/>
  <c r="K101" i="10" s="1"/>
  <c r="J100" i="10"/>
  <c r="N100" i="10" s="1"/>
  <c r="O100" i="10" s="1"/>
  <c r="K100" i="10" s="1"/>
  <c r="J98" i="10"/>
  <c r="N98" i="10" s="1"/>
  <c r="O98" i="10" s="1"/>
  <c r="K98" i="10" s="1"/>
  <c r="J97" i="10"/>
  <c r="N97" i="10" s="1"/>
  <c r="O97" i="10" s="1"/>
  <c r="K97" i="10" s="1"/>
  <c r="J93" i="10"/>
  <c r="N93" i="10" s="1"/>
  <c r="O93" i="10" s="1"/>
  <c r="K93" i="10" s="1"/>
  <c r="J92" i="10"/>
  <c r="N92" i="10" s="1"/>
  <c r="O92" i="10" s="1"/>
  <c r="K92" i="10" s="1"/>
  <c r="J91" i="10"/>
  <c r="N91" i="10" s="1"/>
  <c r="O91" i="10" s="1"/>
  <c r="K91" i="10" s="1"/>
  <c r="J89" i="10"/>
  <c r="N89" i="10" s="1"/>
  <c r="O89" i="10" s="1"/>
  <c r="K89" i="10" s="1"/>
  <c r="J88" i="10"/>
  <c r="N88" i="10" s="1"/>
  <c r="O88" i="10" s="1"/>
  <c r="K88" i="10" s="1"/>
  <c r="J87" i="10"/>
  <c r="N87" i="10" s="1"/>
  <c r="O87" i="10" s="1"/>
  <c r="K87" i="10" s="1"/>
  <c r="J86" i="10"/>
  <c r="N86" i="10" s="1"/>
  <c r="O86" i="10" s="1"/>
  <c r="K86" i="10" s="1"/>
  <c r="J85" i="10"/>
  <c r="N85" i="10" s="1"/>
  <c r="O85" i="10" s="1"/>
  <c r="K85" i="10" s="1"/>
  <c r="J84" i="10"/>
  <c r="N84" i="10" s="1"/>
  <c r="O84" i="10" s="1"/>
  <c r="K84" i="10" s="1"/>
  <c r="J83" i="10"/>
  <c r="N83" i="10" s="1"/>
  <c r="O83" i="10" s="1"/>
  <c r="K83" i="10" s="1"/>
  <c r="J82" i="10"/>
  <c r="N82" i="10" s="1"/>
  <c r="O82" i="10" s="1"/>
  <c r="K82" i="10" s="1"/>
  <c r="J79" i="10"/>
  <c r="N79" i="10" s="1"/>
  <c r="O79" i="10" s="1"/>
  <c r="K79" i="10" s="1"/>
  <c r="J78" i="10"/>
  <c r="N78" i="10" s="1"/>
  <c r="O78" i="10" s="1"/>
  <c r="K78" i="10" s="1"/>
  <c r="J77" i="10"/>
  <c r="N77" i="10" s="1"/>
  <c r="O77" i="10" s="1"/>
  <c r="K77" i="10" s="1"/>
  <c r="J75" i="10"/>
  <c r="N75" i="10" s="1"/>
  <c r="O75" i="10" s="1"/>
  <c r="K75" i="10" s="1"/>
  <c r="J74" i="10"/>
  <c r="N74" i="10" s="1"/>
  <c r="O74" i="10" s="1"/>
  <c r="K74" i="10" s="1"/>
  <c r="J73" i="10"/>
  <c r="N73" i="10" s="1"/>
  <c r="O73" i="10" s="1"/>
  <c r="K73" i="10" s="1"/>
  <c r="J71" i="10"/>
  <c r="N71" i="10" s="1"/>
  <c r="O71" i="10" s="1"/>
  <c r="K71" i="10" s="1"/>
  <c r="J70" i="10"/>
  <c r="N70" i="10" s="1"/>
  <c r="O70" i="10" s="1"/>
  <c r="K70" i="10" s="1"/>
  <c r="J69" i="10"/>
  <c r="N69" i="10" s="1"/>
  <c r="O69" i="10" s="1"/>
  <c r="K69" i="10" s="1"/>
  <c r="J68" i="10"/>
  <c r="N68" i="10" s="1"/>
  <c r="O68" i="10" s="1"/>
  <c r="K68" i="10" s="1"/>
  <c r="J67" i="10"/>
  <c r="N67" i="10" s="1"/>
  <c r="O67" i="10" s="1"/>
  <c r="K67" i="10" s="1"/>
  <c r="J66" i="10"/>
  <c r="N66" i="10" s="1"/>
  <c r="O66" i="10" s="1"/>
  <c r="K66" i="10" s="1"/>
  <c r="J65" i="10"/>
  <c r="N65" i="10" s="1"/>
  <c r="O65" i="10" s="1"/>
  <c r="K65" i="10" s="1"/>
  <c r="J62" i="10"/>
  <c r="N62" i="10" s="1"/>
  <c r="O62" i="10" s="1"/>
  <c r="K62" i="10" s="1"/>
  <c r="J61" i="10"/>
  <c r="N61" i="10" s="1"/>
  <c r="O61" i="10" s="1"/>
  <c r="K61" i="10" s="1"/>
  <c r="J60" i="10"/>
  <c r="N60" i="10" s="1"/>
  <c r="O60" i="10" s="1"/>
  <c r="K60" i="10" s="1"/>
  <c r="J58" i="10"/>
  <c r="N58" i="10" s="1"/>
  <c r="O58" i="10" s="1"/>
  <c r="K58" i="10" s="1"/>
  <c r="J57" i="10"/>
  <c r="N57" i="10" s="1"/>
  <c r="O57" i="10" s="1"/>
  <c r="K57" i="10" s="1"/>
  <c r="J55" i="10"/>
  <c r="N55" i="10" s="1"/>
  <c r="O55" i="10" s="1"/>
  <c r="K55" i="10" s="1"/>
  <c r="J54" i="10"/>
  <c r="N54" i="10" s="1"/>
  <c r="O54" i="10" s="1"/>
  <c r="K54" i="10" s="1"/>
  <c r="J52" i="10"/>
  <c r="N52" i="10" s="1"/>
  <c r="O52" i="10" s="1"/>
  <c r="K52" i="10" s="1"/>
  <c r="J50" i="10"/>
  <c r="N50" i="10" s="1"/>
  <c r="O50" i="10" s="1"/>
  <c r="K50" i="10" s="1"/>
  <c r="J49" i="10"/>
  <c r="N49" i="10" s="1"/>
  <c r="O49" i="10" s="1"/>
  <c r="K49" i="10" s="1"/>
  <c r="J48" i="10"/>
  <c r="N48" i="10" s="1"/>
  <c r="O48" i="10" s="1"/>
  <c r="K48" i="10" s="1"/>
  <c r="J47" i="10"/>
  <c r="N47" i="10" s="1"/>
  <c r="O47" i="10" s="1"/>
  <c r="K47" i="10" s="1"/>
  <c r="J46" i="10"/>
  <c r="N46" i="10" s="1"/>
  <c r="O46" i="10" s="1"/>
  <c r="K46" i="10" s="1"/>
  <c r="J45" i="10"/>
  <c r="N45" i="10" s="1"/>
  <c r="O45" i="10" s="1"/>
  <c r="K45" i="10" s="1"/>
  <c r="J44" i="10"/>
  <c r="N44" i="10" s="1"/>
  <c r="O44" i="10" s="1"/>
  <c r="K44" i="10" s="1"/>
  <c r="J42" i="10"/>
  <c r="N42" i="10" s="1"/>
  <c r="O42" i="10" s="1"/>
  <c r="K42" i="10" s="1"/>
  <c r="J41" i="10"/>
  <c r="N41" i="10" s="1"/>
  <c r="O41" i="10" s="1"/>
  <c r="K41" i="10" s="1"/>
  <c r="J40" i="10"/>
  <c r="N40" i="10" s="1"/>
  <c r="O40" i="10" s="1"/>
  <c r="K40" i="10" s="1"/>
  <c r="J39" i="10"/>
  <c r="N39" i="10" s="1"/>
  <c r="O39" i="10" s="1"/>
  <c r="K39" i="10" s="1"/>
  <c r="J38" i="10"/>
  <c r="N38" i="10" s="1"/>
  <c r="O38" i="10" s="1"/>
  <c r="K38" i="10" s="1"/>
  <c r="J37" i="10"/>
  <c r="N37" i="10" s="1"/>
  <c r="O37" i="10" s="1"/>
  <c r="K37" i="10" s="1"/>
  <c r="J36" i="10"/>
  <c r="N36" i="10" s="1"/>
  <c r="O36" i="10" s="1"/>
  <c r="K36" i="10" s="1"/>
  <c r="J35" i="10"/>
  <c r="N35" i="10" s="1"/>
  <c r="O35" i="10" s="1"/>
  <c r="K35" i="10" s="1"/>
  <c r="J34" i="10"/>
  <c r="N34" i="10" s="1"/>
  <c r="O34" i="10" s="1"/>
  <c r="K34" i="10" s="1"/>
  <c r="J32" i="10"/>
  <c r="N32" i="10" s="1"/>
  <c r="O32" i="10" s="1"/>
  <c r="K32" i="10" s="1"/>
  <c r="J31" i="10"/>
  <c r="N31" i="10" s="1"/>
  <c r="O31" i="10" s="1"/>
  <c r="K31" i="10" s="1"/>
  <c r="J30" i="10"/>
  <c r="N30" i="10" s="1"/>
  <c r="O30" i="10" s="1"/>
  <c r="K30" i="10" s="1"/>
  <c r="J29" i="10"/>
  <c r="N29" i="10" s="1"/>
  <c r="O29" i="10" s="1"/>
  <c r="K29" i="10" s="1"/>
  <c r="J27" i="10"/>
  <c r="N27" i="10" s="1"/>
  <c r="O27" i="10" s="1"/>
  <c r="K27" i="10" s="1"/>
  <c r="J26" i="10"/>
  <c r="N26" i="10" s="1"/>
  <c r="O26" i="10" s="1"/>
  <c r="K26" i="10" s="1"/>
  <c r="J25" i="10"/>
  <c r="N25" i="10" s="1"/>
  <c r="O25" i="10" s="1"/>
  <c r="K25" i="10" s="1"/>
  <c r="J23" i="10"/>
  <c r="N23" i="10" s="1"/>
  <c r="O23" i="10" s="1"/>
  <c r="K23" i="10" s="1"/>
  <c r="J22" i="10"/>
  <c r="N22" i="10" s="1"/>
  <c r="O22" i="10" s="1"/>
  <c r="K22" i="10" s="1"/>
  <c r="J21" i="10"/>
  <c r="N21" i="10" s="1"/>
  <c r="O21" i="10" s="1"/>
  <c r="K21" i="10" s="1"/>
  <c r="J20" i="10"/>
  <c r="N20" i="10" s="1"/>
  <c r="O20" i="10" s="1"/>
  <c r="K20" i="10" s="1"/>
  <c r="J19" i="10"/>
  <c r="N19" i="10" s="1"/>
  <c r="O19" i="10" s="1"/>
  <c r="K19" i="10" s="1"/>
  <c r="J18" i="10"/>
  <c r="N18" i="10" s="1"/>
  <c r="O18" i="10" s="1"/>
  <c r="K18" i="10" s="1"/>
  <c r="J73" i="7"/>
  <c r="J125" i="10" l="1"/>
  <c r="K126" i="10"/>
  <c r="J91" i="9" l="1"/>
  <c r="N91" i="9" s="1"/>
  <c r="O91" i="9" s="1"/>
  <c r="K91" i="9" s="1"/>
  <c r="J90" i="9"/>
  <c r="N90" i="9" s="1"/>
  <c r="O90" i="9" s="1"/>
  <c r="K90" i="9" s="1"/>
  <c r="J89" i="9"/>
  <c r="N89" i="9" s="1"/>
  <c r="O89" i="9" s="1"/>
  <c r="K89" i="9" s="1"/>
  <c r="J88" i="9"/>
  <c r="N88" i="9" s="1"/>
  <c r="O88" i="9" s="1"/>
  <c r="K88" i="9" s="1"/>
  <c r="J87" i="9"/>
  <c r="N87" i="9" s="1"/>
  <c r="O87" i="9" s="1"/>
  <c r="K87" i="9" s="1"/>
  <c r="J86" i="9"/>
  <c r="N86" i="9" s="1"/>
  <c r="O86" i="9" s="1"/>
  <c r="K86" i="9" s="1"/>
  <c r="J85" i="9"/>
  <c r="N85" i="9" s="1"/>
  <c r="O85" i="9" s="1"/>
  <c r="K85" i="9" s="1"/>
  <c r="J82" i="9"/>
  <c r="N82" i="9" s="1"/>
  <c r="O82" i="9" s="1"/>
  <c r="K82" i="9" s="1"/>
  <c r="J81" i="9"/>
  <c r="N81" i="9" s="1"/>
  <c r="O81" i="9" s="1"/>
  <c r="K81" i="9" s="1"/>
  <c r="J80" i="9"/>
  <c r="N80" i="9" s="1"/>
  <c r="O80" i="9" s="1"/>
  <c r="K80" i="9" s="1"/>
  <c r="J78" i="9"/>
  <c r="N78" i="9" s="1"/>
  <c r="O78" i="9" s="1"/>
  <c r="K78" i="9" s="1"/>
  <c r="J77" i="9"/>
  <c r="N77" i="9" s="1"/>
  <c r="O77" i="9" s="1"/>
  <c r="K77" i="9" s="1"/>
  <c r="J76" i="9"/>
  <c r="N76" i="9" s="1"/>
  <c r="O76" i="9" s="1"/>
  <c r="K76" i="9" s="1"/>
  <c r="E12" i="1" l="1"/>
  <c r="E11" i="1"/>
  <c r="H9" i="1"/>
  <c r="G9" i="1"/>
  <c r="F9" i="1"/>
  <c r="J108" i="7"/>
  <c r="J106" i="7"/>
  <c r="J103" i="7"/>
  <c r="J96" i="7"/>
  <c r="J94" i="7"/>
  <c r="J87" i="7"/>
  <c r="J85" i="7"/>
  <c r="J82" i="7"/>
  <c r="J61" i="7"/>
  <c r="J58" i="7"/>
  <c r="J52" i="7"/>
  <c r="J50" i="7"/>
  <c r="J47" i="7"/>
  <c r="J39" i="7"/>
  <c r="J72" i="7"/>
  <c r="J71" i="7"/>
  <c r="J70" i="7"/>
  <c r="J69" i="7"/>
  <c r="J113" i="7"/>
  <c r="J112" i="7"/>
  <c r="J111" i="7"/>
  <c r="J110" i="7"/>
  <c r="J109" i="7"/>
  <c r="J104" i="7"/>
  <c r="J101" i="7"/>
  <c r="J100" i="7"/>
  <c r="J95" i="7"/>
  <c r="J92" i="7"/>
  <c r="J91" i="7"/>
  <c r="J90" i="7"/>
  <c r="J89" i="7"/>
  <c r="J88" i="7"/>
  <c r="J86" i="7"/>
  <c r="J81" i="7"/>
  <c r="J80" i="7"/>
  <c r="J78" i="7"/>
  <c r="J77" i="7"/>
  <c r="J76" i="7"/>
  <c r="J74" i="7"/>
  <c r="J68" i="7"/>
  <c r="J65" i="7"/>
  <c r="J64" i="7"/>
  <c r="J63" i="7"/>
  <c r="J60" i="7"/>
  <c r="J57" i="7"/>
  <c r="J55" i="7"/>
  <c r="J53" i="7"/>
  <c r="J51" i="7"/>
  <c r="J49" i="7"/>
  <c r="J48" i="7"/>
  <c r="J45" i="7"/>
  <c r="J44" i="7"/>
  <c r="J43" i="7"/>
  <c r="J42" i="7"/>
  <c r="J41" i="7"/>
  <c r="J40" i="7"/>
  <c r="J38" i="7"/>
  <c r="J74" i="9"/>
  <c r="N74" i="9" s="1"/>
  <c r="O74" i="9" s="1"/>
  <c r="K74" i="9" s="1"/>
  <c r="J73" i="9"/>
  <c r="N73" i="9" s="1"/>
  <c r="O73" i="9" s="1"/>
  <c r="K73" i="9" s="1"/>
  <c r="J72" i="9"/>
  <c r="N72" i="9" s="1"/>
  <c r="O72" i="9" s="1"/>
  <c r="K72" i="9" s="1"/>
  <c r="J71" i="9"/>
  <c r="N71" i="9" s="1"/>
  <c r="O71" i="9" s="1"/>
  <c r="K71" i="9" s="1"/>
  <c r="J113" i="9"/>
  <c r="N113" i="9" s="1"/>
  <c r="O113" i="9" s="1"/>
  <c r="K113" i="9" s="1"/>
  <c r="J112" i="9"/>
  <c r="N112" i="9" s="1"/>
  <c r="O112" i="9" s="1"/>
  <c r="K112" i="9" s="1"/>
  <c r="J111" i="9"/>
  <c r="N111" i="9" s="1"/>
  <c r="O111" i="9" s="1"/>
  <c r="K111" i="9" s="1"/>
  <c r="J110" i="9"/>
  <c r="N110" i="9" s="1"/>
  <c r="O110" i="9" s="1"/>
  <c r="K110" i="9" s="1"/>
  <c r="J109" i="9"/>
  <c r="N109" i="9" s="1"/>
  <c r="O109" i="9" s="1"/>
  <c r="K109" i="9" s="1"/>
  <c r="J108" i="9"/>
  <c r="N108" i="9" s="1"/>
  <c r="O108" i="9" s="1"/>
  <c r="K108" i="9" s="1"/>
  <c r="J106" i="9"/>
  <c r="N106" i="9" s="1"/>
  <c r="O106" i="9" s="1"/>
  <c r="K106" i="9" s="1"/>
  <c r="J104" i="9"/>
  <c r="N104" i="9" s="1"/>
  <c r="O104" i="9" s="1"/>
  <c r="K104" i="9" s="1"/>
  <c r="J103" i="9"/>
  <c r="N103" i="9" s="1"/>
  <c r="O103" i="9" s="1"/>
  <c r="K103" i="9" s="1"/>
  <c r="J101" i="9"/>
  <c r="N101" i="9" s="1"/>
  <c r="O101" i="9" s="1"/>
  <c r="K101" i="9" s="1"/>
  <c r="J100" i="9"/>
  <c r="N100" i="9" s="1"/>
  <c r="O100" i="9" s="1"/>
  <c r="K100" i="9" s="1"/>
  <c r="J96" i="9"/>
  <c r="N96" i="9" s="1"/>
  <c r="O96" i="9" s="1"/>
  <c r="K96" i="9" s="1"/>
  <c r="J95" i="9"/>
  <c r="N95" i="9" s="1"/>
  <c r="O95" i="9" s="1"/>
  <c r="K95" i="9" s="1"/>
  <c r="J94" i="9"/>
  <c r="N94" i="9" s="1"/>
  <c r="O94" i="9" s="1"/>
  <c r="K94" i="9" s="1"/>
  <c r="J92" i="9"/>
  <c r="N92" i="9" s="1"/>
  <c r="O92" i="9" s="1"/>
  <c r="K92" i="9" s="1"/>
  <c r="J70" i="9"/>
  <c r="N70" i="9" s="1"/>
  <c r="O70" i="9" s="1"/>
  <c r="K70" i="9" s="1"/>
  <c r="J69" i="9"/>
  <c r="N69" i="9" s="1"/>
  <c r="O69" i="9" s="1"/>
  <c r="K69" i="9" s="1"/>
  <c r="J68" i="9"/>
  <c r="N68" i="9" s="1"/>
  <c r="O68" i="9" s="1"/>
  <c r="K68" i="9" s="1"/>
  <c r="J65" i="9"/>
  <c r="N65" i="9" s="1"/>
  <c r="O65" i="9" s="1"/>
  <c r="K65" i="9" s="1"/>
  <c r="J64" i="9"/>
  <c r="N64" i="9" s="1"/>
  <c r="O64" i="9" s="1"/>
  <c r="K64" i="9" s="1"/>
  <c r="J63" i="9"/>
  <c r="N63" i="9" s="1"/>
  <c r="O63" i="9" s="1"/>
  <c r="K63" i="9" s="1"/>
  <c r="J61" i="9"/>
  <c r="N61" i="9" s="1"/>
  <c r="O61" i="9" s="1"/>
  <c r="K61" i="9" s="1"/>
  <c r="J60" i="9"/>
  <c r="N60" i="9" s="1"/>
  <c r="O60" i="9" s="1"/>
  <c r="K60" i="9" s="1"/>
  <c r="J58" i="9"/>
  <c r="N58" i="9" s="1"/>
  <c r="O58" i="9" s="1"/>
  <c r="K58" i="9" s="1"/>
  <c r="J57" i="9"/>
  <c r="N57" i="9" s="1"/>
  <c r="O57" i="9" s="1"/>
  <c r="K57" i="9" s="1"/>
  <c r="J55" i="9"/>
  <c r="N55" i="9" s="1"/>
  <c r="O55" i="9" s="1"/>
  <c r="K55" i="9" s="1"/>
  <c r="J53" i="9"/>
  <c r="N53" i="9" s="1"/>
  <c r="O53" i="9" s="1"/>
  <c r="K53" i="9" s="1"/>
  <c r="J52" i="9"/>
  <c r="N52" i="9" s="1"/>
  <c r="O52" i="9" s="1"/>
  <c r="K52" i="9" s="1"/>
  <c r="J51" i="9"/>
  <c r="N51" i="9" s="1"/>
  <c r="O51" i="9" s="1"/>
  <c r="K51" i="9" s="1"/>
  <c r="J50" i="9"/>
  <c r="N50" i="9" s="1"/>
  <c r="O50" i="9" s="1"/>
  <c r="K50" i="9" s="1"/>
  <c r="J49" i="9"/>
  <c r="N49" i="9" s="1"/>
  <c r="O49" i="9" s="1"/>
  <c r="K49" i="9" s="1"/>
  <c r="J48" i="9"/>
  <c r="N48" i="9" s="1"/>
  <c r="O48" i="9" s="1"/>
  <c r="K48" i="9" s="1"/>
  <c r="J47" i="9"/>
  <c r="N47" i="9" s="1"/>
  <c r="O47" i="9" s="1"/>
  <c r="K47" i="9" s="1"/>
  <c r="J45" i="9"/>
  <c r="N45" i="9" s="1"/>
  <c r="O45" i="9" s="1"/>
  <c r="K45" i="9" s="1"/>
  <c r="J44" i="9"/>
  <c r="N44" i="9" s="1"/>
  <c r="O44" i="9" s="1"/>
  <c r="K44" i="9" s="1"/>
  <c r="J43" i="9"/>
  <c r="N43" i="9" s="1"/>
  <c r="O43" i="9" s="1"/>
  <c r="K43" i="9" s="1"/>
  <c r="J42" i="9"/>
  <c r="N42" i="9" s="1"/>
  <c r="O42" i="9" s="1"/>
  <c r="K42" i="9" s="1"/>
  <c r="J41" i="9"/>
  <c r="N41" i="9" s="1"/>
  <c r="O41" i="9" s="1"/>
  <c r="K41" i="9" s="1"/>
  <c r="J40" i="9"/>
  <c r="N40" i="9" s="1"/>
  <c r="O40" i="9" s="1"/>
  <c r="K40" i="9" s="1"/>
  <c r="J39" i="9"/>
  <c r="N39" i="9" s="1"/>
  <c r="O39" i="9" s="1"/>
  <c r="K39" i="9" s="1"/>
  <c r="B120" i="9"/>
  <c r="I120" i="9"/>
  <c r="I121" i="9"/>
  <c r="J37" i="7" l="1"/>
  <c r="J35" i="7"/>
  <c r="J34" i="7"/>
  <c r="J33" i="7"/>
  <c r="D16" i="12" l="1"/>
  <c r="D19" i="14"/>
  <c r="J38" i="9"/>
  <c r="N38" i="9" s="1"/>
  <c r="O38" i="9" s="1"/>
  <c r="K38" i="9" s="1"/>
  <c r="J37" i="9"/>
  <c r="N37" i="9" s="1"/>
  <c r="O37" i="9" s="1"/>
  <c r="K37" i="9" s="1"/>
  <c r="J35" i="9"/>
  <c r="N35" i="9" s="1"/>
  <c r="O35" i="9" s="1"/>
  <c r="K35" i="9" s="1"/>
  <c r="J34" i="9"/>
  <c r="N34" i="9" s="1"/>
  <c r="O34" i="9" s="1"/>
  <c r="K34" i="9" s="1"/>
  <c r="J33" i="9" l="1"/>
  <c r="N33" i="9" s="1"/>
  <c r="O33" i="9" s="1"/>
  <c r="K33" i="9" s="1"/>
  <c r="J32" i="9"/>
  <c r="N32" i="9" s="1"/>
  <c r="O32" i="9" s="1"/>
  <c r="K32" i="9" s="1"/>
  <c r="J30" i="9"/>
  <c r="N30" i="9" s="1"/>
  <c r="O30" i="9" s="1"/>
  <c r="K30" i="9" s="1"/>
  <c r="J29" i="9"/>
  <c r="N29" i="9" s="1"/>
  <c r="O29" i="9" s="1"/>
  <c r="K29" i="9" s="1"/>
  <c r="J28" i="9"/>
  <c r="N28" i="9" s="1"/>
  <c r="O28" i="9" s="1"/>
  <c r="K28" i="9" s="1"/>
  <c r="J26" i="9"/>
  <c r="N26" i="9" s="1"/>
  <c r="O26" i="9" s="1"/>
  <c r="K26" i="9" s="1"/>
  <c r="J25" i="9"/>
  <c r="N25" i="9" s="1"/>
  <c r="O25" i="9" s="1"/>
  <c r="K25" i="9" s="1"/>
  <c r="J24" i="9" l="1"/>
  <c r="N24" i="9" s="1"/>
  <c r="O24" i="9" s="1"/>
  <c r="K24" i="9" s="1"/>
  <c r="J23" i="9"/>
  <c r="N23" i="9" s="1"/>
  <c r="O23" i="9" s="1"/>
  <c r="K23" i="9" s="1"/>
  <c r="J22" i="9"/>
  <c r="N22" i="9" s="1"/>
  <c r="O22" i="9" s="1"/>
  <c r="K22" i="9" s="1"/>
  <c r="J21" i="9"/>
  <c r="J114" i="9" l="1"/>
  <c r="N21" i="9"/>
  <c r="O21" i="9" s="1"/>
  <c r="K21" i="9" s="1"/>
  <c r="K115" i="9" s="1"/>
  <c r="A9" i="22"/>
  <c r="D7" i="14"/>
  <c r="D7" i="12"/>
  <c r="L115" i="9" l="1"/>
  <c r="B18" i="22"/>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E7" i="11"/>
  <c r="E8" i="11"/>
  <c r="E9" i="11"/>
  <c r="E10" i="11"/>
  <c r="E11" i="11"/>
  <c r="F19" i="11"/>
  <c r="I27" i="18" s="1"/>
  <c r="AC4" i="10"/>
  <c r="AC5" i="10"/>
  <c r="AC6" i="10"/>
  <c r="E7" i="10"/>
  <c r="E8" i="10"/>
  <c r="E9" i="10"/>
  <c r="E10" i="10"/>
  <c r="AC10" i="10"/>
  <c r="E11" i="10"/>
  <c r="AH4" i="9"/>
  <c r="AH5" i="9"/>
  <c r="AH6" i="9"/>
  <c r="I8" i="9"/>
  <c r="I9" i="9"/>
  <c r="I10" i="9"/>
  <c r="I11" i="9"/>
  <c r="AH11" i="9"/>
  <c r="I1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1" i="7"/>
  <c r="J22" i="7"/>
  <c r="J23" i="7"/>
  <c r="J24" i="7"/>
  <c r="J25" i="7"/>
  <c r="J26" i="7"/>
  <c r="J28" i="7"/>
  <c r="J29" i="7"/>
  <c r="J30" i="7"/>
  <c r="J32"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119" i="9" s="1"/>
  <c r="B58" i="5"/>
  <c r="I58" i="5"/>
  <c r="I59" i="5"/>
  <c r="I6" i="4"/>
  <c r="H39" i="22" s="1"/>
  <c r="B7" i="4"/>
  <c r="B9" i="4"/>
  <c r="A7" i="5" s="1"/>
  <c r="A6" i="17" s="1"/>
  <c r="A109" i="17" s="1"/>
  <c r="B10" i="4"/>
  <c r="B14" i="4"/>
  <c r="B15" i="4"/>
  <c r="H33" i="4"/>
  <c r="G33" i="4" s="1"/>
  <c r="B2" i="2"/>
  <c r="F2" i="2"/>
  <c r="B3" i="2"/>
  <c r="A1" i="9" s="1"/>
  <c r="D15" i="14" l="1"/>
  <c r="A3" i="16"/>
  <c r="A100" i="16" s="1"/>
  <c r="A3" i="10"/>
  <c r="F50" i="22"/>
  <c r="B6" i="22"/>
  <c r="AG7" i="22" s="1"/>
  <c r="AG8" i="22" s="1"/>
  <c r="C24" i="17"/>
  <c r="C25" i="17"/>
  <c r="B47" i="22"/>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114"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D18" i="24"/>
  <c r="F22" i="24"/>
  <c r="U1" i="6"/>
  <c r="U2" i="6" s="1"/>
  <c r="I119" i="7"/>
  <c r="B118" i="7"/>
  <c r="A7" i="7"/>
  <c r="E60" i="8"/>
  <c r="B59" i="8"/>
  <c r="B11" i="8"/>
  <c r="C10" i="9"/>
  <c r="C9" i="9"/>
  <c r="A8" i="9"/>
  <c r="A6" i="9"/>
  <c r="B10" i="10"/>
  <c r="B9" i="10"/>
  <c r="B8" i="10"/>
  <c r="A7" i="10"/>
  <c r="A6" i="10"/>
  <c r="A6" i="11"/>
  <c r="B20" i="12"/>
  <c r="B19"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120" i="7"/>
  <c r="B119" i="7"/>
  <c r="C12" i="7"/>
  <c r="C11" i="7"/>
  <c r="C10" i="7"/>
  <c r="C9" i="7"/>
  <c r="A8" i="7"/>
  <c r="E61" i="8"/>
  <c r="B60" i="8"/>
  <c r="B10" i="8"/>
  <c r="B9" i="8"/>
  <c r="B8" i="8"/>
  <c r="A7" i="8"/>
  <c r="A6" i="8"/>
  <c r="C12" i="9"/>
  <c r="B11" i="10"/>
  <c r="B11" i="11"/>
  <c r="B10" i="11"/>
  <c r="B9" i="11"/>
  <c r="B8" i="11"/>
  <c r="A7" i="11"/>
  <c r="D20" i="12"/>
  <c r="D19" i="12"/>
  <c r="B12" i="12"/>
  <c r="B11" i="12"/>
  <c r="B10" i="12"/>
  <c r="B9" i="12"/>
  <c r="A8" i="12"/>
  <c r="D22" i="13"/>
  <c r="D21" i="13"/>
  <c r="A6" i="13"/>
  <c r="B31" i="14"/>
  <c r="B30" i="14"/>
  <c r="B12" i="14"/>
  <c r="B11" i="14"/>
  <c r="B10" i="14"/>
  <c r="B9" i="14"/>
  <c r="A8" i="14"/>
  <c r="D30" i="15"/>
  <c r="D29" i="15"/>
  <c r="A6" i="15"/>
  <c r="B25" i="16"/>
  <c r="B24" i="16"/>
  <c r="C42" i="18"/>
  <c r="C41" i="18"/>
  <c r="B46" i="22"/>
  <c r="AG10" i="22" l="1"/>
  <c r="AG6" i="22"/>
  <c r="I24" i="18"/>
  <c r="J52" i="5"/>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B41" i="22" l="1"/>
  <c r="D15" i="12"/>
  <c r="D17" i="12" s="1"/>
  <c r="D23" i="14" s="1"/>
  <c r="D27" i="14" s="1"/>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AF3" i="17" l="1"/>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<sst xmlns="http://schemas.openxmlformats.org/spreadsheetml/2006/main" count="1825" uniqueCount="744">
  <si>
    <t>Package Name</t>
  </si>
  <si>
    <t>Construction of 220kV Terminal Bay at 400kV Hiriyur Substation for KPTCL by POWERGRID</t>
  </si>
  <si>
    <t>Package Code</t>
  </si>
  <si>
    <t>SubStation</t>
  </si>
  <si>
    <t>Specification No.</t>
  </si>
  <si>
    <t>Ref. No:  SRTS-II/C&amp;M/WC-4218/2025---------------------
Specification Nos: SR2/NT/W-AIS/DOM/C00/25/01355</t>
  </si>
  <si>
    <t>REV_01</t>
  </si>
  <si>
    <t>Price Schedules</t>
  </si>
  <si>
    <t>Fill up only green shaded cells in Sch-1, Sch-2, Sch-3 and Bid Form 2nd Envelope.</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</si>
  <si>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</si>
  <si>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</si>
  <si>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</si>
  <si>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</si>
  <si>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</si>
  <si>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</si>
  <si>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</si>
  <si>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</si>
  <si>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</si>
  <si>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</si>
  <si>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</si>
  <si>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</si>
  <si>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</si>
  <si>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</si>
  <si>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</si>
  <si>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</si>
  <si>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</si>
  <si>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</si>
  <si>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</si>
  <si>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</si>
  <si>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</si>
  <si>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</si>
  <si>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</si>
  <si>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</si>
  <si>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</si>
  <si>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Bidder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</si>
  <si>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</si>
  <si>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</si>
  <si>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</si>
  <si>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</si>
  <si>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</si>
  <si>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</si>
  <si>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</si>
  <si>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</si>
  <si>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</si>
  <si>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</si>
  <si>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</si>
  <si>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</si>
  <si>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</si>
  <si>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</si>
  <si>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Sch-5 (Summary of Taxes and Duties applicable on the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</si>
  <si>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</si>
  <si>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</si>
  <si>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</si>
  <si>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</si>
  <si>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</si>
  <si>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</si>
  <si>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</si>
  <si>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</si>
  <si>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</si>
  <si>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</si>
  <si>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</si>
  <si>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</si>
  <si>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</si>
  <si>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</si>
  <si>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Others</t>
  </si>
  <si>
    <t>Enter following details of the bidder</t>
  </si>
  <si>
    <t>Specify type of Bidder         [Select from drop down menu]</t>
  </si>
  <si>
    <t>2 or More</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</si>
  <si>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</si>
  <si>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</si>
  <si>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</si>
  <si>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</si>
  <si>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</si>
  <si>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</si>
  <si>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</si>
  <si>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</si>
  <si>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</si>
  <si>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</si>
  <si>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</si>
  <si>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</si>
  <si>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</si>
  <si>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</si>
  <si>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Sr.General Manager,</t>
  </si>
  <si>
    <t>C&amp;M Department</t>
  </si>
  <si>
    <t>Name        :</t>
  </si>
  <si>
    <t>Power Grid Corporation of India Ltd.,</t>
  </si>
  <si>
    <t>Address    :</t>
  </si>
  <si>
    <t>SR-II,RHQ</t>
  </si>
  <si>
    <t>Singanayakanahalli,Yelahanka</t>
  </si>
  <si>
    <t>Bangalore -560064</t>
  </si>
  <si>
    <t>Plant and Equipment (including Mandatory Spares Parts) to be supplied, including Type Test Charges for Tests to be conducted</t>
  </si>
  <si>
    <t>All Prices are in Indian Rupees.</t>
  </si>
  <si>
    <t>SI. No.</t>
  </si>
  <si>
    <t xml:space="preserve">HSN Code </t>
  </si>
  <si>
    <t>Whether HSN in column ‘ 2’ is confirmed. If not  indicate applicable the HSN code *</t>
  </si>
  <si>
    <t>Rate of GST applicable ( in %)</t>
  </si>
  <si>
    <t>Whether  rate of GST in column ‘ 4 ’ is confirmed. If not  indicate applicable rate of GST *</t>
  </si>
  <si>
    <t>Item  Description</t>
  </si>
  <si>
    <t>Unit</t>
  </si>
  <si>
    <t>Qty.</t>
  </si>
  <si>
    <t>Unit Ex-works price (excluding GST)</t>
  </si>
  <si>
    <t>Total Ex-works price (excluding GST)</t>
  </si>
  <si>
    <t>GST TAX as confirmed by Bidder</t>
  </si>
  <si>
    <t>10 = 8 x 9</t>
  </si>
  <si>
    <t xml:space="preserve">I </t>
  </si>
  <si>
    <t>Revaluation of J column</t>
  </si>
  <si>
    <t>Tax Calculation</t>
  </si>
  <si>
    <t>Part A - Indoor components of LT System</t>
  </si>
  <si>
    <t>confirmed</t>
  </si>
  <si>
    <t>415V AC Main Switch Board as per the TS enclosed.</t>
  </si>
  <si>
    <t>Set</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</si>
  <si>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</si>
  <si>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</si>
  <si>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</si>
  <si>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</si>
  <si>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</si>
  <si>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</si>
  <si>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</si>
  <si>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</si>
  <si>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Nos</t>
  </si>
  <si>
    <t>220V DCDB</t>
  </si>
  <si>
    <t>Mandatory Spares as per the BOM  in Vol-II</t>
  </si>
  <si>
    <t>Lot</t>
  </si>
  <si>
    <t>Part B - Out door components of LT system</t>
  </si>
  <si>
    <t>630KVA, 22kV/433V, DYn1 LT transformer</t>
  </si>
  <si>
    <t>33kV, 200A, Horn Gap fuse(1Ph) as per the TS enclosed.</t>
  </si>
  <si>
    <t>Nos.</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</si>
  <si>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</si>
  <si>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</si>
  <si>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</si>
  <si>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</si>
  <si>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</si>
  <si>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</si>
  <si>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</si>
  <si>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Km</t>
  </si>
  <si>
    <t>Mandatory spares for LT transformer</t>
  </si>
  <si>
    <t>a</t>
  </si>
  <si>
    <t>All Bushings with metal parts</t>
  </si>
  <si>
    <t>b</t>
  </si>
  <si>
    <t>OTI with sensing device</t>
  </si>
  <si>
    <t>c</t>
  </si>
  <si>
    <t>Set of valves (o1 no. each type)</t>
  </si>
  <si>
    <t>d</t>
  </si>
  <si>
    <t xml:space="preserve">Silica Gel container </t>
  </si>
  <si>
    <t>e</t>
  </si>
  <si>
    <t>Bucholz relay</t>
  </si>
  <si>
    <t>Mandatory spares for 22KV equipments as per the BOM attached</t>
  </si>
  <si>
    <t xml:space="preserve"> Lot</t>
  </si>
  <si>
    <t xml:space="preserve"> Total Ex-Works Price Excluding GST</t>
  </si>
  <si>
    <t>Total Tax</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</si>
  <si>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</si>
  <si>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</si>
  <si>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</si>
  <si>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</si>
  <si>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</si>
  <si>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</si>
  <si>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</si>
  <si>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</si>
  <si>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</si>
  <si>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</si>
  <si>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</si>
  <si>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</si>
  <si>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</si>
  <si>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</si>
  <si>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</si>
  <si>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</si>
  <si>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</si>
  <si>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</si>
  <si>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</si>
  <si>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</si>
  <si>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</si>
  <si>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</si>
  <si>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</si>
  <si>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</si>
  <si>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</si>
  <si>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</si>
  <si>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</si>
  <si>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</si>
  <si>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</si>
  <si>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</si>
  <si>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</si>
  <si>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</si>
  <si>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</si>
  <si>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</si>
  <si>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As per Lum-sum</t>
  </si>
  <si>
    <t>(SCHEDULE OF RATES AND PRICES )</t>
  </si>
  <si>
    <t>AS per Percent</t>
  </si>
  <si>
    <t>As per lum-sum on Sch-3</t>
  </si>
  <si>
    <t>As per Percent on Sch-3</t>
  </si>
  <si>
    <t>Total Discount</t>
  </si>
  <si>
    <t>Multipackage lum-sum</t>
  </si>
  <si>
    <t>Amount after Discount (Rs.)</t>
  </si>
  <si>
    <t>Amount after MPD (Rs.)</t>
  </si>
  <si>
    <t>SAC/HSN (Service Accounting Codes/ Harmonized System of Nomenclature)</t>
  </si>
  <si>
    <r>
      <t xml:space="preserve">Whether HSN/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HSN/SAC</t>
    </r>
    <r>
      <rPr>
        <b/>
        <sz val="12"/>
        <rFont val="Book Antiqua"/>
        <family val="1"/>
      </rPr>
      <t xml:space="preserve"> *</t>
    </r>
  </si>
  <si>
    <t>Description</t>
  </si>
  <si>
    <t>Quantity</t>
  </si>
  <si>
    <t>Unit Rate in Rs.</t>
  </si>
  <si>
    <t>Total in Rs.</t>
  </si>
  <si>
    <t>Unit Erection Charges</t>
  </si>
  <si>
    <t>Total Erection Charges</t>
  </si>
  <si>
    <t>Hiriyur Bay Extension work</t>
  </si>
  <si>
    <t>Supply portion ( PART-A - POWERGRID ASSESSED QUANTITIES)</t>
  </si>
  <si>
    <t>A</t>
  </si>
  <si>
    <t>245kV EQUIPMENT</t>
  </si>
  <si>
    <t>No</t>
  </si>
  <si>
    <t>216kV Surge Arrester (1-phase)</t>
  </si>
  <si>
    <t>B</t>
  </si>
  <si>
    <t>Control &amp; Relay Panels</t>
  </si>
  <si>
    <t>C</t>
  </si>
  <si>
    <t>Substation Automation</t>
  </si>
  <si>
    <t>LS</t>
  </si>
  <si>
    <t>Trip relays for 220kV Busbar protection</t>
  </si>
  <si>
    <t>Augmentation Substation automation System for 220kV bay as per Technical Specification</t>
  </si>
  <si>
    <t>Augmentation of existing Control Panel</t>
  </si>
  <si>
    <t>E.1</t>
  </si>
  <si>
    <t>PLCC At Hiriyur S/S End</t>
  </si>
  <si>
    <t>Line traps - 1600A, 245kV, 50KA, 0.5mH Line Trap</t>
  </si>
  <si>
    <t>BPI for above</t>
  </si>
  <si>
    <t>Coupling device (Inter-Phase)</t>
  </si>
  <si>
    <t>Carrier Terminal equipment (Analogue type ) (S+P)</t>
  </si>
  <si>
    <t>Protection coupler (Analogue)</t>
  </si>
  <si>
    <t>Protection coupler (Digital)</t>
  </si>
  <si>
    <t>4 wire telephone instrument (Alongwith associated accessories, wiring etc.)</t>
  </si>
  <si>
    <t>Testing &amp; maintenance equipment (print test kit only)</t>
  </si>
  <si>
    <t>HF Cable</t>
  </si>
  <si>
    <t xml:space="preserve">KM </t>
  </si>
  <si>
    <t>E.2</t>
  </si>
  <si>
    <t>PLCC At KPTCL End</t>
  </si>
  <si>
    <t>Carrier Terminal equipment (Analogue type )(S+P)</t>
  </si>
  <si>
    <r>
      <rPr>
        <b/>
        <sz val="12"/>
        <rFont val="Tahoma"/>
        <family val="2"/>
      </rPr>
      <t>F</t>
    </r>
  </si>
  <si>
    <t>Fire Protection System</t>
  </si>
  <si>
    <t>Portable extinguishers- 4.5 kg CO2 type</t>
  </si>
  <si>
    <t>H</t>
  </si>
  <si>
    <r>
      <rPr>
        <b/>
        <sz val="11"/>
        <rFont val="Tahoma"/>
        <family val="2"/>
      </rPr>
      <t>Illumination System</t>
    </r>
    <r>
      <rPr>
        <b/>
        <sz val="11"/>
        <rFont val="Book Antiqua"/>
        <family val="1"/>
      </rPr>
      <t>- Outdoor Switchyard and Street Lighting</t>
    </r>
  </si>
  <si>
    <t>Lighting fixtures and Receptacles including junction box, lighting wires&amp; flexible conduit (if required) from junction box to lighting fixture, mounting arrangement and other accessories/materials etc. as required for complete installation and commissoning of lighting fixture.</t>
  </si>
  <si>
    <t>i</t>
  </si>
  <si>
    <t>ii</t>
  </si>
  <si>
    <t>Structures</t>
  </si>
  <si>
    <t>Fabrication, galvanising and supply of  Equipment Support (Pipe)Structures to be designed during detailed engineering</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</si>
  <si>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</si>
  <si>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</si>
  <si>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</si>
  <si>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J</t>
  </si>
  <si>
    <t xml:space="preserve"> Telecom Equipments (At KPTCL end) - 
</t>
  </si>
  <si>
    <t>A. SDH Equipment (STM-16 MADM upto 5 MSP protected directions)</t>
  </si>
  <si>
    <t>Base Equipment (Common cards, Cross Connect/control cards, optical base cards, power supply cards, power cabling, other hardware and accessories including sub racks, patch cord, DDF etc fully equiped excluding (ii) &amp; (iii) below</t>
  </si>
  <si>
    <t>ii.a</t>
  </si>
  <si>
    <t>Optical Interface Cards/SFP - S 16.1 SFP</t>
  </si>
  <si>
    <t>ii.b</t>
  </si>
  <si>
    <t>Optical Interface Cards/SFP- V16.2 SFP</t>
  </si>
  <si>
    <t>iii.a</t>
  </si>
  <si>
    <r>
      <rPr>
        <b/>
        <sz val="11"/>
        <rFont val="Book Antiqua"/>
        <family val="1"/>
      </rPr>
      <t>Tributary cards -</t>
    </r>
    <r>
      <rPr>
        <sz val="11"/>
        <rFont val="Book Antiqua"/>
        <family val="1"/>
      </rPr>
      <t xml:space="preserve"> E1 Interface card (Min.16 interfaces per card)</t>
    </r>
  </si>
  <si>
    <t>iii.b</t>
  </si>
  <si>
    <r>
      <t>Tributary cards -</t>
    </r>
    <r>
      <rPr>
        <sz val="11"/>
        <rFont val="Book Antiqua"/>
        <family val="1"/>
      </rPr>
      <t xml:space="preserve"> Ethernet Interface 10/100 Base T with Layer-2 switching (Min 8 Interfaces per card)</t>
    </r>
  </si>
  <si>
    <t>iii.c</t>
  </si>
  <si>
    <r>
      <t xml:space="preserve">Tributary cards - </t>
    </r>
    <r>
      <rPr>
        <sz val="11"/>
        <rFont val="Book Antiqua"/>
        <family val="1"/>
      </rPr>
      <t>Gigabit Ethernet (Layer 2) Interface (min. 2 nos.)</t>
    </r>
  </si>
  <si>
    <t>Equipment Cabinet (2200mmx600mmx600mm)</t>
  </si>
  <si>
    <t>Network Manager System - Craft Terminal</t>
  </si>
  <si>
    <t>Hardware</t>
  </si>
  <si>
    <t>Software</t>
  </si>
  <si>
    <r>
      <rPr>
        <b/>
        <sz val="10"/>
        <rFont val="Tahoma"/>
        <family val="2"/>
      </rPr>
      <t xml:space="preserve">VOIP telephone instrument( SIP compliance) with one </t>
    </r>
    <r>
      <rPr>
        <b/>
        <sz val="10"/>
        <rFont val="Tahoma"/>
        <family val="2"/>
      </rPr>
      <t>common switch (min. 8 port)</t>
    </r>
  </si>
  <si>
    <r>
      <rPr>
        <sz val="10"/>
        <rFont val="Tahoma"/>
        <family val="2"/>
      </rPr>
      <t>Nos.</t>
    </r>
  </si>
  <si>
    <t>Approach Cable (24Fibres)</t>
  </si>
  <si>
    <t>24 Fibre (DWSM)</t>
  </si>
  <si>
    <t>Kms</t>
  </si>
  <si>
    <t>Installation hardware set for above 24 Fibre, Fibre Optic Approach Cable</t>
  </si>
  <si>
    <t>FODP - 96 Fibre : Indoor Type, Rack Mounted with FCPC Coupling &amp; Pigtails (5mtrs)</t>
  </si>
  <si>
    <t xml:space="preserve"> Telecom Equipments (At Hiriyur Station end) - </t>
  </si>
  <si>
    <r>
      <rPr>
        <b/>
        <sz val="11"/>
        <rFont val="Book Antiqua"/>
        <family val="1"/>
      </rPr>
      <t>Optical Interface Cards/SFP</t>
    </r>
    <r>
      <rPr>
        <sz val="11"/>
        <rFont val="Book Antiqua"/>
        <family val="1"/>
      </rPr>
      <t xml:space="preserve"> - S 16.1 SFP</t>
    </r>
  </si>
  <si>
    <r>
      <rPr>
        <b/>
        <sz val="11"/>
        <rFont val="Book Antiqua"/>
        <family val="1"/>
      </rPr>
      <t>Optical Interface Cards/SFP</t>
    </r>
    <r>
      <rPr>
        <sz val="11"/>
        <rFont val="Book Antiqua"/>
        <family val="1"/>
      </rPr>
      <t>- V16.2 SFP</t>
    </r>
  </si>
  <si>
    <t>( PART-B - VENDOR ASSESSED QUANTITIES)</t>
  </si>
  <si>
    <r>
      <rPr>
        <b/>
        <sz val="10"/>
        <rFont val="Tahoma"/>
        <family val="2"/>
      </rPr>
      <t>A</t>
    </r>
  </si>
  <si>
    <t>Erection Hardware :[Insulator strings, Disc Insulators, Hardware, conductor, Al tube, bus-bar materials, cable trays, Bay MB, clamps, spacers, connectors including equipment connectors, Junction box, earth wire, earthing material risers, auxiliary earthmat(excluding main earth mat) buried cable trenches/pipe equipment &amp; lighting, all accessories etc,Insulating mat, cable sealing arrangement etc.] (as required) for the following</t>
  </si>
  <si>
    <t>220kV One and half breaker scheme (As per Tender Drawings)</t>
  </si>
  <si>
    <t xml:space="preserve">Line Bay </t>
  </si>
  <si>
    <r>
      <rPr>
        <sz val="10"/>
        <rFont val="Tahoma"/>
        <family val="2"/>
      </rPr>
      <t>set</t>
    </r>
  </si>
  <si>
    <t>Spare bay of half dia</t>
  </si>
  <si>
    <t>POWER &amp; CONTROL CABLES- 1.1 kV LV Cables</t>
  </si>
  <si>
    <t>Power Cable(PVC insulated)</t>
  </si>
  <si>
    <t>Control Cable (PVC insulated)</t>
  </si>
  <si>
    <t>D</t>
  </si>
  <si>
    <t>Fire detection &amp; Alarm System as per technical specification - Switchyard Panel room</t>
  </si>
  <si>
    <t>PART-C Mandatory Spares</t>
  </si>
  <si>
    <t>245kV Current Transformers 1-PHASE</t>
  </si>
  <si>
    <t>Total</t>
  </si>
  <si>
    <t>GST Amount</t>
  </si>
  <si>
    <t>In case the bidder leaves the cell for confirmation of the SAC and/or  GST rate “blank”,  the SAC and corresponding GST rate indicated by the Employer shall be deemed to be the one confirmed by the Bidder.</t>
  </si>
  <si>
    <t>Schedule - 2</t>
  </si>
  <si>
    <t xml:space="preserve"> </t>
  </si>
  <si>
    <t>Local Transportation, Insurance and other Incidental Services</t>
  </si>
  <si>
    <t>Whether HSN in column ‘2’ is confirmed. If not  indicate applicable the HSN code *</t>
  </si>
  <si>
    <t>Whether  rate of GST in column ‘4’ is confirmed. If not  indicate applicable rate of GST *</t>
  </si>
  <si>
    <t xml:space="preserve">Unit Freight, Insurance, loading &amp; unloading Charges </t>
  </si>
  <si>
    <t xml:space="preserve">Total Freight, Insurance, loading &amp; unloading Charges </t>
  </si>
  <si>
    <t>Freight &amp; Insurance</t>
  </si>
  <si>
    <t>( PART-A - POWERGRID ASSESSED QUANTITIES)</t>
  </si>
  <si>
    <t xml:space="preserve"> Telecom Equipments (At KPTCL end) - </t>
  </si>
  <si>
    <t xml:space="preserve"> Telecom Equipments (At Hiriyur end) - </t>
  </si>
  <si>
    <t xml:space="preserve">Total F&amp;I Price </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</si>
  <si>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</si>
  <si>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</si>
  <si>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</si>
  <si>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</si>
  <si>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</si>
  <si>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</si>
  <si>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</si>
  <si>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</si>
  <si>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</si>
  <si>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</si>
  <si>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Erection ( PART-A - POWERGRID ASSESSED QUANTITIES)</t>
  </si>
  <si>
    <t>Civil Works</t>
  </si>
  <si>
    <t xml:space="preserve">Excavation in all kind of soil including rock for all leads and lifts, backfilling, disposal of surplus earth within a lead up to2Km as per technical specification. The surplus earth shall be roughly graded .
</t>
  </si>
  <si>
    <t>Cum</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</si>
  <si>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</si>
  <si>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</si>
  <si>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</si>
  <si>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 excluding steel reinforcement</t>
  </si>
  <si>
    <t>Providing and laying Plain Cement Concrete 1:5:10 (1 cement : 5 sand : 10 brick aggregate)</t>
  </si>
  <si>
    <t>Steel Reinforcement</t>
  </si>
  <si>
    <t>Misc. Structural steel including rails, embedments, edge protection angles, gratings etc. but excluding the reinforcement steel andsteel for lattice and pipe structures.</t>
  </si>
  <si>
    <t>Stone spreading in switchyard excluding PCC</t>
  </si>
  <si>
    <t>Sqm</t>
  </si>
  <si>
    <t>Antiweed treatment</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</si>
  <si>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</si>
  <si>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</si>
  <si>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</si>
  <si>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Drain including culverts but excluding concrete &amp; reinforcement steel-Section A-A</t>
  </si>
  <si>
    <t>Drain including culverts but excluding concrete &amp; reinforcement steel-Section B-B</t>
  </si>
  <si>
    <t>Random rubble masonary for retaining wall with locally available stone in cement sand mortar 1:6( 1 Cement:6 Course sand) including levelling up with cement conrete 1:6:12(1 cement:6 course sand: 12 graded stone aggregate 20 mm nominal size),raised and cut pointing on exposed surface,weep holes/PVC pipe sleeves of 100 mm dia( medium size) @1 mtrs c/c staggered. The top of the retaining wall to be provided with cement cncrete 1:2:4. However items of excavation,concrete(1:2:4) shall be payable under respective items of BPS.</t>
  </si>
  <si>
    <t>cum</t>
  </si>
  <si>
    <t>Providing and fixing of 100mm UPVC pipes conforming to IS : 15328, for weep holes</t>
  </si>
  <si>
    <t>Providing and fixing of filter media with coarse aggregate confined in chicken mesh .</t>
  </si>
  <si>
    <t xml:space="preserve">EA </t>
  </si>
  <si>
    <t>3.75m wide Cement Concrete road with PCC shoulder including 100 mm dia RCC Hume Pipe @ 100 metre interval as per drawing and TS.However, reinforcement steel and all type concrete shall be paid separately under relevant items</t>
  </si>
  <si>
    <t>Removing,cleaning and washing of existing stones and respreading of stones in switchyard after doing anti-weed treatment excludingPCC</t>
  </si>
  <si>
    <t>Providing &amp; fixing of New chain Link Fencing excluding concrete</t>
  </si>
  <si>
    <t>Schedule - 4</t>
  </si>
  <si>
    <t>Training Charges for Training to be imparted</t>
  </si>
  <si>
    <t>NOT APPLICABLE</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</si>
  <si>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</si>
  <si>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</si>
  <si>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</si>
  <si>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</si>
  <si>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</si>
  <si>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</si>
  <si>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</si>
  <si>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</si>
  <si>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</si>
  <si>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</si>
  <si>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</si>
  <si>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</si>
  <si>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SUPPLY(Sch-1)</t>
  </si>
  <si>
    <t>Sales Tax</t>
  </si>
  <si>
    <t>2</t>
  </si>
  <si>
    <t>TOTAL GST ON SERVICES (Sch-3)</t>
  </si>
  <si>
    <t xml:space="preserve">GRAND TOTAL [] </t>
  </si>
  <si>
    <t>Grand Total after Discount</t>
  </si>
  <si>
    <t>Grand Total after MPD</t>
  </si>
  <si>
    <t xml:space="preserve">Date         : </t>
  </si>
  <si>
    <t>Place        :</t>
  </si>
  <si>
    <t>SUMMARY OF TAXES &amp; DUTIES APPLICABLE ON GOODS</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</si>
  <si>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</si>
  <si>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</si>
  <si>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</si>
  <si>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</si>
  <si>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</si>
  <si>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Schedule - 6</t>
  </si>
  <si>
    <t>(GRAND SUMMARY)</t>
  </si>
  <si>
    <t>TOTAL SCHEDULE NO. 1</t>
  </si>
  <si>
    <t xml:space="preserve">Ex-works price of Plant and Equipment </t>
  </si>
  <si>
    <t>TOTAL SCHEDULE NO. 2</t>
  </si>
  <si>
    <t xml:space="preserve">Local Transportation, Insurance and other Incidental Services </t>
  </si>
  <si>
    <t>3</t>
  </si>
  <si>
    <t>TOTAL SCHEDULE NO. 3</t>
  </si>
  <si>
    <t xml:space="preserve">Total  Installtion/Service Charges </t>
  </si>
  <si>
    <t>4</t>
  </si>
  <si>
    <t>TOTAL SCHEDULE NO. 4</t>
  </si>
  <si>
    <t xml:space="preserve">Training Charges </t>
  </si>
  <si>
    <t>TOTAL SCHEDULE NO. 5</t>
  </si>
  <si>
    <t>Taxes and Duties(GST)</t>
  </si>
  <si>
    <t>6</t>
  </si>
  <si>
    <t>TOTAL SCHEDULE NO. 7</t>
  </si>
  <si>
    <r>
      <t xml:space="preserve">Type Test Charges 
</t>
    </r>
    <r>
      <rPr>
        <sz val="10"/>
        <rFont val="Book Antiqua"/>
        <family val="1"/>
      </rPr>
      <t>[Total of this Schedule is included in Schedule - 1 above.]</t>
    </r>
  </si>
  <si>
    <t>GRAND TOTAL [1+2]</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</si>
  <si>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</si>
  <si>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</si>
  <si>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</si>
  <si>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</si>
  <si>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</si>
  <si>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</si>
  <si>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</si>
  <si>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</si>
  <si>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</si>
  <si>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</si>
  <si>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</si>
  <si>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</si>
  <si>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</si>
  <si>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</si>
  <si>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(Direct Only)</t>
  </si>
  <si>
    <t>Schedule-2 : Freight &amp; Insurance</t>
  </si>
  <si>
    <t>Schedule-1 : Erection Charges</t>
  </si>
  <si>
    <t>Schedule-3 : Erection Charges</t>
  </si>
  <si>
    <t>Schedule-4 : Training Charges</t>
  </si>
  <si>
    <t>Schedule-7 : Type Test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</si>
  <si>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</si>
  <si>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</si>
  <si>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</si>
  <si>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</si>
  <si>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</si>
  <si>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</si>
  <si>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</si>
  <si>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</si>
  <si>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</si>
  <si>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</si>
  <si>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</si>
  <si>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</si>
  <si>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</si>
  <si>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</si>
  <si>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Schedule - 6 After Discount</t>
  </si>
  <si>
    <t>Total  Charges for Site Levelling works</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</si>
  <si>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</si>
  <si>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</si>
  <si>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</si>
  <si>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</si>
  <si>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</si>
  <si>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</si>
  <si>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</si>
  <si>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</si>
  <si>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</si>
  <si>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</si>
  <si>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TOTAL TYPE TEST CHARGES</t>
  </si>
  <si>
    <t>Note         :</t>
  </si>
  <si>
    <t>Bidder should indicate the name of test laboratories where type tests are proposed to be conducted</t>
  </si>
  <si>
    <t>(SCHEDULE OF RATES AND PRICES : TYPE TEST CHARGES)</t>
  </si>
  <si>
    <t>Type Tests on Earthwire</t>
  </si>
  <si>
    <t>(a)</t>
  </si>
  <si>
    <t>(b)</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</si>
  <si>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</si>
  <si>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</si>
  <si>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</si>
  <si>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</si>
  <si>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</si>
  <si>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</si>
  <si>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</si>
  <si>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</si>
  <si>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</si>
  <si>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</si>
  <si>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</si>
  <si>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</si>
  <si>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</si>
  <si>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</si>
  <si>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</si>
  <si>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</si>
  <si>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</si>
  <si>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</si>
  <si>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</si>
  <si>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</si>
  <si>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</si>
  <si>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</si>
  <si>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</si>
  <si>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</si>
  <si>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</si>
  <si>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</si>
  <si>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</si>
  <si>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</si>
  <si>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</si>
  <si>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</si>
  <si>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</si>
  <si>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</si>
  <si>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</si>
  <si>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</si>
  <si>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</si>
  <si>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</si>
  <si>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</si>
  <si>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</si>
  <si>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</si>
  <si>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</si>
  <si>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</si>
  <si>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</si>
  <si>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</si>
  <si>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</si>
  <si>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</si>
  <si>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</si>
  <si>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</si>
  <si>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</si>
  <si>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</si>
  <si>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</si>
  <si>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</si>
  <si>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</si>
  <si>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_____________</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</si>
  <si>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</si>
  <si>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</si>
  <si>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</si>
  <si>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</si>
  <si>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to be supplied.</t>
  </si>
  <si>
    <t>Schedule 2</t>
  </si>
  <si>
    <t>Local Transportation, In-transit Insurance, loading and unloading</t>
  </si>
  <si>
    <t>Schedule 3</t>
  </si>
  <si>
    <t>Installation Charges.</t>
  </si>
  <si>
    <t>Schedule 4</t>
  </si>
  <si>
    <r>
      <t xml:space="preserve">Training charges for training to be imparted. </t>
    </r>
    <r>
      <rPr>
        <b/>
        <sz val="11"/>
        <rFont val="Book Antiqua"/>
        <family val="1"/>
      </rPr>
      <t>Not applicable</t>
    </r>
  </si>
  <si>
    <t>Schedule 5</t>
  </si>
  <si>
    <t>Taxes and Duties not included in Schedule 1&amp;3</t>
  </si>
  <si>
    <t>Schedule 6</t>
  </si>
  <si>
    <t>Grand Summary [Schedule 1to 5]</t>
  </si>
  <si>
    <r>
      <t>Break-up of Type Test Charges for Type Tests to be conducted-</t>
    </r>
    <r>
      <rPr>
        <b/>
        <sz val="11"/>
        <rFont val="Book Antiqua"/>
        <family val="1"/>
      </rPr>
      <t>Not applicable</t>
    </r>
  </si>
  <si>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</si>
  <si>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</si>
  <si>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</si>
  <si>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</si>
  <si>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</si>
  <si>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</si>
  <si>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</si>
  <si>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</si>
  <si>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</si>
  <si>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</si>
  <si>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</si>
  <si>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</si>
  <si>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</si>
  <si>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</si>
  <si>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</si>
  <si>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</si>
  <si>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</si>
  <si>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</si>
  <si>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</si>
  <si>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</si>
  <si>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</si>
  <si>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</si>
  <si>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</si>
  <si>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</si>
  <si>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</si>
  <si>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</si>
  <si>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</si>
  <si>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</si>
  <si>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</si>
  <si>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</si>
  <si>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</si>
  <si>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</si>
  <si>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</si>
  <si>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</si>
  <si>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</si>
  <si>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</si>
  <si>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</si>
  <si>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</si>
  <si>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</si>
  <si>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</si>
  <si>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</si>
  <si>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</si>
  <si>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</si>
  <si>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</si>
  <si>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</si>
  <si>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</si>
  <si>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</si>
  <si>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</si>
  <si>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</si>
  <si>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</si>
  <si>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</si>
  <si>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</si>
  <si>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</si>
  <si>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</si>
  <si>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</si>
  <si>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</si>
  <si>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</si>
  <si>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</si>
  <si>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</si>
  <si>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</si>
  <si>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</si>
  <si>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</si>
  <si>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</si>
  <si>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</si>
  <si>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</si>
  <si>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</si>
  <si>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</si>
  <si>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</si>
  <si>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</si>
  <si>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</si>
  <si>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</si>
  <si>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</si>
  <si>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</si>
  <si>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</si>
  <si>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Excise Duty</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</si>
  <si>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</si>
  <si>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</si>
  <si>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</si>
  <si>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</si>
  <si>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</si>
  <si>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</si>
  <si>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</si>
  <si>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</si>
  <si>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</si>
  <si>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</si>
  <si>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</si>
  <si>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</si>
  <si>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</si>
  <si>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</si>
  <si>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</si>
  <si>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</si>
  <si>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</si>
  <si>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</si>
  <si>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</si>
  <si>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</si>
  <si>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</si>
  <si>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</si>
  <si>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</si>
  <si>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</si>
  <si>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</si>
  <si>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</si>
  <si>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</si>
  <si>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</si>
  <si>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</si>
  <si>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</si>
  <si>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</si>
  <si>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</si>
  <si>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</si>
  <si>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</si>
  <si>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</si>
  <si>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</si>
  <si>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</si>
  <si>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</si>
  <si>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</si>
  <si>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</si>
  <si>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</si>
  <si>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</si>
  <si>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</si>
  <si>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</si>
  <si>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</si>
  <si>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</si>
  <si>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</si>
  <si>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</si>
  <si>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</si>
  <si>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</si>
  <si>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</si>
  <si>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</si>
  <si>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</si>
  <si>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</si>
  <si>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</si>
  <si>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</si>
  <si>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</si>
  <si>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</si>
  <si>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</si>
  <si>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</si>
  <si>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</si>
  <si>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</si>
  <si>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</si>
  <si>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</si>
  <si>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</si>
  <si>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</si>
  <si>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</si>
  <si>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</si>
  <si>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</si>
  <si>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</si>
  <si>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</si>
  <si>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</si>
  <si>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</si>
  <si>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</si>
  <si>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</si>
  <si>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</si>
  <si>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</si>
  <si>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</si>
  <si>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</si>
  <si>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</si>
  <si>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</si>
  <si>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</si>
  <si>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</si>
  <si>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</si>
  <si>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</si>
  <si>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</si>
  <si>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</si>
  <si>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</si>
  <si>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</si>
  <si>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</si>
  <si>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</si>
  <si>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</si>
  <si>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</si>
  <si>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</si>
  <si>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</si>
  <si>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</si>
  <si>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</si>
  <si>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</si>
  <si>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</si>
  <si>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</si>
  <si>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</si>
  <si>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</si>
  <si>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</si>
  <si>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</si>
  <si>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</si>
  <si>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</si>
  <si>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</si>
  <si>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</si>
  <si>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</si>
  <si>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</si>
  <si>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</si>
  <si>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</si>
  <si>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</si>
  <si>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</si>
  <si>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</si>
  <si>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</si>
  <si>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</si>
  <si>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</si>
  <si>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</si>
  <si>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</si>
  <si>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</si>
  <si>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</si>
  <si>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</si>
  <si>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245 kV Capacitive Voltage Transformer - 4400pF (1-phase)</t>
  </si>
  <si>
    <t>245 kV, 1 phase Bus Post Insulator (except for Line Traps)</t>
  </si>
  <si>
    <t>220kV Circuit Breaker Relay Panel- With Autoreclose (with Automation)</t>
  </si>
  <si>
    <t>220kV  Line Protection Panel (with Automation)</t>
  </si>
  <si>
    <t>EA</t>
  </si>
  <si>
    <t>245 kV SF6 Circuit Breaker spares</t>
  </si>
  <si>
    <t xml:space="preserve">245 kV Isolator (Double Break) spares </t>
  </si>
  <si>
    <t>Numerical Distance Relay (1 set = 02 relays = same as Main I &amp; Main II relays)</t>
  </si>
  <si>
    <t>Surge Arrester,1-Ph,216kV</t>
  </si>
  <si>
    <t>245kV, 4400pF, 1Ph CVT</t>
  </si>
  <si>
    <t>Power Cable(XLPE/PVC insulated)</t>
  </si>
  <si>
    <t>Line Bay  -AS PER TECHNICAL SPECIFCATION</t>
  </si>
  <si>
    <t>Spare bay of half dia -AS PER TECHNICAL SPECIFCATION</t>
  </si>
  <si>
    <t>Portable Flood Light Panel With Led Luminariestype Fl-2 (250W)</t>
  </si>
  <si>
    <t>Led Flood Light Luminariestype Fl-1 (150W) As Per Technicalspecification</t>
  </si>
  <si>
    <t>Lighting panel SLP for Street Lighting</t>
  </si>
  <si>
    <t>Lighting panel ACP-2 for Street Lighting</t>
  </si>
  <si>
    <t>245kV, 1600A, 50KA Circuit Breaker(3-Phase) with support structure</t>
  </si>
  <si>
    <t>245 kV, 1600A, 50KA, 1-Phase CurrentTransformer with 120% extended current rating</t>
  </si>
  <si>
    <t>245kV, 1600A, 50 KA, 3-phase DoubleBreak Isolator with one E/S</t>
  </si>
  <si>
    <t>Augmentation of existing 220kV bus bar protection scheme.(No. of baysas per specification)-(with Automation)</t>
  </si>
  <si>
    <t>Control Panel for 220kV (Bus Scheme as per SLD) one half breaker
scheme</t>
  </si>
  <si>
    <t>Led Flood Light Luminariestype Fl-1 (150W) As Per Technical specification</t>
  </si>
  <si>
    <t>Fabrication, galvanising and supply of  Equipment Support (Pipe)Structures to be designed during detailed engineering.</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</si>
  <si>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</si>
  <si>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</si>
  <si>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245 kV ,1 phase Bus Post Insulators for Line Traps above</t>
  </si>
  <si>
    <r>
      <rPr>
        <sz val="11"/>
        <rFont val="Tahoma"/>
        <family val="2"/>
      </rPr>
      <t>set</t>
    </r>
  </si>
  <si>
    <t>220kV Circuit Breaker Relay Panel with Auto Reclose (with Automation)</t>
  </si>
  <si>
    <t>220kV Line Protection Panel (with Automation)</t>
  </si>
  <si>
    <t>SET</t>
  </si>
  <si>
    <t>Trip relays for 220kV bus-bar protection</t>
  </si>
  <si>
    <t>Augmentation of Substation automation System for 220kV bay as perTechnical Specification</t>
  </si>
  <si>
    <r>
      <rPr>
        <sz val="11"/>
        <rFont val="Calibri"/>
        <family val="2"/>
        <scheme val="minor"/>
      </rPr>
      <t>1600A, 245kV, 40KA, 0.5mH Line Trap</t>
    </r>
  </si>
  <si>
    <t>245 kV ,1 phase Bus Post Insulators for Line Traps</t>
  </si>
  <si>
    <r>
      <rPr>
        <sz val="11"/>
        <rFont val="Calibri"/>
        <family val="2"/>
        <scheme val="minor"/>
      </rPr>
      <t>Protection coupler (Digital)</t>
    </r>
  </si>
  <si>
    <r>
      <rPr>
        <sz val="11"/>
        <rFont val="Calibri"/>
        <family val="2"/>
        <scheme val="minor"/>
      </rPr>
      <t>4 wire telephone instrument (Alongwith associated accessories, wiring etc.)</t>
    </r>
  </si>
  <si>
    <r>
      <rPr>
        <sz val="11"/>
        <rFont val="Calibri"/>
        <family val="2"/>
        <scheme val="minor"/>
      </rPr>
      <t>HF Cable</t>
    </r>
  </si>
  <si>
    <t>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</si>
</sst>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_-&quot;£&quot;* #,##0.00_-;\-&quot;£&quot;* #,##0.00_-;_-&quot;£&quot;*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 numFmtId="182" formatCode="_ * #,##0_ ;_ * \-#,##0_ ;_ * &quot;-&quot;??_ ;_ @_ "/>
  </numFmts>
  <fonts count="106">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8"/>
      <name val="Book Antiqua"/>
      <family val="1"/>
    </font>
    <font>
      <sz val="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sz val="11"/>
      <color theme="1"/>
      <name val="Book Antiqua"/>
      <family val="1"/>
    </font>
    <font>
      <b/>
      <sz val="16"/>
      <name val="Book Antiqua"/>
      <family val="1"/>
    </font>
    <font>
      <b/>
      <sz val="20"/>
      <name val="Book Antiqua"/>
      <family val="1"/>
    </font>
    <font>
      <sz val="10"/>
      <color rgb="FF000000"/>
      <name val="Tahoma"/>
      <family val="2"/>
    </font>
    <font>
      <b/>
      <sz val="10"/>
      <color rgb="FF000000"/>
      <name val="Tahoma"/>
      <family val="2"/>
    </font>
    <font>
      <sz val="10"/>
      <name val="Tahoma"/>
      <family val="2"/>
    </font>
    <font>
      <b/>
      <sz val="10"/>
      <name val="Tahoma"/>
      <family val="2"/>
    </font>
    <font>
      <b/>
      <sz val="11"/>
      <name val="Tahoma"/>
      <family val="2"/>
    </font>
    <font>
      <b/>
      <sz val="11"/>
      <name val="Book Antiqua"/>
      <family val="2"/>
    </font>
    <font>
      <b/>
      <sz val="12"/>
      <color rgb="FF000000"/>
      <name val="Tahoma"/>
      <family val="2"/>
    </font>
    <font>
      <sz val="9"/>
      <color rgb="FF000000"/>
      <name val="Tahoma"/>
      <family val="2"/>
    </font>
    <font>
      <b/>
      <sz val="14"/>
      <color rgb="FF000000"/>
      <name val="Tahoma"/>
      <family val="2"/>
    </font>
    <font>
      <b/>
      <sz val="12"/>
      <name val="Tahoma"/>
      <family val="2"/>
    </font>
    <font>
      <b/>
      <sz val="12"/>
      <color rgb="FF000000"/>
      <name val="Book Antiqua"/>
      <family val="1"/>
    </font>
    <font>
      <sz val="11"/>
      <color rgb="FF000000"/>
      <name val="Tahoma"/>
      <family val="2"/>
    </font>
    <font>
      <sz val="11"/>
      <name val="Tahoma"/>
      <family val="2"/>
    </font>
    <font>
      <sz val="11"/>
      <name val="Calibri"/>
      <family val="2"/>
      <scheme val="minor"/>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style="thin">
        <color indexed="64"/>
      </right>
      <top/>
      <bottom/>
      <diagonal/>
    </border>
  </borders>
  <cellStyleXfs count="241">
    <xf numFmtId="0" fontId="0" fillId="0" borderId="0"/>
    <xf numFmtId="9" fontId="9" fillId="0" borderId="0"/>
    <xf numFmtId="9" fontId="60" fillId="0" borderId="0"/>
    <xf numFmtId="9" fontId="9" fillId="0" borderId="0"/>
    <xf numFmtId="9" fontId="69" fillId="0" borderId="0"/>
    <xf numFmtId="9" fontId="9" fillId="0" borderId="0"/>
    <xf numFmtId="165"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1" fontId="11" fillId="0" borderId="1">
      <alignment horizontal="right"/>
    </xf>
    <xf numFmtId="171" fontId="61" fillId="0" borderId="1">
      <alignment horizontal="right"/>
    </xf>
    <xf numFmtId="171"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63" fillId="0" borderId="0"/>
    <xf numFmtId="37" fontId="13" fillId="0" borderId="0"/>
    <xf numFmtId="167" fontId="4" fillId="0" borderId="0"/>
    <xf numFmtId="167"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67"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4" fillId="0" borderId="0" applyNumberFormat="0" applyFont="0" applyFill="0" applyBorder="0" applyAlignment="0" applyProtection="0">
      <alignment vertical="top"/>
    </xf>
    <xf numFmtId="0" fontId="18"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9" fillId="0" borderId="0"/>
    <xf numFmtId="0" fontId="18" fillId="0" borderId="0"/>
    <xf numFmtId="0" fontId="32" fillId="0" borderId="0"/>
    <xf numFmtId="0" fontId="4" fillId="0" borderId="0"/>
    <xf numFmtId="0" fontId="34"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4"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4" fillId="0" borderId="0" applyFill="0" applyBorder="0" applyAlignment="0" applyProtection="0"/>
    <xf numFmtId="9" fontId="34"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67" fillId="0" borderId="0"/>
    <xf numFmtId="0" fontId="86" fillId="0" borderId="0">
      <alignment vertical="center"/>
    </xf>
    <xf numFmtId="168" fontId="4" fillId="0" borderId="0">
      <protection locked="0"/>
    </xf>
    <xf numFmtId="0" fontId="4" fillId="0" borderId="0">
      <protection locked="0"/>
    </xf>
    <xf numFmtId="0" fontId="87" fillId="0" borderId="0">
      <protection locked="0"/>
    </xf>
    <xf numFmtId="0" fontId="67" fillId="0" borderId="0"/>
    <xf numFmtId="0" fontId="20" fillId="0" borderId="0"/>
    <xf numFmtId="0" fontId="88" fillId="0" borderId="0"/>
    <xf numFmtId="0" fontId="4" fillId="0" borderId="0">
      <alignment vertical="center"/>
    </xf>
    <xf numFmtId="0" fontId="3" fillId="0" borderId="0"/>
    <xf numFmtId="0" fontId="86" fillId="0" borderId="0">
      <alignment vertical="center"/>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353">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0" fillId="0" borderId="0" xfId="203" applyFont="1" applyAlignment="1" applyProtection="1">
      <alignment vertical="center"/>
      <protection hidden="1"/>
    </xf>
    <xf numFmtId="0" fontId="20"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4" fillId="0" borderId="7" xfId="203" applyFont="1" applyBorder="1" applyAlignment="1" applyProtection="1">
      <alignment vertical="center"/>
      <protection hidden="1"/>
    </xf>
    <xf numFmtId="0" fontId="4" fillId="0" borderId="0" xfId="203" applyAlignment="1" applyProtection="1">
      <alignment vertical="center"/>
      <protection hidden="1"/>
    </xf>
    <xf numFmtId="0" fontId="19" fillId="0" borderId="7" xfId="203" applyFont="1" applyBorder="1" applyAlignment="1" applyProtection="1">
      <alignment vertical="center"/>
      <protection hidden="1"/>
    </xf>
    <xf numFmtId="0" fontId="26" fillId="0" borderId="0" xfId="203" applyFont="1" applyAlignment="1" applyProtection="1">
      <alignment vertical="center"/>
      <protection hidden="1"/>
    </xf>
    <xf numFmtId="0" fontId="19"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19"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7"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7"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28"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1"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19"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9"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4" fillId="0" borderId="0" xfId="197"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19"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19"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19"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19"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5" fillId="0" borderId="0" xfId="203" applyFont="1" applyAlignment="1" applyProtection="1">
      <alignment vertical="top"/>
      <protection hidden="1"/>
    </xf>
    <xf numFmtId="0" fontId="32" fillId="0" borderId="0" xfId="196" applyProtection="1">
      <protection hidden="1"/>
    </xf>
    <xf numFmtId="0" fontId="36"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2"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37" fillId="0" borderId="0" xfId="196" applyFont="1" applyAlignment="1" applyProtection="1">
      <alignment vertical="center"/>
      <protection hidden="1"/>
    </xf>
    <xf numFmtId="0" fontId="37" fillId="0" borderId="0" xfId="196" applyFont="1" applyProtection="1">
      <protection hidden="1"/>
    </xf>
    <xf numFmtId="0" fontId="31" fillId="0" borderId="0" xfId="0" applyFont="1" applyProtection="1">
      <protection hidden="1"/>
    </xf>
    <xf numFmtId="0" fontId="31" fillId="0" borderId="0" xfId="0" applyFont="1" applyAlignment="1">
      <alignment vertical="center"/>
    </xf>
    <xf numFmtId="0" fontId="17" fillId="0" borderId="0" xfId="0" applyFont="1" applyAlignment="1" applyProtection="1">
      <alignment horizontal="left" vertical="center"/>
      <protection hidden="1"/>
    </xf>
    <xf numFmtId="3" fontId="24"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7" fillId="0" borderId="0" xfId="0" applyFont="1" applyAlignment="1">
      <alignment vertical="center"/>
    </xf>
    <xf numFmtId="0" fontId="31" fillId="0" borderId="0" xfId="204" applyFont="1" applyAlignment="1" applyProtection="1">
      <alignment vertical="center"/>
      <protection hidden="1"/>
    </xf>
    <xf numFmtId="0" fontId="31" fillId="0" borderId="0" xfId="0" applyFont="1" applyAlignment="1" applyProtection="1">
      <alignment vertical="center"/>
      <protection hidden="1"/>
    </xf>
    <xf numFmtId="0" fontId="27" fillId="0" borderId="0" xfId="199"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left" vertical="center" indent="1"/>
      <protection hidden="1"/>
    </xf>
    <xf numFmtId="0" fontId="31" fillId="0" borderId="0" xfId="204" applyFont="1" applyAlignment="1" applyProtection="1">
      <alignment horizontal="left" vertical="center" indent="1"/>
      <protection hidden="1"/>
    </xf>
    <xf numFmtId="0" fontId="31" fillId="0" borderId="0" xfId="204" applyFont="1" applyAlignment="1" applyProtection="1">
      <alignment horizontal="left" vertical="center"/>
      <protection hidden="1"/>
    </xf>
    <xf numFmtId="0" fontId="27" fillId="0" borderId="0" xfId="204"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31" fillId="0" borderId="0" xfId="209" applyFont="1" applyFill="1" applyBorder="1" applyAlignment="1" applyProtection="1">
      <alignment vertical="center" wrapText="1"/>
      <protection hidden="1"/>
    </xf>
    <xf numFmtId="0" fontId="31" fillId="0" borderId="0" xfId="209" applyNumberFormat="1" applyFont="1" applyFill="1" applyBorder="1" applyAlignment="1" applyProtection="1">
      <alignment horizontal="center" vertical="center" wrapText="1"/>
      <protection hidden="1"/>
    </xf>
    <xf numFmtId="3"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center" vertical="center" wrapText="1"/>
      <protection hidden="1"/>
    </xf>
    <xf numFmtId="166" fontId="27" fillId="0" borderId="0" xfId="209" applyNumberFormat="1" applyFont="1" applyFill="1" applyBorder="1" applyAlignment="1" applyProtection="1">
      <alignment horizontal="center" vertical="center" wrapText="1"/>
      <protection hidden="1"/>
    </xf>
    <xf numFmtId="166" fontId="31" fillId="0" borderId="0" xfId="209" applyNumberFormat="1"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vertical="center" wrapText="1"/>
      <protection hidden="1"/>
    </xf>
    <xf numFmtId="0" fontId="31" fillId="0" borderId="0" xfId="209" applyFont="1" applyFill="1" applyBorder="1" applyAlignment="1" applyProtection="1">
      <alignment horizontal="left" vertical="center" wrapText="1"/>
      <protection hidden="1"/>
    </xf>
    <xf numFmtId="0" fontId="27" fillId="0" borderId="0" xfId="209"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31" fillId="0" borderId="0" xfId="203" applyFont="1" applyAlignment="1" applyProtection="1">
      <alignment vertical="center"/>
      <protection hidden="1"/>
    </xf>
    <xf numFmtId="0" fontId="31" fillId="0" borderId="0" xfId="203" applyFont="1" applyAlignment="1" applyProtection="1">
      <alignment horizontal="right" vertical="center"/>
      <protection hidden="1"/>
    </xf>
    <xf numFmtId="0" fontId="31" fillId="0" borderId="0" xfId="203"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4" applyNumberFormat="1" applyFont="1" applyAlignment="1" applyProtection="1">
      <alignment vertical="center"/>
      <protection hidden="1"/>
    </xf>
    <xf numFmtId="2" fontId="31"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09" applyFont="1" applyFill="1" applyBorder="1" applyAlignment="1" applyProtection="1">
      <alignment vertical="center"/>
      <protection hidden="1"/>
    </xf>
    <xf numFmtId="0" fontId="31" fillId="0" borderId="0" xfId="209"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09"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09"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09" quotePrefix="1" applyNumberFormat="1" applyFont="1" applyFill="1" applyBorder="1" applyAlignment="1" applyProtection="1">
      <alignment horizontal="left" vertical="center" wrapText="1"/>
      <protection hidden="1"/>
    </xf>
    <xf numFmtId="172" fontId="31" fillId="0" borderId="0" xfId="209" applyNumberFormat="1" applyFont="1" applyFill="1" applyBorder="1" applyAlignment="1" applyProtection="1">
      <alignment horizontal="left" vertical="center" wrapText="1"/>
      <protection hidden="1"/>
    </xf>
    <xf numFmtId="166"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right" vertical="center" wrapText="1"/>
      <protection hidden="1"/>
    </xf>
    <xf numFmtId="0" fontId="27" fillId="0" borderId="0" xfId="209"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horizontal="center" vertical="center"/>
      <protection hidden="1"/>
    </xf>
    <xf numFmtId="0" fontId="31" fillId="0" borderId="0" xfId="209"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19" fillId="0" borderId="6" xfId="207" applyFont="1" applyBorder="1" applyProtection="1">
      <protection hidden="1"/>
    </xf>
    <xf numFmtId="0" fontId="19"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0" fillId="0" borderId="0" xfId="203" applyFont="1" applyAlignment="1" applyProtection="1">
      <alignment vertical="top"/>
      <protection hidden="1"/>
    </xf>
    <xf numFmtId="2" fontId="40" fillId="0" borderId="0" xfId="203" applyNumberFormat="1" applyFont="1" applyAlignment="1" applyProtection="1">
      <alignment vertical="top"/>
      <protection hidden="1"/>
    </xf>
    <xf numFmtId="2" fontId="40" fillId="2" borderId="0" xfId="203"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7" applyFont="1" applyProtection="1">
      <protection hidden="1"/>
    </xf>
    <xf numFmtId="0" fontId="31" fillId="0" borderId="0" xfId="201" applyNumberFormat="1" applyFont="1" applyFill="1" applyBorder="1" applyAlignment="1" applyProtection="1">
      <alignment vertical="center" wrapText="1"/>
      <protection hidden="1"/>
    </xf>
    <xf numFmtId="0" fontId="41"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1"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0"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6"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6" fontId="8"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1"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9" fontId="17" fillId="0" borderId="0" xfId="0" applyNumberFormat="1" applyFont="1" applyAlignment="1" applyProtection="1">
      <alignment horizontal="center" vertical="center" wrapText="1"/>
      <protection hidden="1"/>
    </xf>
    <xf numFmtId="170"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70"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70" fontId="18" fillId="0" borderId="0" xfId="11" applyNumberFormat="1" applyFont="1" applyFill="1" applyBorder="1" applyAlignment="1" applyProtection="1">
      <alignment horizontal="left" vertical="center" wrapText="1"/>
      <protection hidden="1"/>
    </xf>
    <xf numFmtId="166" fontId="17" fillId="0" borderId="0" xfId="204" applyNumberFormat="1" applyFont="1" applyAlignment="1" applyProtection="1">
      <alignment horizontal="center" vertical="center"/>
      <protection hidden="1"/>
    </xf>
    <xf numFmtId="170" fontId="17" fillId="0" borderId="0" xfId="11" applyNumberFormat="1" applyFont="1" applyFill="1" applyBorder="1" applyAlignment="1" applyProtection="1">
      <alignment horizontal="right" vertical="center" wrapText="1" indent="1"/>
      <protection hidden="1"/>
    </xf>
    <xf numFmtId="170"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70" fontId="18"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vertical="center"/>
    </xf>
    <xf numFmtId="0" fontId="47" fillId="0" borderId="0" xfId="0" applyFont="1" applyAlignment="1">
      <alignment horizontal="center" vertical="center"/>
    </xf>
    <xf numFmtId="0" fontId="47" fillId="0" borderId="0" xfId="204" applyFont="1" applyAlignment="1" applyProtection="1">
      <alignment vertical="center"/>
      <protection hidden="1"/>
    </xf>
    <xf numFmtId="0" fontId="48" fillId="0" borderId="0" xfId="211" applyFont="1" applyAlignment="1" applyProtection="1">
      <alignment horizontal="center"/>
      <protection hidden="1"/>
    </xf>
    <xf numFmtId="0" fontId="48" fillId="0" borderId="0" xfId="211" applyFont="1" applyProtection="1">
      <protection hidden="1"/>
    </xf>
    <xf numFmtId="0" fontId="48" fillId="0" borderId="0" xfId="197" applyFont="1" applyAlignment="1" applyProtection="1">
      <alignment horizontal="left" vertical="center"/>
      <protection hidden="1"/>
    </xf>
    <xf numFmtId="0" fontId="48" fillId="0" borderId="0" xfId="197" applyFont="1" applyProtection="1">
      <protection hidden="1"/>
    </xf>
    <xf numFmtId="0" fontId="48" fillId="0" borderId="0" xfId="197" applyFont="1" applyAlignment="1" applyProtection="1">
      <alignment vertical="center"/>
      <protection hidden="1"/>
    </xf>
    <xf numFmtId="0" fontId="48" fillId="0" borderId="0" xfId="197" applyFont="1" applyAlignment="1" applyProtection="1">
      <alignment horizontal="center" vertical="center"/>
      <protection hidden="1"/>
    </xf>
    <xf numFmtId="0" fontId="48" fillId="0" borderId="0" xfId="197" applyFont="1" applyAlignment="1" applyProtection="1">
      <alignment horizontal="left"/>
      <protection hidden="1"/>
    </xf>
    <xf numFmtId="0" fontId="48"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28" fillId="0" borderId="0" xfId="196" applyFont="1" applyAlignment="1" applyProtection="1">
      <alignment horizontal="center" vertical="center"/>
      <protection hidden="1"/>
    </xf>
    <xf numFmtId="0" fontId="49" fillId="0" borderId="0" xfId="196" applyFont="1" applyAlignment="1" applyProtection="1">
      <alignment vertical="center"/>
      <protection hidden="1"/>
    </xf>
    <xf numFmtId="0" fontId="32"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9"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47" fillId="0" borderId="0" xfId="199" applyNumberFormat="1" applyFont="1" applyFill="1" applyBorder="1" applyAlignment="1" applyProtection="1">
      <alignment vertical="center"/>
    </xf>
    <xf numFmtId="0" fontId="47" fillId="0" borderId="0" xfId="199" applyNumberFormat="1" applyFont="1" applyFill="1" applyBorder="1" applyAlignment="1" applyProtection="1">
      <alignment vertical="center" wrapText="1"/>
    </xf>
    <xf numFmtId="0" fontId="47" fillId="0" borderId="0" xfId="204" applyFont="1" applyAlignment="1" applyProtection="1">
      <alignment horizontal="left" vertical="center"/>
      <protection hidden="1"/>
    </xf>
    <xf numFmtId="0" fontId="18" fillId="5" borderId="0" xfId="0" applyFont="1" applyFill="1" applyAlignment="1">
      <alignment horizontal="left" vertical="center"/>
    </xf>
    <xf numFmtId="1" fontId="18" fillId="5" borderId="0" xfId="0" applyNumberFormat="1" applyFont="1" applyFill="1"/>
    <xf numFmtId="0" fontId="47" fillId="0" borderId="0" xfId="0" applyFont="1" applyProtection="1">
      <protection hidden="1"/>
    </xf>
    <xf numFmtId="0" fontId="28" fillId="0" borderId="0" xfId="204" applyFont="1" applyAlignment="1" applyProtection="1">
      <alignment horizontal="center" vertical="center" wrapText="1"/>
      <protection hidden="1"/>
    </xf>
    <xf numFmtId="0" fontId="17" fillId="0" borderId="0" xfId="0" applyFont="1" applyAlignment="1">
      <alignment horizontal="left" vertical="center" wrapText="1"/>
    </xf>
    <xf numFmtId="0" fontId="47" fillId="0" borderId="0" xfId="199" applyNumberFormat="1" applyFont="1" applyFill="1" applyBorder="1" applyAlignment="1" applyProtection="1">
      <alignment horizontal="center" vertical="center"/>
    </xf>
    <xf numFmtId="0" fontId="28" fillId="0" borderId="0" xfId="0" applyFont="1" applyAlignment="1">
      <alignment vertical="center"/>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7" borderId="4" xfId="209" applyFont="1" applyFill="1" applyBorder="1" applyAlignment="1">
      <alignment vertical="center" wrapText="1"/>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1" fillId="0" borderId="0" xfId="193" applyFont="1"/>
    <xf numFmtId="0" fontId="31" fillId="0" borderId="0" xfId="193" applyFont="1" applyAlignment="1">
      <alignment horizontal="center" vertical="center"/>
    </xf>
    <xf numFmtId="0" fontId="47" fillId="0" borderId="0" xfId="193" applyFont="1"/>
    <xf numFmtId="0" fontId="47" fillId="0" borderId="0" xfId="193" applyFont="1" applyAlignment="1">
      <alignment vertical="center"/>
    </xf>
    <xf numFmtId="0" fontId="17" fillId="0" borderId="0" xfId="193" applyFont="1" applyAlignment="1">
      <alignment horizontal="center" vertical="center"/>
    </xf>
    <xf numFmtId="0" fontId="47" fillId="0" borderId="0" xfId="193" applyFont="1" applyAlignment="1">
      <alignment horizontal="left" vertical="center"/>
    </xf>
    <xf numFmtId="0" fontId="31" fillId="0" borderId="0" xfId="193" applyFont="1" applyAlignment="1">
      <alignment horizontal="center"/>
    </xf>
    <xf numFmtId="0" fontId="17" fillId="0" borderId="0" xfId="195" applyFont="1" applyAlignment="1">
      <alignment horizontal="left" vertical="center"/>
    </xf>
    <xf numFmtId="0" fontId="18" fillId="0" borderId="0" xfId="193" applyFont="1" applyAlignment="1">
      <alignment horizontal="justify" vertical="center"/>
    </xf>
    <xf numFmtId="4" fontId="17" fillId="0" borderId="0" xfId="193" applyNumberFormat="1" applyFont="1" applyAlignment="1">
      <alignment vertical="center"/>
    </xf>
    <xf numFmtId="0" fontId="17" fillId="0" borderId="0" xfId="193" applyFont="1" applyAlignment="1">
      <alignment horizontal="justify" vertical="center"/>
    </xf>
    <xf numFmtId="0" fontId="31" fillId="0" borderId="0" xfId="193" applyFont="1" applyAlignment="1">
      <alignmen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28" fillId="0" borderId="0" xfId="204" applyFont="1" applyAlignment="1" applyProtection="1">
      <alignment horizontal="justify" vertical="center" wrapText="1"/>
      <protection hidden="1"/>
    </xf>
    <xf numFmtId="0" fontId="0" fillId="0" borderId="0" xfId="0" applyAlignment="1">
      <alignment wrapText="1"/>
    </xf>
    <xf numFmtId="166" fontId="6"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0" fontId="52" fillId="0" borderId="0" xfId="0" applyFont="1" applyAlignment="1">
      <alignment vertical="top"/>
    </xf>
    <xf numFmtId="0" fontId="53" fillId="0" borderId="0" xfId="0" applyFont="1" applyAlignment="1">
      <alignment vertical="top"/>
    </xf>
    <xf numFmtId="166" fontId="6"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56" fillId="4" borderId="4" xfId="0" applyFont="1" applyFill="1" applyBorder="1" applyAlignment="1" applyProtection="1">
      <alignment vertical="center"/>
      <protection locked="0"/>
    </xf>
    <xf numFmtId="0" fontId="55" fillId="0" borderId="0" xfId="199" applyNumberFormat="1" applyFont="1" applyFill="1" applyBorder="1" applyProtection="1">
      <alignment vertical="top"/>
    </xf>
    <xf numFmtId="0" fontId="20" fillId="0" borderId="0" xfId="199" applyNumberFormat="1" applyFont="1" applyFill="1" applyBorder="1" applyProtection="1">
      <alignment vertical="top"/>
    </xf>
    <xf numFmtId="0" fontId="55" fillId="0" borderId="6" xfId="199" applyNumberFormat="1" applyFont="1" applyFill="1" applyBorder="1" applyProtection="1">
      <alignment vertical="top"/>
    </xf>
    <xf numFmtId="0" fontId="20" fillId="0" borderId="6" xfId="199" applyNumberFormat="1" applyFont="1" applyFill="1" applyBorder="1" applyProtection="1">
      <alignment vertical="top"/>
    </xf>
    <xf numFmtId="0" fontId="6" fillId="0" borderId="0" xfId="202" applyNumberFormat="1" applyFont="1" applyFill="1" applyBorder="1" applyAlignment="1" applyProtection="1">
      <alignment horizontal="center" vertical="top"/>
      <protection hidden="1"/>
    </xf>
    <xf numFmtId="0" fontId="34"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1"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1"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1"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1"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6" fontId="18" fillId="0" borderId="0" xfId="0" applyNumberFormat="1" applyFont="1" applyAlignment="1" applyProtection="1">
      <alignment horizontal="center" vertical="center"/>
      <protection hidden="1"/>
    </xf>
    <xf numFmtId="0" fontId="19"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1" fontId="54" fillId="0" borderId="4" xfId="0" applyNumberFormat="1" applyFont="1" applyBorder="1" applyAlignment="1">
      <alignment horizontal="center" vertical="top" wrapText="1"/>
    </xf>
    <xf numFmtId="178" fontId="0" fillId="4" borderId="11" xfId="196" applyNumberFormat="1" applyFont="1" applyFill="1" applyBorder="1" applyAlignment="1" applyProtection="1">
      <alignment horizontal="center" vertical="center"/>
      <protection locked="0"/>
    </xf>
    <xf numFmtId="0" fontId="17" fillId="0" borderId="0" xfId="204" applyFont="1" applyAlignment="1" applyProtection="1">
      <alignment vertical="center" wrapText="1"/>
      <protection hidden="1"/>
    </xf>
    <xf numFmtId="0" fontId="59"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4" fillId="0" borderId="0" xfId="208" applyProtection="1">
      <protection hidden="1"/>
    </xf>
    <xf numFmtId="4" fontId="17" fillId="0" borderId="0" xfId="208" applyNumberFormat="1" applyFont="1" applyAlignment="1" applyProtection="1">
      <alignment horizontal="center" vertical="center" wrapText="1"/>
      <protection hidden="1"/>
    </xf>
    <xf numFmtId="0" fontId="19"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19"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19"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19" fillId="0" borderId="0" xfId="208" applyNumberFormat="1" applyFont="1" applyProtection="1">
      <protection hidden="1"/>
    </xf>
    <xf numFmtId="179" fontId="19"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58"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horizontal="right" vertical="center"/>
    </xf>
    <xf numFmtId="0" fontId="3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5"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5" fillId="0" borderId="0" xfId="0" applyFont="1" applyAlignment="1" applyProtection="1">
      <alignment vertical="center"/>
      <protection hidden="1"/>
    </xf>
    <xf numFmtId="0" fontId="35" fillId="0" borderId="0" xfId="0" applyFont="1" applyAlignment="1">
      <alignment horizontal="center" vertical="center"/>
    </xf>
    <xf numFmtId="0" fontId="35" fillId="0" borderId="0" xfId="0" applyFont="1" applyAlignment="1">
      <alignmen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65" fillId="0" borderId="0" xfId="0" applyFont="1" applyAlignment="1">
      <alignment vertical="center"/>
    </xf>
    <xf numFmtId="0" fontId="40"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5"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0"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horizontal="center" vertical="center" wrapText="1"/>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5" fillId="0" borderId="0" xfId="0" applyFont="1" applyAlignment="1">
      <alignment horizontal="justify" vertical="center"/>
    </xf>
    <xf numFmtId="0" fontId="19"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2" fillId="0" borderId="23" xfId="198" applyNumberFormat="1" applyFont="1" applyFill="1" applyBorder="1" applyAlignment="1" applyProtection="1">
      <alignment horizontal="center" vertical="top" wrapText="1"/>
    </xf>
    <xf numFmtId="0" fontId="66"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horizontal="center" vertical="center" wrapText="1"/>
    </xf>
    <xf numFmtId="164" fontId="7" fillId="2" borderId="0" xfId="11" applyFont="1" applyFill="1" applyBorder="1" applyAlignment="1" applyProtection="1">
      <alignment horizontal="right" vertical="center"/>
    </xf>
    <xf numFmtId="0" fontId="52" fillId="2" borderId="4" xfId="198" applyNumberFormat="1" applyFont="1" applyFill="1" applyBorder="1" applyAlignment="1" applyProtection="1">
      <alignment horizontal="center" vertical="top" wrapText="1"/>
    </xf>
    <xf numFmtId="0" fontId="66" fillId="2" borderId="4" xfId="198" applyNumberFormat="1" applyFont="1" applyFill="1" applyBorder="1" applyAlignment="1" applyProtection="1">
      <alignment vertical="top" wrapText="1"/>
    </xf>
    <xf numFmtId="0" fontId="52"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68" fillId="0" borderId="0" xfId="0" applyFont="1" applyAlignment="1" applyProtection="1">
      <alignment vertical="top"/>
      <protection hidden="1"/>
    </xf>
    <xf numFmtId="0" fontId="68" fillId="0" borderId="0" xfId="0" applyFont="1" applyAlignment="1" applyProtection="1">
      <alignment vertical="center"/>
      <protection hidden="1"/>
    </xf>
    <xf numFmtId="0" fontId="70"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0" fillId="0" borderId="0" xfId="0" applyFont="1" applyAlignment="1">
      <alignment horizontal="left" vertical="top"/>
    </xf>
    <xf numFmtId="0" fontId="35" fillId="0" borderId="0" xfId="0" applyFont="1" applyAlignment="1">
      <alignment horizontal="center" vertical="top"/>
    </xf>
    <xf numFmtId="0" fontId="35"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5"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0" fillId="0" borderId="0" xfId="0" applyFont="1" applyAlignment="1">
      <alignment horizontal="left" vertical="top" wrapText="1"/>
    </xf>
    <xf numFmtId="0" fontId="35"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38" fillId="12" borderId="4" xfId="0" applyFont="1" applyFill="1" applyBorder="1" applyAlignment="1">
      <alignment horizontal="center" vertical="top" wrapText="1"/>
    </xf>
    <xf numFmtId="0" fontId="38"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5" fillId="12" borderId="0" xfId="0" applyFont="1" applyFill="1" applyAlignment="1">
      <alignment vertical="top"/>
    </xf>
    <xf numFmtId="0" fontId="7" fillId="12" borderId="0" xfId="0" applyFont="1" applyFill="1" applyAlignment="1">
      <alignment vertical="top"/>
    </xf>
    <xf numFmtId="0" fontId="80"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5"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5" fillId="0" borderId="0" xfId="0" applyFont="1" applyAlignment="1" applyProtection="1">
      <alignment vertical="top"/>
      <protection hidden="1"/>
    </xf>
    <xf numFmtId="0" fontId="7" fillId="0" borderId="4" xfId="0" applyFont="1" applyBorder="1" applyAlignment="1">
      <alignment horizontal="center" vertical="top" wrapText="1"/>
    </xf>
    <xf numFmtId="166" fontId="8" fillId="0" borderId="4" xfId="0" applyNumberFormat="1" applyFont="1" applyBorder="1" applyAlignment="1">
      <alignment horizontal="center" vertical="top" wrapText="1"/>
    </xf>
    <xf numFmtId="166" fontId="7" fillId="0" borderId="4" xfId="0" applyNumberFormat="1" applyFont="1" applyBorder="1" applyAlignment="1">
      <alignment horizontal="center" vertical="top" wrapText="1"/>
    </xf>
    <xf numFmtId="1" fontId="80"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5" fillId="0" borderId="0" xfId="0" applyFont="1" applyAlignment="1" applyProtection="1">
      <alignment horizontal="center" vertical="top"/>
      <protection hidden="1"/>
    </xf>
    <xf numFmtId="0" fontId="40" fillId="0" borderId="0" xfId="0" applyFont="1" applyAlignment="1" applyProtection="1">
      <alignment horizontal="right" vertical="top"/>
      <protection hidden="1"/>
    </xf>
    <xf numFmtId="1" fontId="35" fillId="0" borderId="0" xfId="0" applyNumberFormat="1"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horizontal="center" vertical="top"/>
      <protection hidden="1"/>
    </xf>
    <xf numFmtId="1" fontId="40" fillId="0" borderId="0" xfId="0" applyNumberFormat="1" applyFont="1" applyAlignment="1" applyProtection="1">
      <alignment horizontal="center" vertical="top"/>
      <protection hidden="1"/>
    </xf>
    <xf numFmtId="0" fontId="40" fillId="0" borderId="0" xfId="0" applyFont="1" applyAlignment="1" applyProtection="1">
      <alignment vertical="top"/>
      <protection hidden="1"/>
    </xf>
    <xf numFmtId="0" fontId="35" fillId="0" borderId="0" xfId="0" applyFont="1" applyAlignment="1" applyProtection="1">
      <alignment horizontal="left" vertical="top"/>
      <protection hidden="1"/>
    </xf>
    <xf numFmtId="0" fontId="40" fillId="0" borderId="0" xfId="0" applyFont="1" applyAlignment="1" applyProtection="1">
      <alignment horizontal="center" vertical="top" wrapText="1"/>
      <protection hidden="1"/>
    </xf>
    <xf numFmtId="0" fontId="40" fillId="0" borderId="0" xfId="204" applyFont="1" applyAlignment="1" applyProtection="1">
      <alignment vertical="top"/>
      <protection hidden="1"/>
    </xf>
    <xf numFmtId="0" fontId="35" fillId="0" borderId="0" xfId="204" applyFont="1" applyAlignment="1" applyProtection="1">
      <alignment vertical="top"/>
      <protection hidden="1"/>
    </xf>
    <xf numFmtId="0" fontId="40" fillId="0" borderId="0" xfId="204" applyFont="1" applyAlignment="1" applyProtection="1">
      <alignment horizontal="center" vertical="top"/>
      <protection hidden="1"/>
    </xf>
    <xf numFmtId="1" fontId="40" fillId="0" borderId="0" xfId="204" applyNumberFormat="1" applyFont="1" applyAlignment="1" applyProtection="1">
      <alignment horizontal="center" vertical="top"/>
      <protection hidden="1"/>
    </xf>
    <xf numFmtId="0" fontId="35" fillId="0" borderId="0" xfId="204" applyFont="1" applyAlignment="1" applyProtection="1">
      <alignment horizontal="left" vertical="top"/>
      <protection hidden="1"/>
    </xf>
    <xf numFmtId="0" fontId="35" fillId="0" borderId="0" xfId="204" applyFont="1" applyAlignment="1" applyProtection="1">
      <alignment horizontal="center" vertical="top"/>
      <protection hidden="1"/>
    </xf>
    <xf numFmtId="1" fontId="35" fillId="0" borderId="0" xfId="204" applyNumberFormat="1" applyFont="1" applyAlignment="1" applyProtection="1">
      <alignment horizontal="center" vertical="top"/>
      <protection hidden="1"/>
    </xf>
    <xf numFmtId="0" fontId="40" fillId="0" borderId="0" xfId="0" applyFont="1" applyAlignment="1" applyProtection="1">
      <alignment vertical="top" wrapText="1"/>
      <protection hidden="1"/>
    </xf>
    <xf numFmtId="166" fontId="40" fillId="0" borderId="0" xfId="209" applyNumberFormat="1" applyFont="1" applyFill="1" applyBorder="1" applyAlignment="1" applyProtection="1">
      <alignment horizontal="center" vertical="top" wrapText="1"/>
      <protection hidden="1"/>
    </xf>
    <xf numFmtId="0" fontId="40" fillId="0" borderId="0" xfId="209" applyFont="1" applyFill="1" applyBorder="1" applyAlignment="1" applyProtection="1">
      <alignment vertical="top"/>
      <protection hidden="1"/>
    </xf>
    <xf numFmtId="0" fontId="35" fillId="0" borderId="0" xfId="209" applyNumberFormat="1" applyFont="1" applyFill="1" applyBorder="1" applyAlignment="1" applyProtection="1">
      <alignment horizontal="center" vertical="top" wrapText="1"/>
      <protection hidden="1"/>
    </xf>
    <xf numFmtId="1" fontId="35" fillId="0" borderId="0" xfId="209" applyNumberFormat="1" applyFont="1" applyFill="1" applyBorder="1" applyAlignment="1" applyProtection="1">
      <alignment horizontal="center" vertical="top" wrapText="1"/>
      <protection hidden="1"/>
    </xf>
    <xf numFmtId="2"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horizontal="right" vertical="top"/>
      <protection hidden="1"/>
    </xf>
    <xf numFmtId="166" fontId="35" fillId="0" borderId="0" xfId="209" applyNumberFormat="1" applyFont="1" applyFill="1" applyBorder="1" applyAlignment="1" applyProtection="1">
      <alignment horizontal="center" vertical="top" wrapText="1"/>
      <protection hidden="1"/>
    </xf>
    <xf numFmtId="0" fontId="35" fillId="0" borderId="0" xfId="209" applyFont="1" applyFill="1" applyBorder="1" applyAlignment="1" applyProtection="1">
      <alignment vertical="top" wrapText="1"/>
      <protection hidden="1"/>
    </xf>
    <xf numFmtId="169"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wrapText="1"/>
      <protection hidden="1"/>
    </xf>
    <xf numFmtId="0" fontId="35" fillId="0" borderId="0" xfId="0" applyFont="1" applyAlignment="1" applyProtection="1">
      <alignment vertical="top" wrapText="1"/>
      <protection hidden="1"/>
    </xf>
    <xf numFmtId="0" fontId="35" fillId="0" borderId="0" xfId="209" applyNumberFormat="1" applyFont="1" applyFill="1" applyBorder="1" applyAlignment="1" applyProtection="1">
      <alignment vertical="top"/>
      <protection hidden="1"/>
    </xf>
    <xf numFmtId="168"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protection hidden="1"/>
    </xf>
    <xf numFmtId="0" fontId="35" fillId="0" borderId="0" xfId="209" applyFont="1" applyFill="1" applyBorder="1" applyAlignment="1" applyProtection="1">
      <alignment horizontal="center" vertical="top" wrapText="1"/>
      <protection hidden="1"/>
    </xf>
    <xf numFmtId="2" fontId="35" fillId="0" borderId="0" xfId="11" applyNumberFormat="1" applyFont="1" applyFill="1" applyBorder="1" applyAlignment="1" applyProtection="1">
      <alignment horizontal="right" vertical="top" wrapText="1"/>
      <protection hidden="1"/>
    </xf>
    <xf numFmtId="169" fontId="35" fillId="0" borderId="0" xfId="11" applyNumberFormat="1" applyFont="1" applyFill="1" applyBorder="1" applyAlignment="1" applyProtection="1">
      <alignment horizontal="center" vertical="top"/>
      <protection hidden="1"/>
    </xf>
    <xf numFmtId="172" fontId="35" fillId="0" borderId="0" xfId="209" quotePrefix="1" applyNumberFormat="1" applyFont="1" applyFill="1" applyBorder="1" applyAlignment="1" applyProtection="1">
      <alignment vertical="top" wrapText="1"/>
      <protection hidden="1"/>
    </xf>
    <xf numFmtId="172"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vertical="top" wrapText="1"/>
      <protection hidden="1"/>
    </xf>
    <xf numFmtId="166" fontId="35" fillId="0" borderId="0" xfId="209" applyNumberFormat="1" applyFont="1" applyFill="1" applyBorder="1" applyAlignment="1" applyProtection="1">
      <alignment vertical="top" wrapText="1"/>
      <protection hidden="1"/>
    </xf>
    <xf numFmtId="0" fontId="35" fillId="0" borderId="0" xfId="209" applyNumberFormat="1" applyFont="1" applyFill="1" applyBorder="1" applyAlignment="1" applyProtection="1">
      <alignment vertical="top" wrapText="1"/>
      <protection hidden="1"/>
    </xf>
    <xf numFmtId="3" fontId="35" fillId="0" borderId="0" xfId="209" applyNumberFormat="1" applyFont="1" applyFill="1" applyBorder="1" applyAlignment="1" applyProtection="1">
      <alignment vertical="top" wrapText="1"/>
      <protection hidden="1"/>
    </xf>
    <xf numFmtId="0" fontId="40" fillId="0" borderId="0" xfId="209" applyFont="1" applyFill="1" applyBorder="1" applyAlignment="1" applyProtection="1">
      <alignment horizontal="center" vertical="top" wrapText="1"/>
      <protection hidden="1"/>
    </xf>
    <xf numFmtId="0" fontId="35" fillId="0" borderId="0" xfId="209" applyNumberFormat="1" applyFont="1" applyFill="1" applyBorder="1" applyAlignment="1" applyProtection="1">
      <alignment horizontal="center" vertical="top"/>
      <protection hidden="1"/>
    </xf>
    <xf numFmtId="1" fontId="35" fillId="0" borderId="0" xfId="209" applyNumberFormat="1" applyFont="1" applyFill="1" applyBorder="1" applyAlignment="1" applyProtection="1">
      <alignment horizontal="center" vertical="top"/>
      <protection hidden="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10" fontId="35" fillId="0" borderId="0" xfId="0" applyNumberFormat="1" applyFont="1" applyAlignment="1">
      <alignment horizontal="center" vertical="top"/>
    </xf>
    <xf numFmtId="0" fontId="57" fillId="0" borderId="0" xfId="0" applyFont="1" applyAlignment="1">
      <alignment vertical="top"/>
    </xf>
    <xf numFmtId="0" fontId="40" fillId="0" borderId="0" xfId="199" applyNumberFormat="1" applyFont="1" applyFill="1" applyBorder="1" applyAlignment="1" applyProtection="1">
      <alignment horizontal="center" vertical="top" wrapText="1"/>
      <protection hidden="1"/>
    </xf>
    <xf numFmtId="2" fontId="35" fillId="0" borderId="0" xfId="199" applyNumberFormat="1" applyFont="1" applyFill="1" applyBorder="1" applyAlignment="1" applyProtection="1">
      <alignment horizontal="right" vertical="top"/>
      <protection hidden="1"/>
    </xf>
    <xf numFmtId="2" fontId="40" fillId="0" borderId="0" xfId="199" applyNumberFormat="1" applyFont="1" applyFill="1" applyBorder="1" applyAlignment="1" applyProtection="1">
      <alignment horizontal="right"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66"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66"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2"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0" fontId="52" fillId="0" borderId="0" xfId="0" applyFont="1" applyAlignment="1">
      <alignment horizontal="left" vertical="top" wrapText="1"/>
    </xf>
    <xf numFmtId="2" fontId="35"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66" fillId="0" borderId="4" xfId="0" applyNumberFormat="1" applyFont="1" applyBorder="1" applyAlignment="1">
      <alignment horizontal="center" vertical="top" wrapText="1"/>
    </xf>
    <xf numFmtId="1" fontId="66" fillId="0" borderId="4" xfId="0" applyNumberFormat="1" applyFont="1" applyBorder="1" applyAlignment="1">
      <alignment horizontal="center" vertical="top"/>
    </xf>
    <xf numFmtId="1" fontId="38"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5" fillId="0" borderId="0" xfId="0" applyNumberFormat="1" applyFont="1" applyAlignment="1">
      <alignment horizontal="center" vertical="top"/>
    </xf>
    <xf numFmtId="1" fontId="40" fillId="0" borderId="0" xfId="0" applyNumberFormat="1" applyFont="1" applyAlignment="1" applyProtection="1">
      <alignment horizontal="center" vertical="top" wrapText="1"/>
      <protection hidden="1"/>
    </xf>
    <xf numFmtId="1" fontId="40" fillId="0" borderId="0" xfId="209" applyNumberFormat="1" applyFont="1" applyFill="1" applyBorder="1" applyAlignment="1" applyProtection="1">
      <alignment horizontal="center" vertical="top" wrapText="1"/>
      <protection hidden="1"/>
    </xf>
    <xf numFmtId="0" fontId="35" fillId="12" borderId="4" xfId="0" applyFont="1" applyFill="1" applyBorder="1" applyAlignment="1">
      <alignment vertical="top" wrapText="1"/>
    </xf>
    <xf numFmtId="0" fontId="72" fillId="0" borderId="0" xfId="202" applyNumberFormat="1" applyFont="1" applyFill="1" applyBorder="1" applyAlignment="1" applyProtection="1">
      <alignment vertical="top"/>
      <protection hidden="1"/>
    </xf>
    <xf numFmtId="181" fontId="72" fillId="0" borderId="0" xfId="202" applyNumberFormat="1" applyFont="1" applyFill="1" applyBorder="1" applyAlignment="1" applyProtection="1">
      <alignment vertical="top"/>
      <protection hidden="1"/>
    </xf>
    <xf numFmtId="0" fontId="72"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center"/>
      <protection hidden="1"/>
    </xf>
    <xf numFmtId="0" fontId="73" fillId="0" borderId="0" xfId="202" applyNumberFormat="1" applyFont="1" applyFill="1" applyBorder="1" applyAlignment="1" applyProtection="1">
      <alignment horizontal="center" vertical="top"/>
      <protection hidden="1"/>
    </xf>
    <xf numFmtId="0" fontId="72"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center"/>
      <protection hidden="1"/>
    </xf>
    <xf numFmtId="0" fontId="74" fillId="0" borderId="0" xfId="202" applyNumberFormat="1" applyFont="1" applyFill="1" applyBorder="1" applyAlignment="1" applyProtection="1">
      <alignment vertical="top"/>
      <protection hidden="1"/>
    </xf>
    <xf numFmtId="0" fontId="75" fillId="0" borderId="0" xfId="202" applyNumberFormat="1" applyFont="1" applyFill="1" applyBorder="1" applyAlignment="1" applyProtection="1">
      <alignment vertical="top"/>
      <protection hidden="1"/>
    </xf>
    <xf numFmtId="0" fontId="74" fillId="0" borderId="0" xfId="202" applyNumberFormat="1" applyFont="1" applyFill="1" applyBorder="1" applyAlignment="1" applyProtection="1">
      <alignment vertical="top" wrapText="1"/>
      <protection hidden="1"/>
    </xf>
    <xf numFmtId="2" fontId="74" fillId="0" borderId="0" xfId="202" applyNumberFormat="1" applyFont="1" applyFill="1" applyBorder="1" applyAlignment="1" applyProtection="1">
      <alignment vertical="center"/>
      <protection hidden="1"/>
    </xf>
    <xf numFmtId="181" fontId="72" fillId="0" borderId="0" xfId="202" applyNumberFormat="1" applyFont="1" applyFill="1" applyBorder="1" applyAlignment="1" applyProtection="1">
      <alignment vertical="center"/>
      <protection hidden="1"/>
    </xf>
    <xf numFmtId="10" fontId="74" fillId="0" borderId="0" xfId="202" applyNumberFormat="1" applyFont="1" applyFill="1" applyBorder="1" applyAlignment="1" applyProtection="1">
      <alignment vertical="top"/>
      <protection hidden="1"/>
    </xf>
    <xf numFmtId="0" fontId="76" fillId="0" borderId="0" xfId="202" applyNumberFormat="1" applyFont="1" applyFill="1" applyBorder="1" applyAlignment="1" applyProtection="1">
      <alignment vertical="top"/>
      <protection hidden="1"/>
    </xf>
    <xf numFmtId="2" fontId="72"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72" fillId="0" borderId="0" xfId="202" applyNumberFormat="1" applyFont="1" applyFill="1" applyBorder="1" applyAlignment="1" applyProtection="1">
      <alignment vertical="top"/>
      <protection hidden="1"/>
    </xf>
    <xf numFmtId="0" fontId="72" fillId="0" borderId="0" xfId="0" applyFont="1" applyAlignment="1" applyProtection="1">
      <alignment horizontal="justify" vertical="center"/>
      <protection hidden="1"/>
    </xf>
    <xf numFmtId="0" fontId="72" fillId="0" borderId="0" xfId="194" applyFont="1" applyAlignment="1" applyProtection="1">
      <alignment horizontal="left" vertical="center"/>
      <protection hidden="1"/>
    </xf>
    <xf numFmtId="0" fontId="72"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1" fillId="13" borderId="4" xfId="0" applyFont="1" applyFill="1" applyBorder="1" applyAlignment="1">
      <alignment horizontal="center" vertical="center" wrapText="1"/>
    </xf>
    <xf numFmtId="166" fontId="81" fillId="13" borderId="4" xfId="0" applyNumberFormat="1" applyFont="1" applyFill="1" applyBorder="1" applyAlignment="1">
      <alignment horizontal="center" vertical="center" wrapText="1"/>
    </xf>
    <xf numFmtId="166" fontId="82"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2"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77" fillId="0" borderId="4" xfId="0" applyNumberFormat="1" applyFont="1" applyBorder="1" applyAlignment="1">
      <alignment vertical="center" wrapText="1"/>
    </xf>
    <xf numFmtId="0" fontId="78" fillId="0" borderId="4" xfId="0" applyFont="1" applyBorder="1" applyAlignment="1">
      <alignment horizontal="center" vertical="center"/>
    </xf>
    <xf numFmtId="179" fontId="77" fillId="0" borderId="4" xfId="0" applyNumberFormat="1" applyFont="1" applyBorder="1" applyAlignment="1">
      <alignment horizontal="center" vertical="center" wrapText="1"/>
    </xf>
    <xf numFmtId="179" fontId="79" fillId="0" borderId="4" xfId="0" applyNumberFormat="1" applyFont="1" applyBorder="1" applyAlignment="1">
      <alignment horizontal="center" vertical="center" wrapText="1"/>
    </xf>
    <xf numFmtId="179" fontId="79" fillId="14" borderId="4" xfId="0" applyNumberFormat="1" applyFont="1" applyFill="1" applyBorder="1" applyAlignment="1">
      <alignment horizontal="center" vertical="center" wrapText="1"/>
    </xf>
    <xf numFmtId="179" fontId="79" fillId="0" borderId="4" xfId="0" applyNumberFormat="1" applyFont="1" applyBorder="1" applyAlignment="1">
      <alignment horizontal="right" vertical="center" wrapText="1"/>
    </xf>
    <xf numFmtId="0" fontId="77" fillId="13" borderId="0" xfId="0" applyFont="1" applyFill="1" applyAlignment="1">
      <alignment vertical="center" wrapText="1"/>
    </xf>
    <xf numFmtId="179" fontId="77" fillId="14" borderId="4" xfId="0" applyNumberFormat="1" applyFont="1" applyFill="1" applyBorder="1" applyAlignment="1">
      <alignment vertical="center" wrapText="1"/>
    </xf>
    <xf numFmtId="0" fontId="78" fillId="0" borderId="4" xfId="0" applyFont="1" applyBorder="1" applyAlignment="1">
      <alignment horizontal="center" vertical="center" wrapText="1"/>
    </xf>
    <xf numFmtId="0" fontId="77" fillId="0" borderId="4" xfId="0" applyFont="1" applyBorder="1" applyAlignment="1">
      <alignment horizontal="center" vertical="center" wrapText="1"/>
    </xf>
    <xf numFmtId="179" fontId="79" fillId="0" borderId="15" xfId="0" applyNumberFormat="1" applyFont="1" applyBorder="1" applyAlignment="1">
      <alignment horizontal="center" vertical="center" wrapText="1"/>
    </xf>
    <xf numFmtId="0" fontId="80"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77" fillId="0" borderId="14" xfId="0" applyNumberFormat="1" applyFont="1" applyBorder="1" applyAlignment="1">
      <alignment vertical="center" wrapText="1"/>
    </xf>
    <xf numFmtId="179" fontId="77" fillId="0" borderId="3" xfId="0" applyNumberFormat="1" applyFont="1" applyBorder="1" applyAlignment="1">
      <alignment horizontal="center" vertical="center" wrapText="1"/>
    </xf>
    <xf numFmtId="0" fontId="77"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77" fillId="0" borderId="4" xfId="0" applyFont="1" applyBorder="1" applyAlignment="1">
      <alignment vertical="center" wrapText="1"/>
    </xf>
    <xf numFmtId="0" fontId="19" fillId="0" borderId="0" xfId="196" applyFont="1" applyProtection="1">
      <protection hidden="1"/>
    </xf>
    <xf numFmtId="0" fontId="84"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0" fillId="0" borderId="0" xfId="0" applyFont="1" applyAlignment="1">
      <alignment horizontal="center" vertical="top"/>
    </xf>
    <xf numFmtId="0" fontId="8" fillId="0" borderId="4" xfId="199" applyNumberFormat="1" applyFont="1" applyFill="1" applyBorder="1" applyAlignment="1" applyProtection="1">
      <alignment horizontal="center" vertical="top" wrapText="1"/>
    </xf>
    <xf numFmtId="0" fontId="8" fillId="0" borderId="4" xfId="199" applyNumberFormat="1" applyFont="1" applyFill="1" applyBorder="1" applyAlignment="1" applyProtection="1">
      <alignment horizontal="center" vertical="top"/>
    </xf>
    <xf numFmtId="2" fontId="8" fillId="0" borderId="4" xfId="199" applyNumberFormat="1" applyFont="1" applyFill="1" applyBorder="1" applyAlignment="1" applyProtection="1">
      <alignment horizontal="center" vertical="top" wrapText="1"/>
    </xf>
    <xf numFmtId="0" fontId="82" fillId="0" borderId="4" xfId="0" applyFont="1" applyBorder="1" applyAlignment="1">
      <alignment horizontal="center" vertical="top"/>
    </xf>
    <xf numFmtId="0" fontId="8" fillId="0" borderId="4" xfId="0" applyFont="1" applyBorder="1" applyAlignment="1">
      <alignment horizontal="right" vertical="top" wrapText="1"/>
    </xf>
    <xf numFmtId="2" fontId="8" fillId="0" borderId="4" xfId="199" applyNumberFormat="1" applyFont="1" applyFill="1" applyBorder="1" applyAlignment="1" applyProtection="1">
      <alignment horizontal="center" vertical="top"/>
    </xf>
    <xf numFmtId="2" fontId="7" fillId="0" borderId="0" xfId="199" applyNumberFormat="1" applyFont="1" applyFill="1" applyBorder="1" applyProtection="1">
      <alignment vertical="top"/>
    </xf>
    <xf numFmtId="166" fontId="8" fillId="0" borderId="4" xfId="199" applyNumberFormat="1" applyFont="1" applyFill="1" applyBorder="1" applyAlignment="1" applyProtection="1">
      <alignment horizontal="center" vertical="top" wrapText="1"/>
    </xf>
    <xf numFmtId="0" fontId="7" fillId="12" borderId="0" xfId="199" applyNumberFormat="1" applyFont="1" applyFill="1" applyBorder="1" applyProtection="1">
      <alignment vertical="top"/>
    </xf>
    <xf numFmtId="9" fontId="81" fillId="0" borderId="4" xfId="0" applyNumberFormat="1" applyFont="1" applyBorder="1" applyAlignment="1">
      <alignment horizontal="center" vertical="top" wrapText="1"/>
    </xf>
    <xf numFmtId="0" fontId="57" fillId="12" borderId="0" xfId="199" applyNumberFormat="1" applyFont="1" applyFill="1" applyBorder="1" applyProtection="1">
      <alignment vertical="top"/>
    </xf>
    <xf numFmtId="0" fontId="57" fillId="0" borderId="0" xfId="199" applyNumberFormat="1" applyFont="1" applyFill="1" applyBorder="1" applyProtection="1">
      <alignment vertical="top"/>
    </xf>
    <xf numFmtId="4" fontId="35" fillId="0" borderId="0" xfId="199" applyNumberFormat="1" applyFont="1" applyFill="1" applyBorder="1" applyProtection="1">
      <alignment vertical="top"/>
      <protection hidden="1"/>
    </xf>
    <xf numFmtId="0" fontId="7" fillId="0" borderId="4" xfId="0" applyFont="1" applyBorder="1" applyAlignment="1">
      <alignment horizontal="center" vertical="center" wrapText="1"/>
    </xf>
    <xf numFmtId="0" fontId="35" fillId="12" borderId="0" xfId="0" applyFont="1" applyFill="1" applyAlignment="1">
      <alignment vertical="top" wrapText="1"/>
    </xf>
    <xf numFmtId="0" fontId="18" fillId="0" borderId="4" xfId="203" applyFont="1" applyBorder="1" applyAlignment="1" applyProtection="1">
      <alignment horizontal="center" vertical="center"/>
      <protection hidden="1"/>
    </xf>
    <xf numFmtId="0" fontId="8" fillId="0" borderId="0" xfId="0" applyFont="1" applyAlignment="1">
      <alignment horizontal="center" vertical="center"/>
    </xf>
    <xf numFmtId="0" fontId="0" fillId="0" borderId="0" xfId="0" applyAlignment="1">
      <alignment vertical="center"/>
    </xf>
    <xf numFmtId="164" fontId="8" fillId="7" borderId="34" xfId="11" applyFont="1" applyFill="1" applyBorder="1" applyAlignment="1" applyProtection="1">
      <alignment horizontal="right" vertical="center"/>
    </xf>
    <xf numFmtId="177" fontId="17" fillId="0" borderId="12" xfId="203" applyNumberFormat="1" applyFont="1" applyBorder="1" applyAlignment="1" applyProtection="1">
      <alignment horizontal="center" vertical="center"/>
      <protection hidden="1"/>
    </xf>
    <xf numFmtId="0" fontId="8" fillId="0" borderId="0" xfId="0" applyFont="1" applyAlignment="1">
      <alignment horizontal="left" wrapText="1"/>
    </xf>
    <xf numFmtId="0" fontId="0" fillId="0" borderId="4" xfId="0" applyBorder="1" applyAlignment="1">
      <alignment wrapText="1"/>
    </xf>
    <xf numFmtId="0" fontId="0" fillId="0" borderId="4" xfId="0" applyBorder="1"/>
    <xf numFmtId="0" fontId="0" fillId="0" borderId="4" xfId="0" applyBorder="1" applyAlignment="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6"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2" fontId="7" fillId="12" borderId="4" xfId="199" applyNumberFormat="1" applyFont="1" applyFill="1" applyBorder="1" applyAlignment="1" applyProtection="1">
      <alignment horizontal="center"/>
    </xf>
    <xf numFmtId="0" fontId="82" fillId="0" borderId="4" xfId="0" applyFont="1" applyBorder="1" applyAlignment="1">
      <alignment horizontal="center"/>
    </xf>
    <xf numFmtId="1" fontId="7" fillId="0" borderId="4" xfId="0" applyNumberFormat="1" applyFont="1" applyBorder="1" applyAlignment="1">
      <alignment horizontal="center"/>
    </xf>
    <xf numFmtId="0" fontId="82" fillId="0" borderId="0" xfId="0" applyFont="1" applyAlignment="1">
      <alignment horizontal="center"/>
    </xf>
    <xf numFmtId="1" fontId="7" fillId="0" borderId="0" xfId="0" applyNumberFormat="1"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0" fontId="8" fillId="0" borderId="0" xfId="0" applyFont="1" applyAlignment="1">
      <alignment horizontal="center"/>
    </xf>
    <xf numFmtId="179" fontId="7" fillId="0" borderId="0" xfId="11" applyNumberFormat="1" applyFont="1" applyFill="1" applyBorder="1" applyAlignment="1" applyProtection="1">
      <alignment horizontal="center" wrapText="1"/>
      <protection hidden="1"/>
    </xf>
    <xf numFmtId="0" fontId="7" fillId="0" borderId="0" xfId="200" applyNumberFormat="1" applyFont="1" applyFill="1" applyBorder="1" applyAlignment="1" applyProtection="1">
      <alignment horizontal="center"/>
      <protection hidden="1"/>
    </xf>
    <xf numFmtId="0" fontId="35"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6"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8" fillId="0" borderId="5" xfId="0" applyFont="1" applyBorder="1" applyAlignment="1">
      <alignment horizontal="right"/>
    </xf>
    <xf numFmtId="0" fontId="7" fillId="0" borderId="0" xfId="199" applyNumberFormat="1" applyFont="1" applyFill="1" applyBorder="1" applyAlignment="1" applyProtection="1"/>
    <xf numFmtId="2" fontId="7" fillId="12" borderId="4" xfId="199" applyNumberFormat="1" applyFont="1" applyFill="1" applyBorder="1" applyAlignment="1" applyProtection="1">
      <alignment horizontal="right"/>
    </xf>
    <xf numFmtId="0" fontId="7" fillId="12" borderId="4" xfId="199" applyNumberFormat="1" applyFont="1" applyFill="1" applyBorder="1" applyAlignment="1" applyProtection="1"/>
    <xf numFmtId="2" fontId="7" fillId="0" borderId="4" xfId="199" applyNumberFormat="1" applyFont="1" applyFill="1" applyBorder="1" applyAlignment="1" applyProtection="1">
      <alignment horizontal="center"/>
    </xf>
    <xf numFmtId="2" fontId="8" fillId="0" borderId="4"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center"/>
    </xf>
    <xf numFmtId="2" fontId="7" fillId="0" borderId="0" xfId="199" applyNumberFormat="1" applyFont="1" applyFill="1" applyBorder="1" applyAlignment="1" applyProtection="1">
      <alignment horizontal="right"/>
    </xf>
    <xf numFmtId="2" fontId="7" fillId="0" borderId="0" xfId="0" applyNumberFormat="1" applyFont="1"/>
    <xf numFmtId="2" fontId="7" fillId="0" borderId="0" xfId="199" applyNumberFormat="1" applyFont="1" applyFill="1" applyBorder="1" applyAlignment="1" applyProtection="1">
      <alignment horizontal="right"/>
      <protection hidden="1"/>
    </xf>
    <xf numFmtId="4" fontId="35" fillId="0" borderId="0" xfId="199" applyNumberFormat="1" applyFont="1" applyFill="1" applyBorder="1" applyAlignment="1" applyProtection="1">
      <protection hidden="1"/>
    </xf>
    <xf numFmtId="0" fontId="7" fillId="0" borderId="0" xfId="199" applyNumberFormat="1" applyFont="1" applyFill="1" applyBorder="1" applyAlignment="1" applyProtection="1">
      <protection hidden="1"/>
    </xf>
    <xf numFmtId="0" fontId="8" fillId="0" borderId="0" xfId="0" applyFont="1" applyAlignment="1" applyProtection="1">
      <alignment horizontal="right"/>
      <protection hidden="1"/>
    </xf>
    <xf numFmtId="166" fontId="8" fillId="0" borderId="5" xfId="0" applyNumberFormat="1" applyFont="1" applyBorder="1" applyAlignment="1">
      <alignment horizontal="left"/>
    </xf>
    <xf numFmtId="1" fontId="8" fillId="0" borderId="5" xfId="0" applyNumberFormat="1" applyFont="1" applyBorder="1" applyAlignment="1">
      <alignment horizontal="left"/>
    </xf>
    <xf numFmtId="166" fontId="7" fillId="0" borderId="0" xfId="0" applyNumberFormat="1" applyFont="1" applyAlignment="1">
      <alignment horizontal="center"/>
    </xf>
    <xf numFmtId="166" fontId="7" fillId="0" borderId="0" xfId="199" applyNumberFormat="1" applyFont="1" applyFill="1" applyBorder="1" applyAlignment="1" applyProtection="1">
      <alignment horizontal="center"/>
    </xf>
    <xf numFmtId="1" fontId="7" fillId="0" borderId="0" xfId="199" applyNumberFormat="1" applyFont="1" applyFill="1" applyBorder="1" applyAlignment="1" applyProtection="1">
      <alignment horizontal="center"/>
    </xf>
    <xf numFmtId="166" fontId="8" fillId="0" borderId="0" xfId="204" applyNumberFormat="1" applyFont="1" applyAlignment="1" applyProtection="1">
      <alignment horizontal="left"/>
      <protection hidden="1"/>
    </xf>
    <xf numFmtId="1" fontId="8" fillId="0" borderId="0" xfId="204" applyNumberFormat="1" applyFont="1" applyAlignment="1" applyProtection="1">
      <alignment horizontal="left"/>
      <protection hidden="1"/>
    </xf>
    <xf numFmtId="166" fontId="8" fillId="0" borderId="0" xfId="204" applyNumberFormat="1" applyFont="1" applyProtection="1">
      <protection hidden="1"/>
    </xf>
    <xf numFmtId="1" fontId="7" fillId="0" borderId="0" xfId="204" applyNumberFormat="1" applyFont="1" applyAlignment="1" applyProtection="1">
      <alignment horizontal="center"/>
      <protection hidden="1"/>
    </xf>
    <xf numFmtId="166" fontId="7" fillId="0" borderId="0" xfId="204" applyNumberFormat="1" applyFont="1" applyAlignment="1" applyProtection="1">
      <alignment horizontal="left"/>
      <protection hidden="1"/>
    </xf>
    <xf numFmtId="1" fontId="7" fillId="0" borderId="0" xfId="204" applyNumberFormat="1" applyFont="1" applyAlignment="1" applyProtection="1">
      <alignment horizontal="left"/>
      <protection hidden="1"/>
    </xf>
    <xf numFmtId="1" fontId="8" fillId="0" borderId="4" xfId="0" applyNumberFormat="1" applyFont="1" applyBorder="1" applyAlignment="1">
      <alignment horizontal="center"/>
    </xf>
    <xf numFmtId="1" fontId="8" fillId="12" borderId="4" xfId="0" applyNumberFormat="1" applyFont="1" applyFill="1" applyBorder="1" applyAlignment="1">
      <alignment horizontal="center" wrapText="1"/>
    </xf>
    <xf numFmtId="0" fontId="38" fillId="12" borderId="4" xfId="0" applyFont="1" applyFill="1" applyBorder="1" applyAlignment="1">
      <alignment horizontal="center" wrapText="1"/>
    </xf>
    <xf numFmtId="0" fontId="7" fillId="0" borderId="4" xfId="0" applyFont="1" applyBorder="1" applyAlignment="1">
      <alignment horizontal="center" wrapText="1"/>
    </xf>
    <xf numFmtId="0" fontId="7" fillId="0" borderId="4" xfId="0" applyFont="1" applyBorder="1" applyAlignment="1">
      <alignment horizontal="center"/>
    </xf>
    <xf numFmtId="1" fontId="7" fillId="0" borderId="4" xfId="199" applyNumberFormat="1" applyFont="1" applyFill="1" applyBorder="1" applyAlignment="1" applyProtection="1">
      <alignment horizontal="center"/>
      <protection locked="0"/>
    </xf>
    <xf numFmtId="9" fontId="81" fillId="0" borderId="4" xfId="0" applyNumberFormat="1" applyFont="1" applyBorder="1" applyAlignment="1">
      <alignment horizontal="center" wrapText="1"/>
    </xf>
    <xf numFmtId="10" fontId="7" fillId="0" borderId="4" xfId="199" applyNumberFormat="1" applyFont="1" applyFill="1" applyBorder="1" applyAlignment="1" applyProtection="1">
      <alignment horizontal="center"/>
      <protection locked="0"/>
    </xf>
    <xf numFmtId="0" fontId="7" fillId="0" borderId="0" xfId="0" applyFont="1" applyAlignment="1">
      <alignment horizontal="center" wrapText="1"/>
    </xf>
    <xf numFmtId="1" fontId="7" fillId="0" borderId="0" xfId="199" applyNumberFormat="1" applyFont="1" applyFill="1" applyBorder="1" applyAlignment="1" applyProtection="1">
      <alignment horizontal="center"/>
      <protection locked="0"/>
    </xf>
    <xf numFmtId="9" fontId="81" fillId="0" borderId="0" xfId="0" applyNumberFormat="1" applyFont="1" applyAlignment="1">
      <alignment horizontal="center" wrapText="1"/>
    </xf>
    <xf numFmtId="10" fontId="7" fillId="0" borderId="0" xfId="199" applyNumberFormat="1" applyFont="1" applyFill="1" applyBorder="1" applyAlignment="1" applyProtection="1">
      <alignment horizontal="center"/>
      <protection locked="0"/>
    </xf>
    <xf numFmtId="0" fontId="7" fillId="0" borderId="0" xfId="0" applyFont="1" applyAlignment="1">
      <alignment horizontal="right"/>
    </xf>
    <xf numFmtId="166" fontId="8" fillId="0" borderId="0" xfId="0" applyNumberFormat="1" applyFont="1" applyAlignment="1">
      <alignment horizontal="right"/>
    </xf>
    <xf numFmtId="0" fontId="8" fillId="0" borderId="0" xfId="0" applyFont="1" applyAlignment="1">
      <alignment horizontal="justify" wrapText="1"/>
    </xf>
    <xf numFmtId="1" fontId="8" fillId="0" borderId="0" xfId="0" applyNumberFormat="1" applyFont="1" applyAlignment="1">
      <alignment horizontal="right"/>
    </xf>
    <xf numFmtId="172" fontId="57" fillId="0" borderId="0" xfId="0" applyNumberFormat="1" applyFont="1" applyAlignment="1">
      <alignment horizontal="justify" wrapText="1"/>
    </xf>
    <xf numFmtId="166" fontId="35" fillId="0" borderId="0" xfId="0" applyNumberFormat="1" applyFont="1" applyAlignment="1">
      <alignment horizontal="center"/>
    </xf>
    <xf numFmtId="1" fontId="35" fillId="0" borderId="0" xfId="0" applyNumberFormat="1" applyFont="1" applyAlignment="1">
      <alignment horizontal="center"/>
    </xf>
    <xf numFmtId="166" fontId="8" fillId="0" borderId="0" xfId="0" applyNumberFormat="1" applyFont="1" applyAlignment="1">
      <alignment horizontal="center"/>
    </xf>
    <xf numFmtId="1" fontId="8" fillId="0" borderId="0" xfId="0" applyNumberFormat="1" applyFont="1" applyAlignment="1">
      <alignment horizontal="center"/>
    </xf>
    <xf numFmtId="166" fontId="8" fillId="0" borderId="0" xfId="210" applyNumberFormat="1" applyFont="1" applyFill="1" applyBorder="1" applyAlignment="1" applyProtection="1">
      <alignment horizontal="center" wrapText="1"/>
      <protection hidden="1"/>
    </xf>
    <xf numFmtId="1" fontId="8" fillId="0" borderId="0" xfId="210" applyNumberFormat="1" applyFont="1" applyFill="1" applyBorder="1" applyAlignment="1" applyProtection="1">
      <alignment horizontal="center" wrapText="1"/>
      <protection hidden="1"/>
    </xf>
    <xf numFmtId="166" fontId="35" fillId="0" borderId="0" xfId="199" applyNumberFormat="1" applyFont="1" applyFill="1" applyBorder="1" applyAlignment="1" applyProtection="1">
      <alignment horizontal="center"/>
      <protection hidden="1"/>
    </xf>
    <xf numFmtId="1" fontId="35" fillId="0" borderId="0" xfId="199" applyNumberFormat="1" applyFont="1" applyFill="1" applyBorder="1" applyAlignment="1" applyProtection="1">
      <alignment horizontal="center"/>
      <protection hidden="1"/>
    </xf>
    <xf numFmtId="166" fontId="7" fillId="0" borderId="0" xfId="199" applyNumberFormat="1" applyFont="1" applyFill="1" applyBorder="1" applyAlignment="1" applyProtection="1">
      <alignment horizontal="center"/>
      <protection hidden="1"/>
    </xf>
    <xf numFmtId="1" fontId="7" fillId="0" borderId="0" xfId="199" applyNumberFormat="1" applyFont="1" applyFill="1" applyBorder="1" applyAlignment="1" applyProtection="1">
      <alignment horizontal="center"/>
      <protection hidden="1"/>
    </xf>
    <xf numFmtId="166" fontId="8" fillId="0" borderId="0" xfId="0" applyNumberFormat="1" applyFont="1" applyAlignment="1" applyProtection="1">
      <alignment horizontal="center"/>
      <protection hidden="1"/>
    </xf>
    <xf numFmtId="1" fontId="8" fillId="0" borderId="0" xfId="0" applyNumberFormat="1" applyFont="1" applyAlignment="1" applyProtection="1">
      <alignment horizontal="center"/>
      <protection hidden="1"/>
    </xf>
    <xf numFmtId="0" fontId="8" fillId="0" borderId="5" xfId="0" applyFont="1" applyBorder="1" applyAlignment="1">
      <alignment horizontal="justify" wrapText="1"/>
    </xf>
    <xf numFmtId="2" fontId="8" fillId="0" borderId="5" xfId="0" applyNumberFormat="1" applyFont="1" applyBorder="1"/>
    <xf numFmtId="0" fontId="7" fillId="0" borderId="0" xfId="0" applyFont="1" applyAlignment="1">
      <alignment horizontal="justify" wrapText="1"/>
    </xf>
    <xf numFmtId="0" fontId="7" fillId="0" borderId="0" xfId="199" applyNumberFormat="1" applyFont="1" applyFill="1" applyBorder="1" applyAlignment="1" applyProtection="1">
      <alignment horizontal="justify" wrapText="1"/>
    </xf>
    <xf numFmtId="2" fontId="7" fillId="0" borderId="0" xfId="199" applyNumberFormat="1" applyFont="1" applyFill="1" applyBorder="1" applyAlignment="1" applyProtection="1"/>
    <xf numFmtId="0" fontId="7" fillId="0" borderId="0" xfId="204" applyFont="1" applyAlignment="1" applyProtection="1">
      <alignment horizontal="justify" wrapText="1"/>
      <protection hidden="1"/>
    </xf>
    <xf numFmtId="2" fontId="7" fillId="0" borderId="0" xfId="0" applyNumberFormat="1" applyFont="1" applyAlignment="1" applyProtection="1">
      <alignment horizontal="left"/>
      <protection hidden="1"/>
    </xf>
    <xf numFmtId="2" fontId="7" fillId="0" borderId="0" xfId="204" applyNumberFormat="1" applyFont="1" applyAlignment="1" applyProtection="1">
      <alignment horizontal="left"/>
      <protection hidden="1"/>
    </xf>
    <xf numFmtId="14" fontId="7" fillId="0" borderId="0" xfId="199" applyNumberFormat="1" applyFont="1" applyFill="1" applyBorder="1" applyAlignment="1" applyProtection="1">
      <alignment horizontal="justify" wrapText="1"/>
    </xf>
    <xf numFmtId="0" fontId="7" fillId="0" borderId="0" xfId="204" applyFont="1" applyAlignment="1">
      <alignment horizontal="justify" wrapText="1"/>
    </xf>
    <xf numFmtId="166" fontId="7" fillId="0" borderId="0" xfId="204" applyNumberFormat="1" applyFont="1" applyAlignment="1" applyProtection="1">
      <alignment horizontal="left" wrapText="1"/>
      <protection hidden="1"/>
    </xf>
    <xf numFmtId="2" fontId="8" fillId="0" borderId="4" xfId="0" applyNumberFormat="1" applyFont="1" applyBorder="1" applyAlignment="1">
      <alignment horizontal="center"/>
    </xf>
    <xf numFmtId="0" fontId="89" fillId="0" borderId="4" xfId="0" applyFont="1" applyBorder="1" applyAlignment="1">
      <alignment horizontal="left" wrapText="1"/>
    </xf>
    <xf numFmtId="0" fontId="0" fillId="0" borderId="4" xfId="0" applyBorder="1" applyAlignment="1">
      <alignment horizontal="left" wrapText="1"/>
    </xf>
    <xf numFmtId="0" fontId="8" fillId="0" borderId="4" xfId="0" applyFont="1" applyBorder="1" applyAlignment="1">
      <alignment horizontal="right" wrapText="1"/>
    </xf>
    <xf numFmtId="2" fontId="7" fillId="0" borderId="0" xfId="199" applyNumberFormat="1" applyFont="1" applyFill="1" applyBorder="1" applyAlignment="1" applyProtection="1">
      <alignment horizontal="center"/>
      <protection locked="0"/>
    </xf>
    <xf numFmtId="0" fontId="7" fillId="0" borderId="0" xfId="0" applyFont="1" applyAlignment="1">
      <alignment wrapText="1"/>
    </xf>
    <xf numFmtId="2" fontId="8" fillId="0" borderId="0" xfId="0" applyNumberFormat="1" applyFont="1"/>
    <xf numFmtId="0" fontId="35" fillId="0" borderId="0" xfId="0" applyFont="1" applyAlignment="1">
      <alignment horizontal="justify" wrapText="1"/>
    </xf>
    <xf numFmtId="178" fontId="8" fillId="0" borderId="0" xfId="0" applyNumberFormat="1" applyFont="1" applyAlignment="1" applyProtection="1">
      <alignment horizontal="justify" wrapText="1"/>
      <protection hidden="1"/>
    </xf>
    <xf numFmtId="0" fontId="7" fillId="0" borderId="0" xfId="200" applyNumberFormat="1" applyFont="1" applyFill="1" applyBorder="1" applyAlignment="1" applyProtection="1">
      <alignment horizontal="justify" wrapText="1"/>
      <protection hidden="1"/>
    </xf>
    <xf numFmtId="0" fontId="35" fillId="0" borderId="0" xfId="0" applyFont="1" applyAlignment="1" applyProtection="1">
      <alignment horizontal="justify" wrapText="1"/>
      <protection hidden="1"/>
    </xf>
    <xf numFmtId="2" fontId="35" fillId="0" borderId="0" xfId="199" applyNumberFormat="1" applyFont="1" applyFill="1" applyBorder="1" applyAlignment="1" applyProtection="1">
      <protection hidden="1"/>
    </xf>
    <xf numFmtId="0" fontId="40" fillId="0" borderId="0" xfId="199" applyNumberFormat="1" applyFont="1" applyFill="1" applyBorder="1" applyAlignment="1" applyProtection="1">
      <alignment horizontal="justify" wrapText="1"/>
      <protection hidden="1"/>
    </xf>
    <xf numFmtId="0" fontId="7" fillId="0" borderId="0" xfId="199" applyNumberFormat="1" applyFont="1" applyFill="1" applyBorder="1" applyAlignment="1" applyProtection="1">
      <alignment horizontal="justify" wrapText="1"/>
      <protection hidden="1"/>
    </xf>
    <xf numFmtId="2" fontId="7" fillId="0" borderId="0" xfId="199" applyNumberFormat="1" applyFont="1" applyFill="1" applyBorder="1" applyAlignment="1" applyProtection="1">
      <protection hidden="1"/>
    </xf>
    <xf numFmtId="0" fontId="8" fillId="0" borderId="0" xfId="0" applyFont="1" applyAlignment="1" applyProtection="1">
      <alignment horizontal="justify" wrapText="1"/>
      <protection hidden="1"/>
    </xf>
    <xf numFmtId="2" fontId="8" fillId="0" borderId="0" xfId="0" applyNumberFormat="1" applyFont="1" applyProtection="1">
      <protection hidden="1"/>
    </xf>
    <xf numFmtId="0" fontId="7" fillId="0" borderId="0" xfId="199" applyNumberFormat="1" applyFont="1" applyFill="1" applyBorder="1" applyAlignment="1" applyProtection="1">
      <alignment horizontal="left" vertical="center"/>
    </xf>
    <xf numFmtId="0" fontId="8" fillId="0" borderId="4" xfId="199" applyNumberFormat="1" applyFont="1" applyFill="1" applyBorder="1" applyAlignment="1" applyProtection="1">
      <alignment horizontal="left" vertical="center"/>
      <protection hidden="1"/>
    </xf>
    <xf numFmtId="2" fontId="7" fillId="7" borderId="32" xfId="0" applyNumberFormat="1" applyFont="1" applyFill="1" applyBorder="1" applyAlignment="1">
      <alignment horizontal="left" vertical="center"/>
    </xf>
    <xf numFmtId="0" fontId="8" fillId="0" borderId="0" xfId="0" applyFont="1" applyAlignment="1">
      <alignment horizontal="left" vertical="center"/>
    </xf>
    <xf numFmtId="2" fontId="7" fillId="2" borderId="0" xfId="0" applyNumberFormat="1" applyFont="1" applyFill="1" applyAlignment="1">
      <alignment horizontal="left" vertical="center"/>
    </xf>
    <xf numFmtId="0" fontId="7" fillId="0" borderId="0" xfId="199" applyNumberFormat="1" applyFont="1" applyFill="1" applyBorder="1" applyAlignment="1" applyProtection="1">
      <alignment horizontal="left" vertical="center"/>
      <protection hidden="1"/>
    </xf>
    <xf numFmtId="43" fontId="0" fillId="0" borderId="23" xfId="11" applyNumberFormat="1" applyFont="1" applyBorder="1" applyAlignment="1" applyProtection="1">
      <alignment horizontal="center"/>
      <protection locked="0"/>
    </xf>
    <xf numFmtId="43" fontId="0" fillId="0" borderId="33" xfId="11" applyNumberFormat="1" applyFont="1" applyBorder="1" applyAlignment="1" applyProtection="1">
      <alignment horizontal="center"/>
      <protection locked="0"/>
    </xf>
    <xf numFmtId="182" fontId="0" fillId="0" borderId="23" xfId="11" applyNumberFormat="1" applyFont="1" applyBorder="1" applyAlignment="1" applyProtection="1">
      <alignment horizontal="center" vertical="center"/>
      <protection locked="0"/>
    </xf>
    <xf numFmtId="182" fontId="0" fillId="14" borderId="23" xfId="11" applyNumberFormat="1" applyFont="1" applyFill="1" applyBorder="1" applyAlignment="1" applyProtection="1">
      <alignment horizontal="center" vertical="center"/>
      <protection locked="0"/>
    </xf>
    <xf numFmtId="0" fontId="7" fillId="12" borderId="4" xfId="0" applyFont="1" applyFill="1" applyBorder="1" applyAlignment="1">
      <alignment horizontal="center" vertical="top"/>
    </xf>
    <xf numFmtId="1" fontId="7" fillId="12" borderId="4" xfId="199" applyNumberFormat="1" applyFont="1" applyFill="1" applyBorder="1" applyAlignment="1" applyProtection="1">
      <alignment horizontal="center" vertical="top"/>
    </xf>
    <xf numFmtId="9" fontId="7" fillId="12" borderId="4" xfId="0" applyNumberFormat="1" applyFont="1" applyFill="1" applyBorder="1" applyAlignment="1">
      <alignment horizontal="center" vertical="center" wrapText="1"/>
    </xf>
    <xf numFmtId="10" fontId="7" fillId="12" borderId="4" xfId="199" applyNumberFormat="1" applyFont="1" applyFill="1" applyBorder="1" applyAlignment="1" applyProtection="1">
      <alignment horizontal="center" vertical="top"/>
    </xf>
    <xf numFmtId="0" fontId="17" fillId="0" borderId="4" xfId="0" applyFont="1" applyBorder="1" applyAlignment="1">
      <alignment horizontal="left" wrapText="1"/>
    </xf>
    <xf numFmtId="0" fontId="92" fillId="0" borderId="4" xfId="0" applyFont="1" applyBorder="1" applyAlignment="1">
      <alignment horizontal="center" vertical="center" wrapText="1"/>
    </xf>
    <xf numFmtId="0" fontId="93" fillId="0" borderId="4" xfId="0" applyFont="1" applyBorder="1" applyAlignment="1">
      <alignment horizontal="center" vertical="center" wrapText="1"/>
    </xf>
    <xf numFmtId="0" fontId="92" fillId="0" borderId="4" xfId="0" applyFont="1" applyBorder="1" applyAlignment="1">
      <alignment horizontal="left" vertical="center" wrapText="1"/>
    </xf>
    <xf numFmtId="1" fontId="99" fillId="0" borderId="14" xfId="0" applyNumberFormat="1" applyFont="1" applyBorder="1" applyAlignment="1">
      <alignment horizontal="center" vertical="center" wrapText="1"/>
    </xf>
    <xf numFmtId="0" fontId="95" fillId="0" borderId="4" xfId="0" applyFont="1" applyBorder="1" applyAlignment="1">
      <alignment horizontal="left" vertical="top" wrapText="1"/>
    </xf>
    <xf numFmtId="0" fontId="90" fillId="0" borderId="4" xfId="0" applyFont="1" applyBorder="1" applyAlignment="1">
      <alignment horizontal="left" wrapText="1"/>
    </xf>
    <xf numFmtId="1" fontId="92" fillId="0" borderId="4" xfId="0" applyNumberFormat="1" applyFont="1" applyBorder="1" applyAlignment="1">
      <alignment horizontal="center" vertical="center" wrapText="1"/>
    </xf>
    <xf numFmtId="0" fontId="38" fillId="14" borderId="4" xfId="0" applyFont="1" applyFill="1" applyBorder="1" applyAlignment="1">
      <alignment horizontal="center" wrapText="1"/>
    </xf>
    <xf numFmtId="0" fontId="38" fillId="14" borderId="3" xfId="0" applyFont="1" applyFill="1" applyBorder="1" applyAlignment="1">
      <alignment horizontal="left" vertical="center" wrapText="1"/>
    </xf>
    <xf numFmtId="0" fontId="38" fillId="14" borderId="15" xfId="0" applyFont="1" applyFill="1" applyBorder="1" applyAlignment="1">
      <alignment horizontal="left" vertical="center" wrapText="1"/>
    </xf>
    <xf numFmtId="0" fontId="8" fillId="14" borderId="4" xfId="0" applyFont="1" applyFill="1" applyBorder="1" applyAlignment="1">
      <alignment horizontal="center" wrapText="1"/>
    </xf>
    <xf numFmtId="2" fontId="7" fillId="14" borderId="4" xfId="199" applyNumberFormat="1" applyFont="1" applyFill="1" applyBorder="1" applyAlignment="1" applyProtection="1">
      <alignment horizontal="center"/>
    </xf>
    <xf numFmtId="2" fontId="7" fillId="14" borderId="4" xfId="199" applyNumberFormat="1" applyFont="1" applyFill="1" applyBorder="1" applyAlignment="1" applyProtection="1">
      <alignment horizontal="right"/>
    </xf>
    <xf numFmtId="0" fontId="7" fillId="14" borderId="4" xfId="199" applyNumberFormat="1" applyFont="1" applyFill="1" applyBorder="1" applyAlignment="1" applyProtection="1"/>
    <xf numFmtId="0" fontId="7" fillId="14" borderId="4" xfId="0" applyFont="1" applyFill="1" applyBorder="1" applyAlignment="1">
      <alignment horizontal="center"/>
    </xf>
    <xf numFmtId="1" fontId="7" fillId="14" borderId="4" xfId="199" applyNumberFormat="1" applyFont="1" applyFill="1" applyBorder="1" applyAlignment="1" applyProtection="1">
      <alignment horizontal="center"/>
      <protection locked="0"/>
    </xf>
    <xf numFmtId="9" fontId="81" fillId="14" borderId="4" xfId="0" applyNumberFormat="1" applyFont="1" applyFill="1" applyBorder="1" applyAlignment="1">
      <alignment horizontal="center" wrapText="1"/>
    </xf>
    <xf numFmtId="10" fontId="7" fillId="14" borderId="4" xfId="199" applyNumberFormat="1" applyFont="1" applyFill="1" applyBorder="1" applyAlignment="1" applyProtection="1">
      <alignment horizontal="center"/>
      <protection locked="0"/>
    </xf>
    <xf numFmtId="0" fontId="8" fillId="14" borderId="4" xfId="0" applyFont="1" applyFill="1" applyBorder="1" applyAlignment="1">
      <alignment horizontal="left" wrapText="1"/>
    </xf>
    <xf numFmtId="0" fontId="0" fillId="14" borderId="4" xfId="0" applyFill="1" applyBorder="1" applyAlignment="1">
      <alignment horizontal="center"/>
    </xf>
    <xf numFmtId="3" fontId="0" fillId="14" borderId="15" xfId="0" applyNumberFormat="1" applyFill="1" applyBorder="1"/>
    <xf numFmtId="0" fontId="100" fillId="14" borderId="4" xfId="0" applyFont="1" applyFill="1" applyBorder="1" applyAlignment="1">
      <alignment horizontal="center" vertical="center" wrapText="1"/>
    </xf>
    <xf numFmtId="0" fontId="8" fillId="14" borderId="4" xfId="0" applyFont="1" applyFill="1" applyBorder="1" applyAlignment="1">
      <alignment horizontal="left" vertical="center" wrapText="1"/>
    </xf>
    <xf numFmtId="3" fontId="0" fillId="14" borderId="15" xfId="0" applyNumberFormat="1" applyFill="1" applyBorder="1" applyAlignment="1">
      <alignment horizontal="right"/>
    </xf>
    <xf numFmtId="0" fontId="98" fillId="14" borderId="4" xfId="0" applyFont="1" applyFill="1" applyBorder="1" applyAlignment="1">
      <alignment horizontal="center" vertical="center" wrapText="1"/>
    </xf>
    <xf numFmtId="0" fontId="17" fillId="14" borderId="4" xfId="0" applyFont="1" applyFill="1" applyBorder="1" applyAlignment="1">
      <alignment horizontal="left" wrapText="1"/>
    </xf>
    <xf numFmtId="0" fontId="97" fillId="14" borderId="4" xfId="0" applyFont="1" applyFill="1" applyBorder="1" applyAlignment="1">
      <alignment horizontal="left" wrapText="1"/>
    </xf>
    <xf numFmtId="3" fontId="0" fillId="14" borderId="0" xfId="0" applyNumberFormat="1" applyFill="1"/>
    <xf numFmtId="0" fontId="7" fillId="14" borderId="4" xfId="0" applyFont="1" applyFill="1" applyBorder="1" applyAlignment="1">
      <alignment horizontal="center" wrapText="1"/>
    </xf>
    <xf numFmtId="0" fontId="98" fillId="14" borderId="4" xfId="0" applyFont="1" applyFill="1" applyBorder="1" applyAlignment="1">
      <alignment horizontal="left" vertical="center" wrapText="1"/>
    </xf>
    <xf numFmtId="0" fontId="7" fillId="14" borderId="0" xfId="199" applyNumberFormat="1" applyFont="1" applyFill="1" applyBorder="1" applyProtection="1">
      <alignment vertical="top"/>
    </xf>
    <xf numFmtId="0" fontId="90" fillId="14" borderId="4" xfId="0" applyFont="1" applyFill="1" applyBorder="1" applyAlignment="1">
      <alignment horizontal="left" wrapText="1"/>
    </xf>
    <xf numFmtId="0" fontId="8" fillId="12" borderId="15" xfId="0" applyFont="1" applyFill="1" applyBorder="1" applyAlignment="1">
      <alignment horizontal="left" vertical="top" wrapText="1"/>
    </xf>
    <xf numFmtId="0" fontId="102" fillId="14" borderId="4" xfId="0" applyFont="1" applyFill="1" applyBorder="1" applyAlignment="1">
      <alignment horizontal="center" vertical="center" wrapText="1"/>
    </xf>
    <xf numFmtId="0" fontId="0" fillId="0" borderId="14" xfId="0" applyBorder="1" applyAlignment="1">
      <alignment horizontal="center"/>
    </xf>
    <xf numFmtId="182" fontId="0" fillId="0" borderId="4" xfId="11" applyNumberFormat="1" applyFont="1" applyBorder="1" applyAlignment="1" applyProtection="1">
      <alignment horizontal="center" vertical="center"/>
      <protection locked="0"/>
    </xf>
    <xf numFmtId="0" fontId="91" fillId="0" borderId="4" xfId="0" applyFont="1" applyBorder="1" applyAlignment="1">
      <alignment horizontal="left" wrapText="1"/>
    </xf>
    <xf numFmtId="0" fontId="0" fillId="0" borderId="4" xfId="0" applyBorder="1" applyAlignment="1">
      <alignment horizontal="center" vertical="center" wrapText="1"/>
    </xf>
    <xf numFmtId="0" fontId="8" fillId="14" borderId="4" xfId="0" applyFont="1" applyFill="1" applyBorder="1" applyAlignment="1">
      <alignment horizontal="center" vertical="top" wrapText="1"/>
    </xf>
    <xf numFmtId="0" fontId="8" fillId="14" borderId="14" xfId="0" applyFont="1" applyFill="1" applyBorder="1" applyAlignment="1">
      <alignment horizontal="center" vertical="top" wrapText="1"/>
    </xf>
    <xf numFmtId="0" fontId="8" fillId="14" borderId="3" xfId="0" applyFont="1" applyFill="1" applyBorder="1" applyAlignment="1">
      <alignment horizontal="center" vertical="top" wrapText="1"/>
    </xf>
    <xf numFmtId="0" fontId="8" fillId="14" borderId="14" xfId="0" applyFont="1" applyFill="1" applyBorder="1" applyAlignment="1">
      <alignment horizontal="left" vertical="top" wrapText="1"/>
    </xf>
    <xf numFmtId="3" fontId="0" fillId="0" borderId="4" xfId="0" applyNumberFormat="1" applyBorder="1" applyProtection="1">
      <protection locked="0"/>
    </xf>
    <xf numFmtId="3" fontId="0" fillId="0" borderId="0" xfId="0" applyNumberFormat="1" applyProtection="1">
      <protection locked="0"/>
    </xf>
    <xf numFmtId="3" fontId="0" fillId="0" borderId="4" xfId="0" applyNumberFormat="1" applyBorder="1" applyAlignment="1" applyProtection="1">
      <alignment horizontal="right"/>
      <protection locked="0"/>
    </xf>
    <xf numFmtId="182" fontId="0" fillId="0" borderId="4" xfId="11" applyNumberFormat="1" applyFont="1" applyBorder="1" applyProtection="1">
      <protection locked="0"/>
    </xf>
    <xf numFmtId="43" fontId="0" fillId="0" borderId="33" xfId="11" applyNumberFormat="1" applyFont="1" applyBorder="1" applyAlignment="1" applyProtection="1">
      <alignment horizontal="center"/>
    </xf>
    <xf numFmtId="43" fontId="0" fillId="14" borderId="23" xfId="11" applyNumberFormat="1" applyFont="1" applyFill="1" applyBorder="1" applyAlignment="1" applyProtection="1">
      <alignment horizontal="center"/>
    </xf>
    <xf numFmtId="43" fontId="0" fillId="14" borderId="38" xfId="11" applyNumberFormat="1" applyFont="1" applyFill="1" applyBorder="1" applyAlignment="1" applyProtection="1">
      <alignment horizontal="center"/>
    </xf>
    <xf numFmtId="43" fontId="0" fillId="0" borderId="38" xfId="11" applyNumberFormat="1" applyFont="1" applyBorder="1" applyAlignment="1" applyProtection="1">
      <alignment horizontal="center"/>
    </xf>
    <xf numFmtId="43" fontId="0" fillId="0" borderId="4" xfId="11" applyNumberFormat="1" applyFont="1" applyBorder="1" applyAlignment="1" applyProtection="1">
      <alignment horizontal="center"/>
    </xf>
    <xf numFmtId="43" fontId="0" fillId="0" borderId="23" xfId="11" applyNumberFormat="1" applyFont="1" applyBorder="1" applyAlignment="1" applyProtection="1">
      <alignment horizontal="center"/>
    </xf>
    <xf numFmtId="0" fontId="0" fillId="0" borderId="4" xfId="0" applyBorder="1" applyProtection="1">
      <protection locked="0"/>
    </xf>
    <xf numFmtId="0" fontId="0" fillId="0" borderId="4" xfId="0" applyBorder="1" applyAlignment="1" applyProtection="1">
      <alignment horizontal="right"/>
      <protection locked="0"/>
    </xf>
    <xf numFmtId="182" fontId="0" fillId="12" borderId="43" xfId="11" applyNumberFormat="1" applyFont="1" applyFill="1" applyBorder="1" applyAlignment="1" applyProtection="1">
      <alignment horizontal="center" vertical="center"/>
      <protection locked="0"/>
    </xf>
    <xf numFmtId="0" fontId="18" fillId="0" borderId="0" xfId="204" applyAlignment="1">
      <alignment horizontal="left" vertical="center"/>
    </xf>
    <xf numFmtId="0" fontId="6" fillId="0" borderId="0" xfId="0" applyFont="1" applyProtection="1">
      <protection hidden="1"/>
    </xf>
    <xf numFmtId="0" fontId="56" fillId="0" borderId="0" xfId="196" applyFont="1" applyAlignment="1" applyProtection="1">
      <alignment horizontal="center" vertical="center"/>
      <protection hidden="1"/>
    </xf>
    <xf numFmtId="0" fontId="18" fillId="6" borderId="4" xfId="0" applyFont="1" applyFill="1" applyBorder="1" applyAlignment="1" applyProtection="1">
      <alignment vertical="center"/>
      <protection locked="0"/>
    </xf>
    <xf numFmtId="0" fontId="18" fillId="0" borderId="4" xfId="209" applyNumberFormat="1" applyFont="1" applyFill="1" applyBorder="1" applyAlignment="1" applyProtection="1">
      <alignment horizontal="center" vertical="center"/>
    </xf>
    <xf numFmtId="0" fontId="18" fillId="7" borderId="4" xfId="209" applyNumberFormat="1" applyFont="1" applyFill="1" applyBorder="1" applyAlignment="1" applyProtection="1">
      <alignment horizontal="center" vertical="center"/>
    </xf>
    <xf numFmtId="0" fontId="18" fillId="0" borderId="0" xfId="199" applyNumberFormat="1" applyFill="1" applyBorder="1" applyAlignment="1" applyProtection="1">
      <alignment horizontal="center" vertical="center"/>
    </xf>
    <xf numFmtId="0" fontId="18" fillId="0" borderId="0" xfId="199" applyNumberFormat="1" applyFill="1" applyBorder="1" applyAlignment="1" applyProtection="1">
      <alignment vertical="center" wrapText="1"/>
    </xf>
    <xf numFmtId="0" fontId="18" fillId="0" borderId="0" xfId="199" applyNumberFormat="1" applyFill="1" applyBorder="1" applyAlignment="1" applyProtection="1">
      <alignment vertical="center"/>
    </xf>
    <xf numFmtId="0" fontId="18" fillId="7" borderId="4"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199" applyNumberFormat="1" applyFill="1" applyBorder="1" applyAlignment="1" applyProtection="1">
      <alignment horizontal="center" vertical="center"/>
      <protection hidden="1"/>
    </xf>
    <xf numFmtId="0" fontId="4" fillId="0" borderId="0" xfId="202" applyNumberFormat="1" applyFont="1" applyFill="1" applyBorder="1" applyAlignment="1" applyProtection="1">
      <alignment vertical="top"/>
      <protection hidden="1"/>
    </xf>
    <xf numFmtId="178" fontId="18" fillId="0" borderId="0" xfId="193" applyNumberFormat="1" applyFont="1" applyAlignment="1">
      <alignment horizontal="left" vertical="center"/>
    </xf>
    <xf numFmtId="0" fontId="18" fillId="0" borderId="0" xfId="195" applyAlignment="1">
      <alignment horizontal="left" vertical="center"/>
    </xf>
    <xf numFmtId="0" fontId="18" fillId="0" borderId="0" xfId="205" applyAlignment="1">
      <alignment horizontal="left" vertical="center"/>
    </xf>
    <xf numFmtId="0" fontId="18" fillId="0" borderId="0" xfId="193" applyFont="1" applyAlignment="1">
      <alignment vertical="top"/>
    </xf>
    <xf numFmtId="166" fontId="18" fillId="0" borderId="0" xfId="193" applyNumberFormat="1" applyFont="1" applyAlignment="1">
      <alignment horizontal="center" vertical="top"/>
    </xf>
    <xf numFmtId="0" fontId="18" fillId="0" borderId="0" xfId="193" applyFont="1" applyAlignment="1">
      <alignment horizontal="justify"/>
    </xf>
    <xf numFmtId="166" fontId="18" fillId="0" borderId="0" xfId="193" applyNumberFormat="1" applyFont="1" applyAlignment="1">
      <alignment horizontal="center" vertical="center"/>
    </xf>
    <xf numFmtId="0" fontId="18" fillId="0" borderId="0" xfId="193" applyFont="1" applyAlignment="1">
      <alignment horizontal="center" vertical="top"/>
    </xf>
    <xf numFmtId="166" fontId="18" fillId="0" borderId="0" xfId="0" applyNumberFormat="1" applyFont="1" applyAlignment="1">
      <alignment horizontal="center" vertical="center"/>
    </xf>
    <xf numFmtId="0" fontId="18" fillId="0" borderId="0" xfId="0" applyFont="1" applyAlignment="1">
      <alignment horizontal="left" vertical="center" wrapText="1" indent="2"/>
    </xf>
    <xf numFmtId="0" fontId="18" fillId="0" borderId="0" xfId="0" applyFont="1" applyAlignment="1">
      <alignment vertical="center" wrapText="1"/>
    </xf>
    <xf numFmtId="0" fontId="18" fillId="4" borderId="0" xfId="0" applyFont="1" applyFill="1" applyAlignment="1">
      <alignment vertical="center"/>
    </xf>
    <xf numFmtId="0" fontId="18" fillId="4" borderId="0" xfId="0" applyFont="1" applyFill="1" applyAlignment="1" applyProtection="1">
      <alignment vertical="center"/>
      <protection locked="0"/>
    </xf>
    <xf numFmtId="0" fontId="18" fillId="0" borderId="0" xfId="0" applyFont="1" applyAlignment="1">
      <alignment horizontal="left" vertical="center" indent="2"/>
    </xf>
    <xf numFmtId="0" fontId="18" fillId="4" borderId="22" xfId="0" applyFont="1" applyFill="1" applyBorder="1" applyAlignment="1" applyProtection="1">
      <alignment horizontal="left" vertical="center"/>
      <protection locked="0"/>
    </xf>
    <xf numFmtId="0" fontId="37" fillId="0" borderId="0" xfId="207" applyFont="1" applyProtection="1">
      <protection hidden="1"/>
    </xf>
    <xf numFmtId="0" fontId="37" fillId="0" borderId="0" xfId="207" applyFont="1" applyAlignment="1" applyProtection="1">
      <alignment vertical="center"/>
      <protection hidden="1"/>
    </xf>
    <xf numFmtId="0" fontId="37" fillId="0" borderId="0" xfId="207" applyFont="1" applyAlignment="1" applyProtection="1">
      <alignment wrapText="1"/>
      <protection hidden="1"/>
    </xf>
    <xf numFmtId="10" fontId="37" fillId="0" borderId="0" xfId="207" applyNumberFormat="1" applyFont="1" applyAlignment="1" applyProtection="1">
      <alignment vertical="center"/>
      <protection hidden="1"/>
    </xf>
    <xf numFmtId="0" fontId="4" fillId="0" borderId="0" xfId="197" applyAlignment="1" applyProtection="1">
      <alignment horizontal="left" vertical="center"/>
      <protection hidden="1"/>
    </xf>
    <xf numFmtId="0" fontId="94" fillId="0" borderId="4" xfId="0" applyFont="1" applyBorder="1" applyAlignment="1">
      <alignment horizontal="left" vertical="center" wrapText="1"/>
    </xf>
    <xf numFmtId="0" fontId="103" fillId="0" borderId="4" xfId="0" applyFont="1" applyBorder="1" applyAlignment="1">
      <alignment horizontal="center" vertical="center" wrapText="1"/>
    </xf>
    <xf numFmtId="182" fontId="1" fillId="0" borderId="23" xfId="11" applyNumberFormat="1" applyFont="1" applyBorder="1"/>
    <xf numFmtId="0" fontId="1" fillId="0" borderId="4" xfId="0" applyFont="1" applyBorder="1" applyAlignment="1">
      <alignment wrapText="1"/>
    </xf>
    <xf numFmtId="0" fontId="1" fillId="0" borderId="4" xfId="0" applyFont="1" applyBorder="1"/>
    <xf numFmtId="0" fontId="1" fillId="0" borderId="4" xfId="0" applyFont="1" applyBorder="1" applyAlignment="1">
      <alignment horizontal="center"/>
    </xf>
    <xf numFmtId="0" fontId="105" fillId="0" borderId="4" xfId="0" applyFont="1" applyBorder="1" applyAlignment="1">
      <alignment wrapText="1"/>
    </xf>
    <xf numFmtId="182" fontId="1" fillId="0" borderId="23" xfId="11" applyNumberFormat="1" applyFont="1" applyBorder="1" applyProtection="1">
      <protection locked="0"/>
    </xf>
    <xf numFmtId="182" fontId="1" fillId="14" borderId="23" xfId="11" applyNumberFormat="1" applyFont="1" applyFill="1" applyBorder="1" applyProtection="1">
      <protection locked="0"/>
    </xf>
    <xf numFmtId="2" fontId="7" fillId="0" borderId="4" xfId="199" applyNumberFormat="1" applyFont="1" applyFill="1" applyBorder="1" applyAlignment="1" applyProtection="1">
      <alignment horizontal="center" vertical="top"/>
    </xf>
    <xf numFmtId="182" fontId="0" fillId="0" borderId="23" xfId="11" applyNumberFormat="1" applyFont="1" applyBorder="1" applyAlignment="1" applyProtection="1">
      <alignment horizontal="center" vertical="center"/>
    </xf>
    <xf numFmtId="0" fontId="25" fillId="0" borderId="6" xfId="203" applyFont="1" applyBorder="1" applyAlignment="1" applyProtection="1">
      <alignment horizontal="right" vertical="center"/>
      <protection hidden="1"/>
    </xf>
    <xf numFmtId="0" fontId="25" fillId="0" borderId="0" xfId="203" applyFont="1" applyAlignment="1" applyProtection="1">
      <alignment horizontal="right" vertical="center"/>
      <protection hidden="1"/>
    </xf>
    <xf numFmtId="0" fontId="23" fillId="0" borderId="6" xfId="203" applyFont="1" applyBorder="1" applyAlignment="1" applyProtection="1">
      <alignment horizontal="right" vertical="center"/>
      <protection hidden="1"/>
    </xf>
    <xf numFmtId="0" fontId="23" fillId="0" borderId="0" xfId="203" applyFont="1" applyAlignment="1" applyProtection="1">
      <alignment horizontal="right" vertical="center"/>
      <protection hidden="1"/>
    </xf>
    <xf numFmtId="0" fontId="26" fillId="0" borderId="4" xfId="203" applyFont="1" applyBorder="1" applyAlignment="1" applyProtection="1">
      <alignment horizontal="center" vertical="center"/>
      <protection hidden="1"/>
    </xf>
    <xf numFmtId="0" fontId="19" fillId="0" borderId="4" xfId="203" applyFont="1" applyBorder="1" applyAlignment="1" applyProtection="1">
      <alignment horizontal="center" vertical="center"/>
      <protection hidden="1"/>
    </xf>
    <xf numFmtId="0" fontId="44" fillId="0" borderId="11" xfId="203" applyFont="1" applyBorder="1" applyAlignment="1" applyProtection="1">
      <alignment horizontal="center" vertical="center" textRotation="180"/>
      <protection hidden="1"/>
    </xf>
    <xf numFmtId="0" fontId="44" fillId="0" borderId="12" xfId="203" applyFont="1" applyBorder="1" applyAlignment="1" applyProtection="1">
      <alignment horizontal="center" vertical="center" textRotation="180"/>
      <protection hidden="1"/>
    </xf>
    <xf numFmtId="0" fontId="44" fillId="0" borderId="13" xfId="203" applyFont="1" applyBorder="1" applyAlignment="1" applyProtection="1">
      <alignment horizontal="center" vertical="center" textRotation="180"/>
      <protection hidden="1"/>
    </xf>
    <xf numFmtId="0" fontId="44" fillId="0" borderId="11" xfId="203" applyFont="1" applyBorder="1" applyAlignment="1" applyProtection="1">
      <alignment horizontal="center" vertical="center" textRotation="90"/>
      <protection hidden="1"/>
    </xf>
    <xf numFmtId="0" fontId="44" fillId="0" borderId="12" xfId="203" applyFont="1" applyBorder="1" applyAlignment="1" applyProtection="1">
      <alignment horizontal="center" vertical="center" textRotation="90"/>
      <protection hidden="1"/>
    </xf>
    <xf numFmtId="0" fontId="44" fillId="0" borderId="13" xfId="203" applyFont="1" applyBorder="1" applyAlignment="1" applyProtection="1">
      <alignment horizontal="center" vertical="center" textRotation="90"/>
      <protection hidden="1"/>
    </xf>
    <xf numFmtId="0" fontId="25" fillId="0" borderId="8" xfId="203" applyFont="1" applyBorder="1" applyAlignment="1" applyProtection="1">
      <alignment horizontal="right" vertical="center"/>
      <protection hidden="1"/>
    </xf>
    <xf numFmtId="0" fontId="25" fillId="0" borderId="5" xfId="203" applyFont="1" applyBorder="1" applyAlignment="1" applyProtection="1">
      <alignment horizontal="right" vertical="center"/>
      <protection hidden="1"/>
    </xf>
    <xf numFmtId="0" fontId="23" fillId="0" borderId="30" xfId="203" applyFont="1" applyBorder="1" applyAlignment="1" applyProtection="1">
      <alignment horizontal="right" vertical="center"/>
      <protection hidden="1"/>
    </xf>
    <xf numFmtId="0" fontId="23" fillId="0" borderId="10" xfId="203" applyFont="1" applyBorder="1" applyAlignment="1" applyProtection="1">
      <alignment horizontal="right" vertical="center"/>
      <protection hidden="1"/>
    </xf>
    <xf numFmtId="0" fontId="21" fillId="0" borderId="22" xfId="203" applyFont="1" applyBorder="1" applyAlignment="1" applyProtection="1">
      <alignment horizontal="justify" vertical="center"/>
      <protection hidden="1"/>
    </xf>
    <xf numFmtId="0" fontId="21" fillId="0" borderId="19" xfId="203" applyFont="1" applyBorder="1" applyAlignment="1" applyProtection="1">
      <alignment horizontal="justify" vertical="center"/>
      <protection hidden="1"/>
    </xf>
    <xf numFmtId="0" fontId="4" fillId="0" borderId="6" xfId="203" applyBorder="1"/>
    <xf numFmtId="0" fontId="4" fillId="0" borderId="0" xfId="203"/>
    <xf numFmtId="0" fontId="4" fillId="0" borderId="7" xfId="203" applyBorder="1"/>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43" fillId="15" borderId="16" xfId="203" applyFont="1" applyFill="1" applyBorder="1" applyAlignment="1" applyProtection="1">
      <alignment horizontal="left" vertical="top" wrapText="1"/>
      <protection hidden="1"/>
    </xf>
    <xf numFmtId="0" fontId="43" fillId="15" borderId="40" xfId="203" applyFont="1" applyFill="1" applyBorder="1" applyAlignment="1" applyProtection="1">
      <alignment horizontal="left" vertical="top" wrapText="1"/>
      <protection hidden="1"/>
    </xf>
    <xf numFmtId="0" fontId="43" fillId="15" borderId="17" xfId="203" applyFont="1" applyFill="1" applyBorder="1" applyAlignment="1" applyProtection="1">
      <alignment horizontal="left" vertical="top" wrapText="1"/>
      <protection hidden="1"/>
    </xf>
    <xf numFmtId="0" fontId="22" fillId="0" borderId="18" xfId="203" applyFont="1" applyBorder="1" applyAlignment="1" applyProtection="1">
      <alignment horizontal="left" vertical="center" wrapText="1"/>
      <protection hidden="1"/>
    </xf>
    <xf numFmtId="0" fontId="22" fillId="0" borderId="22" xfId="203" applyFont="1" applyBorder="1" applyAlignment="1" applyProtection="1">
      <alignment horizontal="left" vertical="center" wrapText="1"/>
      <protection hidden="1"/>
    </xf>
    <xf numFmtId="0" fontId="22" fillId="0" borderId="19" xfId="203" applyFont="1" applyBorder="1" applyAlignment="1" applyProtection="1">
      <alignment horizontal="left" vertical="center" wrapText="1"/>
      <protection hidden="1"/>
    </xf>
    <xf numFmtId="0" fontId="30" fillId="9"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56" fillId="4" borderId="16" xfId="196" applyFont="1" applyFill="1" applyBorder="1" applyAlignment="1" applyProtection="1">
      <alignment horizontal="left" vertical="center"/>
      <protection locked="0"/>
    </xf>
    <xf numFmtId="0" fontId="56" fillId="4" borderId="40" xfId="196" applyFont="1" applyFill="1" applyBorder="1" applyAlignment="1" applyProtection="1">
      <alignment horizontal="left" vertical="center"/>
      <protection locked="0"/>
    </xf>
    <xf numFmtId="0" fontId="56"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36" fillId="15" borderId="5" xfId="196" applyFont="1" applyFill="1" applyBorder="1" applyAlignment="1" applyProtection="1">
      <alignment horizontal="left" vertical="top" wrapText="1"/>
      <protection hidden="1"/>
    </xf>
    <xf numFmtId="0" fontId="17" fillId="0" borderId="0" xfId="196" applyFont="1" applyAlignment="1" applyProtection="1">
      <alignment horizontal="left" vertical="center" wrapText="1"/>
      <protection hidden="1"/>
    </xf>
    <xf numFmtId="0" fontId="27"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83" fillId="16" borderId="14" xfId="0" applyFont="1" applyFill="1" applyBorder="1" applyAlignment="1">
      <alignment horizontal="left" vertical="top" wrapText="1"/>
    </xf>
    <xf numFmtId="0" fontId="83" fillId="16" borderId="3" xfId="0" applyFont="1" applyFill="1" applyBorder="1" applyAlignment="1">
      <alignment horizontal="left" vertical="top" wrapText="1"/>
    </xf>
    <xf numFmtId="0" fontId="83"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0"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65"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0"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40" fillId="0" borderId="0" xfId="209" applyNumberFormat="1" applyFont="1" applyFill="1" applyBorder="1" applyAlignment="1" applyProtection="1">
      <alignment horizontal="left" vertical="top"/>
      <protection hidden="1"/>
    </xf>
    <xf numFmtId="0" fontId="40" fillId="0" borderId="0" xfId="209" applyNumberFormat="1" applyFont="1" applyFill="1" applyBorder="1" applyAlignment="1" applyProtection="1">
      <alignment horizontal="left" vertical="top" wrapText="1"/>
      <protection hidden="1"/>
    </xf>
    <xf numFmtId="0" fontId="35" fillId="0" borderId="0" xfId="204" applyFont="1" applyAlignment="1" applyProtection="1">
      <alignment horizontal="left" vertical="top"/>
      <protection hidden="1"/>
    </xf>
    <xf numFmtId="0" fontId="40" fillId="0" borderId="0" xfId="0"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52" fillId="0" borderId="0" xfId="0" applyFont="1" applyAlignment="1">
      <alignment horizontal="left" vertical="top" wrapText="1"/>
    </xf>
    <xf numFmtId="0" fontId="40" fillId="0" borderId="0" xfId="209" applyFont="1" applyFill="1" applyBorder="1" applyAlignment="1" applyProtection="1">
      <alignment horizontal="left" vertical="top" wrapText="1"/>
      <protection hidden="1"/>
    </xf>
    <xf numFmtId="0" fontId="35" fillId="0" borderId="0" xfId="0" applyFont="1" applyAlignment="1" applyProtection="1">
      <alignment horizontal="justify" vertical="top" wrapText="1"/>
      <protection hidden="1"/>
    </xf>
    <xf numFmtId="0" fontId="17" fillId="0" borderId="0" xfId="0" applyFont="1" applyAlignment="1">
      <alignment horizontal="center" vertical="center" wrapText="1"/>
    </xf>
    <xf numFmtId="0" fontId="18" fillId="0" borderId="0" xfId="0" applyFont="1" applyAlignment="1">
      <alignment horizontal="center" vertical="center"/>
    </xf>
    <xf numFmtId="0" fontId="27" fillId="9" borderId="0" xfId="0" applyFont="1" applyFill="1" applyAlignment="1">
      <alignment horizontal="center" vertical="center"/>
    </xf>
    <xf numFmtId="0" fontId="17" fillId="0" borderId="0" xfId="0" applyFont="1" applyAlignment="1">
      <alignment horizontal="justify" vertical="center" wrapText="1"/>
    </xf>
    <xf numFmtId="0" fontId="18" fillId="0" borderId="0" xfId="204" applyAlignment="1" applyProtection="1">
      <alignment horizontal="left" vertical="center"/>
      <protection hidden="1"/>
    </xf>
    <xf numFmtId="0" fontId="18" fillId="0" borderId="0" xfId="0" applyFont="1" applyAlignment="1">
      <alignment horizontal="justify" vertical="center" wrapText="1"/>
    </xf>
    <xf numFmtId="0" fontId="27" fillId="0" borderId="0" xfId="0" applyFont="1" applyAlignment="1">
      <alignment horizontal="center" vertical="center"/>
    </xf>
    <xf numFmtId="0" fontId="17" fillId="0" borderId="0" xfId="0" applyFont="1" applyAlignment="1">
      <alignment horizontal="center" vertical="center"/>
    </xf>
    <xf numFmtId="0" fontId="17" fillId="0" borderId="4" xfId="209" applyNumberFormat="1" applyFont="1" applyFill="1" applyBorder="1" applyAlignment="1" applyProtection="1">
      <alignment horizontal="left" vertical="center"/>
    </xf>
    <xf numFmtId="0" fontId="31" fillId="0" borderId="0" xfId="204" applyFont="1" applyAlignment="1" applyProtection="1">
      <alignment horizontal="left" vertical="center"/>
      <protection hidden="1"/>
    </xf>
    <xf numFmtId="0" fontId="17" fillId="7" borderId="4" xfId="209" applyNumberFormat="1" applyFont="1" applyFill="1" applyBorder="1" applyAlignment="1" applyProtection="1">
      <alignment horizontal="left" vertical="center" wrapText="1"/>
    </xf>
    <xf numFmtId="0" fontId="28" fillId="0" borderId="10" xfId="209"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8"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09" applyNumberFormat="1" applyFont="1" applyFill="1" applyBorder="1" applyAlignment="1" applyProtection="1">
      <alignment horizontal="left" vertical="center" wrapText="1"/>
      <protection hidden="1"/>
    </xf>
    <xf numFmtId="0" fontId="31" fillId="0" borderId="0" xfId="0" applyFont="1" applyAlignment="1" applyProtection="1">
      <alignment horizontal="justify" vertical="center" wrapText="1"/>
      <protection hidden="1"/>
    </xf>
    <xf numFmtId="0" fontId="27" fillId="0" borderId="0" xfId="209" applyFont="1" applyFill="1" applyBorder="1" applyAlignment="1" applyProtection="1">
      <alignment horizontal="left" vertical="center" wrapText="1"/>
      <protection hidden="1"/>
    </xf>
    <xf numFmtId="0" fontId="27" fillId="0" borderId="0" xfId="209" applyNumberFormat="1" applyFont="1" applyFill="1" applyBorder="1" applyAlignment="1" applyProtection="1">
      <alignment horizontal="left" vertical="center"/>
      <protection hidden="1"/>
    </xf>
    <xf numFmtId="14" fontId="7" fillId="0" borderId="0" xfId="204" applyNumberFormat="1" applyFont="1" applyAlignment="1">
      <alignment horizontal="left"/>
    </xf>
    <xf numFmtId="0" fontId="7" fillId="0" borderId="0" xfId="204" applyFont="1" applyAlignment="1">
      <alignment horizontal="left"/>
    </xf>
    <xf numFmtId="166"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protection hidden="1"/>
    </xf>
    <xf numFmtId="0" fontId="7" fillId="0" borderId="0" xfId="0" applyFont="1" applyAlignment="1">
      <alignment horizontal="center"/>
    </xf>
    <xf numFmtId="0" fontId="40" fillId="0" borderId="0" xfId="0" applyFont="1" applyAlignment="1">
      <alignment horizontal="center" vertical="top"/>
    </xf>
    <xf numFmtId="0" fontId="8" fillId="0" borderId="0" xfId="0" applyFont="1" applyAlignment="1">
      <alignment horizontal="left" vertical="top" wrapText="1"/>
    </xf>
    <xf numFmtId="166" fontId="8" fillId="0" borderId="5" xfId="204" applyNumberFormat="1" applyFont="1" applyBorder="1" applyAlignment="1" applyProtection="1">
      <alignment horizontal="center"/>
      <protection hidden="1"/>
    </xf>
    <xf numFmtId="0" fontId="90" fillId="12" borderId="14" xfId="0" applyFont="1" applyFill="1" applyBorder="1" applyAlignment="1">
      <alignment horizontal="center" vertical="center" wrapText="1"/>
    </xf>
    <xf numFmtId="0" fontId="90" fillId="12" borderId="3" xfId="0" applyFont="1" applyFill="1" applyBorder="1" applyAlignment="1">
      <alignment horizontal="center" vertical="center" wrapText="1"/>
    </xf>
    <xf numFmtId="0" fontId="90" fillId="12" borderId="15" xfId="0" applyFont="1" applyFill="1" applyBorder="1" applyAlignment="1">
      <alignment horizontal="center" vertical="center" wrapText="1"/>
    </xf>
    <xf numFmtId="0" fontId="38" fillId="12" borderId="14" xfId="0" applyFont="1" applyFill="1" applyBorder="1" applyAlignment="1">
      <alignment horizontal="left" vertical="center" wrapText="1"/>
    </xf>
    <xf numFmtId="0" fontId="38" fillId="12" borderId="3" xfId="0" applyFont="1" applyFill="1" applyBorder="1" applyAlignment="1">
      <alignment horizontal="left" vertical="center" wrapText="1"/>
    </xf>
    <xf numFmtId="0" fontId="38" fillId="12" borderId="15" xfId="0" applyFont="1" applyFill="1" applyBorder="1" applyAlignment="1">
      <alignment horizontal="left" vertical="center" wrapText="1"/>
    </xf>
    <xf numFmtId="0" fontId="38" fillId="14" borderId="14" xfId="0" applyFont="1" applyFill="1" applyBorder="1" applyAlignment="1">
      <alignment horizontal="center" vertical="center" wrapText="1"/>
    </xf>
    <xf numFmtId="0" fontId="38" fillId="14" borderId="3" xfId="0" applyFont="1" applyFill="1" applyBorder="1" applyAlignment="1">
      <alignment horizontal="center" vertical="center" wrapText="1"/>
    </xf>
    <xf numFmtId="0" fontId="68" fillId="0" borderId="0" xfId="0" applyFont="1" applyAlignment="1">
      <alignment horizontal="left" vertical="top" wrapText="1"/>
    </xf>
    <xf numFmtId="0" fontId="7" fillId="0" borderId="0" xfId="204" applyFont="1" applyAlignment="1">
      <alignment horizontal="left" vertical="center"/>
    </xf>
    <xf numFmtId="0" fontId="8" fillId="0" borderId="0" xfId="0" applyFont="1" applyAlignment="1">
      <alignment horizontal="right" vertical="center"/>
    </xf>
    <xf numFmtId="0" fontId="91" fillId="0" borderId="0" xfId="204" applyFont="1" applyAlignment="1" applyProtection="1">
      <alignment horizontal="left"/>
      <protection hidden="1"/>
    </xf>
    <xf numFmtId="0" fontId="38" fillId="15" borderId="0" xfId="0" applyFont="1" applyFill="1" applyAlignment="1">
      <alignment horizontal="left" vertical="top" wrapText="1"/>
    </xf>
    <xf numFmtId="0" fontId="35" fillId="0" borderId="0" xfId="0" applyFont="1" applyAlignment="1">
      <alignment horizontal="center" vertical="center"/>
    </xf>
    <xf numFmtId="0" fontId="40"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31"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17" fillId="0" borderId="0" xfId="0" applyFont="1" applyAlignment="1">
      <alignment horizontal="left" vertical="center"/>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17" fillId="15" borderId="0" xfId="203" applyFont="1" applyFill="1" applyAlignment="1" applyProtection="1">
      <alignment horizontal="center" vertical="top"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0" xfId="203" applyFont="1" applyAlignment="1" applyProtection="1">
      <alignment horizontal="left" vertical="top"/>
      <protection hidden="1"/>
    </xf>
    <xf numFmtId="0" fontId="27" fillId="9" borderId="0" xfId="203" applyFont="1" applyFill="1" applyAlignment="1" applyProtection="1">
      <alignment horizontal="center" vertical="center"/>
      <protection hidden="1"/>
    </xf>
    <xf numFmtId="0" fontId="40" fillId="0" borderId="0" xfId="203" applyFont="1" applyAlignment="1" applyProtection="1">
      <alignment horizontal="center" vertical="top"/>
      <protection hidden="1"/>
    </xf>
    <xf numFmtId="0" fontId="17" fillId="6" borderId="4" xfId="203" applyFont="1" applyFill="1" applyBorder="1" applyAlignment="1" applyProtection="1">
      <alignment horizontal="left" vertical="center" wrapText="1"/>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2" fontId="17" fillId="6" borderId="3" xfId="203" applyNumberFormat="1" applyFont="1" applyFill="1" applyBorder="1" applyAlignment="1" applyProtection="1">
      <alignment horizontal="center" vertical="center" wrapText="1"/>
      <protection hidden="1"/>
    </xf>
    <xf numFmtId="2" fontId="17" fillId="6" borderId="4" xfId="203" applyNumberFormat="1" applyFont="1" applyFill="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0" borderId="0" xfId="203" applyFont="1" applyAlignment="1" applyProtection="1">
      <alignment horizontal="center" vertical="center" wrapText="1"/>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39" fillId="6" borderId="8" xfId="203" applyFont="1" applyFill="1" applyBorder="1" applyAlignment="1" applyProtection="1">
      <alignment horizontal="justify" vertical="center" wrapText="1"/>
      <protection hidden="1"/>
    </xf>
    <xf numFmtId="0" fontId="39" fillId="6" borderId="9" xfId="203" applyFont="1" applyFill="1" applyBorder="1" applyAlignment="1" applyProtection="1">
      <alignment horizontal="justify" vertical="center" wrapText="1"/>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17" fillId="0" borderId="5" xfId="0" applyFont="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0" fontId="18" fillId="0" borderId="26" xfId="203" applyFont="1" applyBorder="1" applyAlignment="1" applyProtection="1">
      <alignment horizontal="justify" vertical="center" wrapText="1"/>
      <protection hidden="1"/>
    </xf>
    <xf numFmtId="0" fontId="17" fillId="0" borderId="4" xfId="203" applyFont="1" applyBorder="1" applyAlignment="1" applyProtection="1">
      <alignment horizontal="left" vertical="center" wrapText="1"/>
      <protection hidden="1"/>
    </xf>
    <xf numFmtId="0" fontId="17" fillId="6" borderId="24" xfId="203" applyFont="1" applyFill="1" applyBorder="1" applyAlignment="1" applyProtection="1">
      <alignment horizontal="left" vertical="center" wrapText="1"/>
      <protection hidden="1"/>
    </xf>
    <xf numFmtId="0" fontId="17" fillId="15" borderId="0" xfId="203" applyFont="1" applyFill="1" applyAlignment="1" applyProtection="1">
      <alignment horizontal="left" vertical="top" wrapText="1"/>
      <protection hidden="1"/>
    </xf>
    <xf numFmtId="0" fontId="17" fillId="0" borderId="0" xfId="199" applyNumberFormat="1" applyFont="1" applyFill="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74" fillId="0" borderId="0" xfId="202" applyNumberFormat="1" applyFont="1" applyFill="1" applyBorder="1" applyAlignment="1" applyProtection="1">
      <alignment horizontal="center" vertical="top" wrapText="1"/>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protection hidden="1"/>
    </xf>
    <xf numFmtId="169" fontId="27" fillId="0" borderId="0" xfId="0" applyNumberFormat="1" applyFont="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28"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0" borderId="0" xfId="204" applyFont="1" applyAlignment="1" applyProtection="1">
      <alignment horizontal="center" vertical="center"/>
      <protection hidden="1"/>
    </xf>
    <xf numFmtId="2" fontId="18" fillId="0" borderId="0" xfId="204" applyNumberFormat="1" applyAlignment="1" applyProtection="1">
      <alignment horizontal="right" vertical="center"/>
      <protection hidden="1"/>
    </xf>
    <xf numFmtId="169" fontId="17" fillId="0" borderId="0" xfId="0" applyNumberFormat="1" applyFont="1" applyAlignment="1" applyProtection="1">
      <alignment horizontal="center"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18" fillId="0" borderId="0" xfId="204" applyAlignment="1" applyProtection="1">
      <alignment horizontal="justify" vertical="center" wrapText="1"/>
      <protection hidden="1"/>
    </xf>
    <xf numFmtId="0" fontId="30" fillId="9" borderId="0" xfId="0" applyFont="1" applyFill="1" applyAlignment="1" applyProtection="1">
      <alignment horizontal="center" vertical="center" wrapText="1"/>
      <protection hidden="1"/>
    </xf>
    <xf numFmtId="0" fontId="30" fillId="9" borderId="7" xfId="0" applyFont="1" applyFill="1" applyBorder="1" applyAlignment="1" applyProtection="1">
      <alignment horizontal="center" vertical="center" wrapText="1"/>
      <protection hidden="1"/>
    </xf>
    <xf numFmtId="0" fontId="17" fillId="0" borderId="5" xfId="193" applyFont="1" applyBorder="1" applyAlignment="1">
      <alignment horizontal="left" vertical="center" wrapText="1"/>
    </xf>
    <xf numFmtId="0" fontId="18" fillId="0" borderId="0" xfId="193" applyFont="1" applyAlignment="1">
      <alignment horizontal="justify" vertical="top"/>
    </xf>
    <xf numFmtId="0" fontId="0" fillId="0" borderId="0" xfId="193" applyFont="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center"/>
    </xf>
    <xf numFmtId="0" fontId="18" fillId="4" borderId="0" xfId="193" applyFont="1" applyFill="1" applyAlignment="1" applyProtection="1">
      <alignment horizontal="left" vertical="center"/>
      <protection locked="0"/>
    </xf>
    <xf numFmtId="178" fontId="18" fillId="0" borderId="0" xfId="193" applyNumberFormat="1" applyFont="1" applyAlignment="1">
      <alignment horizontal="left" vertical="center"/>
    </xf>
    <xf numFmtId="0" fontId="17" fillId="15" borderId="0" xfId="193" applyFont="1" applyFill="1" applyAlignment="1">
      <alignment horizontal="justify" vertical="top"/>
    </xf>
    <xf numFmtId="0" fontId="18" fillId="0" borderId="0" xfId="193" applyFont="1" applyAlignment="1">
      <alignment horizontal="justify" vertical="center"/>
    </xf>
    <xf numFmtId="0" fontId="18" fillId="0" borderId="0" xfId="193" applyFont="1" applyAlignment="1">
      <alignment horizontal="center" vertical="top"/>
    </xf>
    <xf numFmtId="0" fontId="38"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8" fillId="4" borderId="22" xfId="0" applyFont="1" applyFill="1" applyBorder="1" applyAlignment="1" applyProtection="1">
      <alignment horizontal="left" vertical="center"/>
      <protection locked="0"/>
    </xf>
    <xf numFmtId="0" fontId="18" fillId="0" borderId="42" xfId="0" applyFont="1" applyBorder="1" applyAlignment="1">
      <alignment horizontal="justify" vertical="center" wrapText="1"/>
    </xf>
    <xf numFmtId="0" fontId="18" fillId="0" borderId="22" xfId="0" applyFont="1" applyBorder="1" applyAlignment="1">
      <alignment horizontal="left" vertical="center" indent="2"/>
    </xf>
    <xf numFmtId="0" fontId="18" fillId="0" borderId="41" xfId="0" applyFont="1" applyBorder="1" applyAlignment="1">
      <alignment horizontal="left" vertical="center" indent="2"/>
    </xf>
    <xf numFmtId="0" fontId="18" fillId="0" borderId="42" xfId="0" applyFont="1" applyBorder="1" applyAlignment="1">
      <alignment horizontal="left" vertical="center" indent="2"/>
    </xf>
    <xf numFmtId="0" fontId="18" fillId="0" borderId="0" xfId="0" applyFont="1" applyAlignment="1">
      <alignment horizontal="left" vertical="center" indent="2"/>
    </xf>
    <xf numFmtId="0" fontId="18" fillId="0" borderId="0" xfId="0" applyFont="1" applyAlignment="1">
      <alignment horizontal="left" vertical="center" wrapText="1" indent="2"/>
    </xf>
    <xf numFmtId="178" fontId="17"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8" fillId="0" borderId="0" xfId="208" applyFont="1" applyAlignment="1" applyProtection="1">
      <alignment horizontal="justify" vertical="center" wrapText="1"/>
      <protection hidden="1"/>
    </xf>
    <xf numFmtId="0" fontId="19" fillId="0" borderId="0" xfId="208" applyFont="1" applyAlignment="1" applyProtection="1">
      <alignment horizontal="left"/>
      <protection hidden="1"/>
    </xf>
    <xf numFmtId="0" fontId="19"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4" fillId="0" borderId="30" xfId="208" applyNumberFormat="1" applyFont="1" applyBorder="1" applyAlignment="1" applyProtection="1">
      <alignment horizontal="justify" vertical="center" wrapText="1"/>
      <protection hidden="1"/>
    </xf>
    <xf numFmtId="1" fontId="24" fillId="0" borderId="10" xfId="208" applyNumberFormat="1" applyFont="1" applyBorder="1" applyAlignment="1" applyProtection="1">
      <alignment horizontal="justify" vertical="center" wrapText="1"/>
      <protection hidden="1"/>
    </xf>
    <xf numFmtId="1" fontId="24"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1" fontId="24"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2" fontId="20" fillId="0" borderId="0" xfId="197" applyNumberFormat="1" applyFont="1" applyAlignment="1" applyProtection="1">
      <alignment horizontal="left" vertical="center"/>
      <protection hidden="1"/>
    </xf>
  </cellXfs>
  <cellStyles count="24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 3" xfId="232" xr:uid="{A6536B1F-E983-4005-894A-88C30FB16D39}"/>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1" xr:uid="{00000000-0005-0000-0000-000013010000}"/>
    <cellStyle name="Comma 45" xfId="234" xr:uid="{00000000-0005-0000-0000-000016010000}"/>
    <cellStyle name="Comma 46" xfId="236" xr:uid="{00000000-0005-0000-0000-000018010000}"/>
    <cellStyle name="Comma 47" xfId="238" xr:uid="{00000000-0005-0000-0000-00001A010000}"/>
    <cellStyle name="Comma 48" xfId="240" xr:uid="{00000000-0005-0000-0000-00001C01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00000000-0005-0000-0000-000015010000}"/>
    <cellStyle name="Normal 101" xfId="233" xr:uid="{00000000-0005-0000-0000-000017010000}"/>
    <cellStyle name="Normal 102" xfId="235" xr:uid="{00000000-0005-0000-0000-000019010000}"/>
    <cellStyle name="Normal 103" xfId="237" xr:uid="{00000000-0005-0000-0000-00001B010000}"/>
    <cellStyle name="Normal 104" xfId="239" xr:uid="{00000000-0005-0000-0000-00001D01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3" xfId="98" xr:uid="{00000000-0005-0000-0000-000062000000}"/>
    <cellStyle name="Normal 2 4" xfId="224" xr:uid="{00000000-0005-0000-0000-000007000000}"/>
    <cellStyle name="Normal 2 5" xfId="228" xr:uid="{00000000-0005-0000-0000-000005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5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7850719" y="41148"/>
          <a:ext cx="1016136" cy="7964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6723225" y="16764"/>
          <a:ext cx="1016177" cy="838399"/>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6537960" y="50292"/>
          <a:ext cx="1112520" cy="672084"/>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51</xdr:row>
      <xdr:rowOff>0</xdr:rowOff>
    </xdr:from>
    <xdr:to>
      <xdr:col>2</xdr:col>
      <xdr:colOff>4981575</xdr:colOff>
      <xdr:row>51</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820025" y="104775"/>
          <a:ext cx="0" cy="10477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81915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896475" y="19050"/>
          <a:ext cx="1104900" cy="1133475"/>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9809389" y="19050"/>
          <a:ext cx="813707" cy="1095375"/>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21" Type="http://schemas.openxmlformats.org/officeDocument/2006/relationships/printerSettings" Target="../printerSettings/printerSettings167.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drawing" Target="../drawings/drawing6.xml"/><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drawing" Target="../drawings/drawing7.xml"/><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2"/>
  <sheetViews>
    <sheetView workbookViewId="0">
      <selection activeCell="C5" sqref="C5"/>
    </sheetView>
  </sheetViews>
  <sheetFormatPr defaultRowHeight="16.5"/>
  <cols>
    <col min="1" max="1" width="18" customWidth="1"/>
    <col min="2" max="2" width="71.875" customWidth="1"/>
  </cols>
  <sheetData>
    <row r="1" spans="1:8" ht="31.5">
      <c r="A1" s="266" t="s">
        <v>0</v>
      </c>
      <c r="B1" s="618" t="s">
        <v>1</v>
      </c>
      <c r="C1" s="616"/>
      <c r="D1" s="616"/>
      <c r="E1" s="616"/>
      <c r="F1" s="616"/>
      <c r="G1" s="616"/>
      <c r="H1" s="616"/>
    </row>
    <row r="2" spans="1:8">
      <c r="B2" s="390"/>
    </row>
    <row r="3" spans="1:8">
      <c r="A3" t="s">
        <v>2</v>
      </c>
      <c r="B3" s="824" t="s">
        <v>3</v>
      </c>
    </row>
    <row r="5" spans="1:8" ht="33">
      <c r="A5" t="s">
        <v>4</v>
      </c>
      <c r="B5" s="847" t="s">
        <v>5</v>
      </c>
      <c r="C5" s="617"/>
      <c r="D5" s="617"/>
      <c r="E5" s="617"/>
      <c r="F5" s="617"/>
      <c r="G5" s="617"/>
      <c r="H5" s="617"/>
    </row>
    <row r="8" spans="1:8">
      <c r="E8">
        <v>32919024</v>
      </c>
    </row>
    <row r="9" spans="1:8">
      <c r="E9">
        <v>9472093</v>
      </c>
      <c r="F9">
        <f>+E9+E8</f>
        <v>42391117</v>
      </c>
      <c r="G9">
        <f>+F9*1.18</f>
        <v>50021518.059999995</v>
      </c>
      <c r="H9">
        <f>+G9+E10</f>
        <v>51349859.059999995</v>
      </c>
    </row>
    <row r="10" spans="1:8">
      <c r="E10">
        <v>1328341</v>
      </c>
    </row>
    <row r="11" spans="1:8">
      <c r="E11">
        <f>SUM(E8:E10)</f>
        <v>43719458</v>
      </c>
    </row>
    <row r="12" spans="1:8">
      <c r="E12">
        <f>+E11*1.18</f>
        <v>51588960.439999998</v>
      </c>
    </row>
  </sheetData>
  <sheetProtection formatColumns="0" formatRows="0" selectLockedCells="1" selectUnlockedCells="1"/>
  <customSheetViews>
    <customSheetView guid="{9154002C-6C58-44C9-AE93-0E761C3D01FD}" state="hidden">
      <selection activeCell="B19" sqref="B19"/>
      <pageMargins left="0" right="0" top="0" bottom="0" header="0" footer="0"/>
      <pageSetup orientation="portrait" r:id="rId1"/>
      <headerFooter alignWithMargins="0"/>
    </customSheetView>
    <customSheetView guid="{B835C05C-B615-4DCB-982D-4519616B3CD8}" state="hidden">
      <selection activeCell="B11" sqref="B11"/>
      <pageMargins left="0" right="0" top="0" bottom="0" header="0" footer="0"/>
      <pageSetup orientation="portrait" r:id="rId2"/>
      <headerFooter alignWithMargins="0"/>
    </customSheetView>
    <customSheetView guid="{E97134B6-5E8D-4951-8DA0-73D065532361}" state="hidden">
      <selection activeCell="B1" sqref="B1:H1"/>
      <pageMargins left="0" right="0" top="0" bottom="0" header="0" footer="0"/>
      <pageSetup orientation="portrait" r:id="rId3"/>
      <headerFooter alignWithMargins="0"/>
    </customSheetView>
    <customSheetView guid="{D0757F9E-DF41-4B40-A5E5-F4F8FDD8D61D}" state="hidden">
      <selection activeCell="B6" sqref="B6"/>
      <pageMargins left="0" right="0" top="0" bottom="0" header="0" footer="0"/>
      <pageSetup orientation="portrait" r:id="rId4"/>
      <headerFooter alignWithMargins="0"/>
    </customSheetView>
    <customSheetView guid="{EE46BCD1-F715-4FA9-A5FC-1B125AD601E0}" state="hidden">
      <selection activeCell="B5" sqref="B5:H5"/>
      <pageMargins left="0" right="0" top="0" bottom="0" header="0" footer="0"/>
      <pageSetup orientation="portrait" r:id="rId5"/>
      <headerFooter alignWithMargins="0"/>
    </customSheetView>
    <customSheetView guid="{4AA1107B-A795-4744-B566-827168772C7A}" state="hidden">
      <selection activeCell="B2" sqref="B2"/>
      <pageMargins left="0" right="0" top="0" bottom="0" header="0" footer="0"/>
      <pageSetup orientation="portrait" r:id="rId6"/>
      <headerFooter alignWithMargins="0"/>
    </customSheetView>
    <customSheetView guid="{B23AD343-29DA-4CE0-BD10-47BF44F3782F}" state="hidden">
      <selection activeCell="B10" sqref="B10"/>
      <pageMargins left="0" right="0" top="0" bottom="0" header="0" footer="0"/>
      <pageSetup orientation="portrait" r:id="rId7"/>
      <headerFooter alignWithMargins="0"/>
    </customSheetView>
    <customSheetView guid="{ECE9294F-C910-4036-88BC-B1F2176FB06B}" state="hidden">
      <selection activeCell="B8" sqref="B8"/>
      <pageMargins left="0" right="0" top="0" bottom="0" header="0" footer="0"/>
      <pageSetup orientation="portrait" r:id="rId8"/>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9"/>
      <headerFooter alignWithMargins="0"/>
    </customSheetView>
    <customSheetView guid="{A7DBDDEF-9245-44C6-9EBF-032DB6E1C0A2}" state="hidden">
      <selection activeCell="B8" sqref="B8"/>
      <pageMargins left="0" right="0" top="0" bottom="0" header="0" footer="0"/>
      <pageSetup orientation="portrait" r:id="rId10"/>
      <headerFooter alignWithMargins="0"/>
    </customSheetView>
    <customSheetView guid="{7487ED9F-BBED-4B2A-9631-22F1A430946B}" state="hidden">
      <selection activeCell="B2" sqref="B2"/>
      <pageMargins left="0" right="0" top="0" bottom="0" header="0" footer="0"/>
      <pageSetup orientation="portrait" r:id="rId11"/>
      <headerFooter alignWithMargins="0"/>
    </customSheetView>
    <customSheetView guid="{B3CE7B10-A914-4559-A6DA-AED8C22AFD6D}" state="hidden">
      <selection activeCell="B7" sqref="B7"/>
      <pageMargins left="0" right="0" top="0" bottom="0" header="0" footer="0"/>
      <pageSetup orientation="portrait" r:id="rId12"/>
      <headerFooter alignWithMargins="0"/>
    </customSheetView>
    <customSheetView guid="{D53177B2-31EC-4222-B97A-A37DCFD9E45B}" state="hidden">
      <selection activeCell="B1" sqref="B1:H1"/>
      <pageMargins left="0" right="0" top="0" bottom="0" header="0" footer="0"/>
      <pageSetup orientation="portrait" r:id="rId13"/>
      <headerFooter alignWithMargins="0"/>
    </customSheetView>
    <customSheetView guid="{223BC0FC-814D-40F0-9795-CE82A16FF3A5}" state="hidden">
      <selection activeCell="B10" sqref="B10"/>
      <pageMargins left="0" right="0" top="0" bottom="0" header="0" footer="0"/>
      <pageSetup orientation="portrait" r:id="rId14"/>
      <headerFooter alignWithMargins="0"/>
    </customSheetView>
    <customSheetView guid="{E81F0721-C35D-4189-B675-E46A21339863}" state="hidden">
      <selection activeCell="B11" sqref="B11"/>
      <pageMargins left="0" right="0" top="0" bottom="0" header="0" footer="0"/>
      <pageSetup orientation="portrait" r:id="rId15"/>
      <headerFooter alignWithMargins="0"/>
    </customSheetView>
    <customSheetView guid="{17F5C48B-526E-48D2-9F97-823D578F9893}" state="hidden">
      <selection activeCell="B15" sqref="B15:B16"/>
      <pageMargins left="0" right="0" top="0" bottom="0" header="0" footer="0"/>
      <pageSetup orientation="portrait" r:id="rId16"/>
      <headerFooter alignWithMargins="0"/>
    </customSheetView>
    <customSheetView guid="{9AABADBB-0C61-4F6E-8EBA-FB1F391DCDF7}" state="hidden">
      <selection activeCell="B19" sqref="B19"/>
      <pageMargins left="0" right="0" top="0" bottom="0" header="0" footer="0"/>
      <pageSetup orientation="portrait" r:id="rId17"/>
      <headerFooter alignWithMargins="0"/>
    </customSheetView>
  </customSheetViews>
  <phoneticPr fontId="29"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W127"/>
  <sheetViews>
    <sheetView tabSelected="1" view="pageBreakPreview" zoomScale="70" zoomScaleNormal="90" zoomScaleSheetLayoutView="70" workbookViewId="0">
      <selection activeCell="C18" sqref="C18"/>
    </sheetView>
  </sheetViews>
  <sheetFormatPr defaultColWidth="9" defaultRowHeight="16.5"/>
  <cols>
    <col min="1" max="1" width="10.625" style="345" customWidth="1"/>
    <col min="2" max="2" width="15.125" style="346" customWidth="1"/>
    <col min="3" max="3" width="12" style="345" customWidth="1"/>
    <col min="4" max="4" width="13" style="345" customWidth="1"/>
    <col min="5" max="5" width="16.25" style="345" customWidth="1"/>
    <col min="6" max="6" width="58.125" style="345" customWidth="1"/>
    <col min="7" max="7" width="5.125" style="176" bestFit="1" customWidth="1"/>
    <col min="8" max="8" width="9" style="238"/>
    <col min="9" max="9" width="11.75" style="176" bestFit="1" customWidth="1"/>
    <col min="10" max="10" width="17.125" style="176" customWidth="1"/>
    <col min="11" max="11" width="13.625" style="176" customWidth="1"/>
    <col min="12" max="26" width="9" style="176"/>
    <col min="27" max="27" width="9" style="176" hidden="1" customWidth="1"/>
    <col min="28" max="29" width="17.625" style="176" hidden="1" customWidth="1"/>
    <col min="30" max="30" width="9" style="176" hidden="1" customWidth="1"/>
    <col min="31" max="31" width="15.5" style="176" hidden="1" customWidth="1"/>
    <col min="32" max="32" width="15.375" style="176" hidden="1" customWidth="1"/>
    <col min="33" max="44" width="9" style="176"/>
    <col min="45" max="16384" width="9" style="308"/>
  </cols>
  <sheetData>
    <row r="1" spans="1:49" ht="51.75" customHeight="1">
      <c r="A1" s="1206" t="str">
        <f>Cover!B3</f>
        <v>Ref. No:  SRTS-II/C&amp;M/WC-4218/2025---------------------
Specification Nos: SR2/NT/W-AIS/DOM/C00/25/01355</v>
      </c>
      <c r="B1" s="1206"/>
      <c r="C1" s="1206"/>
      <c r="D1" s="1206"/>
      <c r="E1" s="1206"/>
      <c r="F1" s="1206"/>
      <c r="G1" s="1206"/>
      <c r="H1" s="1206"/>
      <c r="I1" s="1206"/>
      <c r="J1" s="1206"/>
      <c r="K1" s="1206"/>
      <c r="AS1" s="1"/>
      <c r="AT1" s="1"/>
      <c r="AU1" s="1"/>
      <c r="AV1" s="1"/>
      <c r="AW1" s="1"/>
    </row>
    <row r="2" spans="1:49">
      <c r="A2" s="3"/>
      <c r="B2" s="12"/>
      <c r="C2" s="5"/>
      <c r="D2" s="5"/>
      <c r="E2" s="1"/>
      <c r="F2" s="1"/>
      <c r="AS2" s="1"/>
      <c r="AT2" s="1"/>
      <c r="AU2" s="1"/>
      <c r="AV2" s="1"/>
      <c r="AW2" s="1"/>
    </row>
    <row r="3" spans="1:49" ht="41.25" customHeight="1">
      <c r="A3" s="1156" t="str">
        <f>Cover!$B$2</f>
        <v>Construction of 220kV Terminal Bay at 400kV Hiriyur Substation for KPTCL by POWERGRID</v>
      </c>
      <c r="B3" s="1156"/>
      <c r="C3" s="1156"/>
      <c r="D3" s="1156"/>
      <c r="E3" s="1156"/>
      <c r="F3" s="1156"/>
      <c r="G3" s="1156"/>
      <c r="H3" s="1156"/>
      <c r="I3" s="1156"/>
      <c r="J3" s="1156"/>
      <c r="K3" s="1156"/>
      <c r="AA3" s="181" t="s">
        <v>184</v>
      </c>
      <c r="AC3" s="182">
        <f>IF(ISERROR(#REF!/('Sch-6'!D15+'Sch-6'!D17+'Sch-6'!D19)),0,#REF!/( 'Sch-6'!D15+'Sch-6'!D17+'Sch-6'!D19))</f>
        <v>0</v>
      </c>
      <c r="AS3" s="1"/>
      <c r="AT3" s="1"/>
      <c r="AU3" s="1"/>
      <c r="AV3" s="1"/>
      <c r="AW3" s="1"/>
    </row>
    <row r="4" spans="1:49">
      <c r="A4" s="1158" t="s">
        <v>308</v>
      </c>
      <c r="B4" s="1158"/>
      <c r="C4" s="1158"/>
      <c r="D4" s="1158"/>
      <c r="E4" s="1158"/>
      <c r="F4" s="1158"/>
      <c r="G4" s="1158"/>
      <c r="H4" s="1158"/>
      <c r="I4" s="1158"/>
      <c r="J4" s="1158"/>
      <c r="K4" s="1158"/>
      <c r="AA4" s="181" t="s">
        <v>186</v>
      </c>
      <c r="AC4" s="182" t="e">
        <f>#REF!</f>
        <v>#REF!</v>
      </c>
      <c r="AS4" s="1"/>
      <c r="AT4" s="1"/>
      <c r="AU4" s="1"/>
      <c r="AV4" s="1"/>
      <c r="AW4" s="1"/>
    </row>
    <row r="5" spans="1:49">
      <c r="A5" s="1037"/>
      <c r="B5" s="1036"/>
      <c r="C5" s="1037"/>
      <c r="D5" s="1037"/>
      <c r="E5" s="1037"/>
      <c r="F5" s="1037"/>
      <c r="AA5" s="181" t="s">
        <v>187</v>
      </c>
      <c r="AC5" s="182">
        <f>IF(ISERROR(#REF!/#REF!),0,#REF! /#REF!)</f>
        <v>0</v>
      </c>
      <c r="AS5" s="1"/>
      <c r="AT5" s="1"/>
      <c r="AU5" s="1"/>
      <c r="AV5" s="1"/>
      <c r="AW5" s="1"/>
    </row>
    <row r="6" spans="1:49">
      <c r="A6" s="31" t="str">
        <f>'Sch-1.'!A7</f>
        <v>Bidder’s Name and Address (Lead Partner) :</v>
      </c>
      <c r="B6" s="32"/>
      <c r="C6" s="32"/>
      <c r="D6" s="32"/>
      <c r="E6" s="66" t="s">
        <v>81</v>
      </c>
      <c r="F6" s="1"/>
      <c r="AA6" s="181" t="s">
        <v>188</v>
      </c>
      <c r="AC6" s="182" t="e">
        <f>#REF!</f>
        <v>#REF!</v>
      </c>
      <c r="AS6" s="1"/>
      <c r="AT6" s="1"/>
      <c r="AU6" s="1"/>
      <c r="AV6" s="1"/>
      <c r="AW6" s="1"/>
    </row>
    <row r="7" spans="1:49">
      <c r="A7" s="1204" t="str">
        <f>'Sch-1.'!A9</f>
        <v/>
      </c>
      <c r="B7" s="1204"/>
      <c r="C7" s="1204"/>
      <c r="D7" s="1204"/>
      <c r="E7" s="289" t="str">
        <f>'Sch-1.'!I9</f>
        <v>C&amp;M Department</v>
      </c>
      <c r="F7" s="1"/>
      <c r="AA7" s="181" t="s">
        <v>189</v>
      </c>
      <c r="AC7" s="182" t="e">
        <f>SUM(AC3:AC6)</f>
        <v>#REF!</v>
      </c>
      <c r="AS7" s="1"/>
      <c r="AT7" s="1"/>
      <c r="AU7" s="1"/>
      <c r="AV7" s="1"/>
      <c r="AW7" s="1"/>
    </row>
    <row r="8" spans="1:49">
      <c r="A8" s="31" t="s">
        <v>84</v>
      </c>
      <c r="B8" s="1205" t="str">
        <f>IF('Sch-1.'!C10=0, "", 'Sch-1.'!C10)</f>
        <v/>
      </c>
      <c r="C8" s="1205"/>
      <c r="D8" s="1205"/>
      <c r="E8" s="289" t="str">
        <f>'Sch-1.'!I10</f>
        <v>Power Grid Corporation of India Ltd.,</v>
      </c>
      <c r="F8" s="1"/>
      <c r="AS8" s="1"/>
      <c r="AT8" s="1"/>
      <c r="AU8" s="1"/>
      <c r="AV8" s="1"/>
      <c r="AW8" s="1"/>
    </row>
    <row r="9" spans="1:49">
      <c r="A9" s="31" t="s">
        <v>86</v>
      </c>
      <c r="B9" s="1205" t="str">
        <f>IF('Sch-1.'!C11=0, "", 'Sch-1.'!C11)</f>
        <v/>
      </c>
      <c r="C9" s="1205"/>
      <c r="D9" s="1205"/>
      <c r="E9" s="289" t="str">
        <f>'Sch-1.'!I11</f>
        <v>SR-II,RHQ</v>
      </c>
      <c r="F9" s="1"/>
      <c r="AS9" s="1"/>
      <c r="AT9" s="1"/>
      <c r="AU9" s="1"/>
      <c r="AV9" s="1"/>
      <c r="AW9" s="1"/>
    </row>
    <row r="10" spans="1:49">
      <c r="A10" s="32"/>
      <c r="B10" s="1205" t="str">
        <f>IF('Sch-1.'!C12=0, "", 'Sch-1.'!C12)</f>
        <v/>
      </c>
      <c r="C10" s="1205"/>
      <c r="D10" s="1205"/>
      <c r="E10" s="289" t="str">
        <f>'Sch-1.'!I12</f>
        <v>Singanayakanahalli,Yelahanka</v>
      </c>
      <c r="F10" s="1"/>
      <c r="AA10" s="181" t="s">
        <v>190</v>
      </c>
      <c r="AC10" s="182" t="e">
        <f>'Sch-1.'!#REF!</f>
        <v>#REF!</v>
      </c>
      <c r="AS10" s="1"/>
      <c r="AT10" s="1"/>
      <c r="AU10" s="1"/>
      <c r="AV10" s="1"/>
      <c r="AW10" s="1"/>
    </row>
    <row r="11" spans="1:49">
      <c r="A11" s="32"/>
      <c r="B11" s="1205" t="str">
        <f>IF('Sch-1.'!C13=0, "", 'Sch-1.'!C13)</f>
        <v/>
      </c>
      <c r="C11" s="1205"/>
      <c r="D11" s="1205"/>
      <c r="E11" s="289" t="str">
        <f>'Sch-1.'!I13</f>
        <v>Bangalore -560064</v>
      </c>
      <c r="F11" s="1"/>
      <c r="AA11" s="181"/>
      <c r="AC11" s="182"/>
      <c r="AS11" s="1"/>
      <c r="AT11" s="1"/>
      <c r="AU11" s="1"/>
      <c r="AV11" s="1"/>
      <c r="AW11" s="1"/>
    </row>
    <row r="12" spans="1:49">
      <c r="A12" s="32"/>
      <c r="B12" s="1029"/>
      <c r="C12" s="1029"/>
      <c r="D12" s="1029"/>
      <c r="E12" s="289"/>
      <c r="F12" s="1"/>
      <c r="AA12" s="181"/>
      <c r="AC12" s="182"/>
      <c r="AS12" s="1"/>
      <c r="AT12" s="1"/>
      <c r="AU12" s="1"/>
      <c r="AV12" s="1"/>
      <c r="AW12" s="1"/>
    </row>
    <row r="13" spans="1:49">
      <c r="A13" s="32"/>
      <c r="B13" s="31"/>
      <c r="C13" s="31"/>
      <c r="D13" s="31"/>
      <c r="E13" s="31"/>
      <c r="F13" s="7" t="s">
        <v>91</v>
      </c>
      <c r="AB13" s="1162" t="s">
        <v>191</v>
      </c>
      <c r="AC13" s="1162"/>
      <c r="AD13" s="238" t="s">
        <v>182</v>
      </c>
      <c r="AE13" s="1162" t="s">
        <v>192</v>
      </c>
      <c r="AF13" s="1162"/>
      <c r="AS13" s="1"/>
      <c r="AT13" s="1"/>
      <c r="AU13" s="1"/>
      <c r="AV13" s="1"/>
      <c r="AW13" s="1"/>
    </row>
    <row r="14" spans="1:49" ht="143.25" customHeight="1">
      <c r="A14" s="834" t="s">
        <v>92</v>
      </c>
      <c r="B14" s="468" t="s">
        <v>193</v>
      </c>
      <c r="C14" s="666" t="s">
        <v>309</v>
      </c>
      <c r="D14" s="468" t="s">
        <v>95</v>
      </c>
      <c r="E14" s="468" t="s">
        <v>96</v>
      </c>
      <c r="F14" s="827" t="s">
        <v>195</v>
      </c>
      <c r="G14" s="828" t="s">
        <v>98</v>
      </c>
      <c r="H14" s="828" t="s">
        <v>196</v>
      </c>
      <c r="I14" s="829" t="s">
        <v>199</v>
      </c>
      <c r="J14" s="827" t="s">
        <v>200</v>
      </c>
      <c r="K14" s="827" t="s">
        <v>102</v>
      </c>
      <c r="AB14" s="186" t="s">
        <v>199</v>
      </c>
      <c r="AC14" s="186" t="s">
        <v>200</v>
      </c>
      <c r="AD14" s="238"/>
      <c r="AE14" s="186" t="s">
        <v>199</v>
      </c>
      <c r="AF14" s="186" t="s">
        <v>200</v>
      </c>
      <c r="AS14" s="1"/>
      <c r="AT14" s="1"/>
      <c r="AU14" s="1"/>
      <c r="AV14" s="1"/>
      <c r="AW14" s="1"/>
    </row>
    <row r="15" spans="1:49">
      <c r="A15" s="8">
        <v>1</v>
      </c>
      <c r="B15" s="8">
        <v>2</v>
      </c>
      <c r="C15" s="8">
        <v>3</v>
      </c>
      <c r="D15" s="8">
        <v>4</v>
      </c>
      <c r="E15" s="8">
        <v>5</v>
      </c>
      <c r="F15" s="8" t="s">
        <v>175</v>
      </c>
      <c r="AB15" s="188">
        <v>5</v>
      </c>
      <c r="AC15" s="188" t="s">
        <v>175</v>
      </c>
      <c r="AD15" s="238"/>
      <c r="AE15" s="188">
        <v>5</v>
      </c>
      <c r="AF15" s="188" t="s">
        <v>175</v>
      </c>
      <c r="AS15" s="1"/>
      <c r="AT15" s="1"/>
      <c r="AU15" s="1"/>
      <c r="AV15" s="1"/>
      <c r="AW15" s="1"/>
    </row>
    <row r="16" spans="1:49" s="629" customFormat="1" ht="24.75" customHeight="1">
      <c r="A16" s="904" t="s">
        <v>14</v>
      </c>
      <c r="B16" s="1190" t="s">
        <v>310</v>
      </c>
      <c r="C16" s="1191"/>
      <c r="D16" s="1191"/>
      <c r="E16" s="1191"/>
      <c r="F16" s="1192"/>
      <c r="G16" s="859"/>
      <c r="H16" s="860"/>
      <c r="I16" s="880"/>
      <c r="J16" s="880"/>
      <c r="K16" s="881"/>
      <c r="L16" s="835"/>
      <c r="M16" s="835"/>
      <c r="N16" s="841"/>
      <c r="O16" s="841"/>
      <c r="P16" s="730"/>
      <c r="Q16" s="730"/>
      <c r="R16" s="730"/>
      <c r="S16" s="730"/>
      <c r="T16" s="628"/>
      <c r="U16" s="628"/>
      <c r="V16" s="628"/>
      <c r="W16" s="628"/>
      <c r="X16" s="628"/>
      <c r="Y16" s="628"/>
      <c r="Z16" s="628"/>
      <c r="AA16" s="628"/>
      <c r="AB16" s="628"/>
      <c r="AC16" s="628"/>
      <c r="AD16" s="628"/>
      <c r="AE16" s="628"/>
      <c r="AF16" s="628"/>
      <c r="AG16" s="688"/>
      <c r="AH16" s="688"/>
      <c r="AI16" s="627"/>
      <c r="AJ16" s="688"/>
      <c r="AK16" s="688"/>
      <c r="AL16" s="628"/>
      <c r="AM16" s="628"/>
      <c r="AN16" s="628"/>
      <c r="AO16" s="628"/>
      <c r="AP16" s="628"/>
      <c r="AQ16" s="628"/>
      <c r="AR16" s="628"/>
      <c r="AS16" s="628"/>
      <c r="AT16" s="628"/>
      <c r="AU16" s="628"/>
      <c r="AV16" s="628"/>
      <c r="AW16" s="628"/>
    </row>
    <row r="17" spans="1:49" s="629" customFormat="1" ht="24.75" customHeight="1">
      <c r="A17" s="981" t="s">
        <v>203</v>
      </c>
      <c r="B17" s="1193" t="s">
        <v>204</v>
      </c>
      <c r="C17" s="1194"/>
      <c r="D17" s="982"/>
      <c r="E17" s="982"/>
      <c r="F17" s="983"/>
      <c r="G17" s="984"/>
      <c r="H17" s="985"/>
      <c r="I17" s="986"/>
      <c r="J17" s="986"/>
      <c r="K17" s="987"/>
      <c r="L17" s="835"/>
      <c r="M17" s="835"/>
      <c r="N17" s="841"/>
      <c r="O17" s="841"/>
      <c r="P17" s="730"/>
      <c r="Q17" s="730"/>
      <c r="R17" s="730"/>
      <c r="S17" s="730"/>
      <c r="T17" s="628"/>
      <c r="U17" s="628"/>
      <c r="V17" s="628"/>
      <c r="W17" s="628"/>
      <c r="X17" s="628"/>
      <c r="Y17" s="628"/>
      <c r="Z17" s="628"/>
      <c r="AA17" s="628"/>
      <c r="AB17" s="628"/>
      <c r="AC17" s="628"/>
      <c r="AD17" s="628"/>
      <c r="AE17" s="628"/>
      <c r="AF17" s="628"/>
      <c r="AG17" s="688"/>
      <c r="AH17" s="688"/>
      <c r="AI17" s="627"/>
      <c r="AJ17" s="688"/>
      <c r="AK17" s="688"/>
      <c r="AL17" s="628"/>
      <c r="AM17" s="628"/>
      <c r="AN17" s="628"/>
      <c r="AO17" s="628"/>
      <c r="AP17" s="628"/>
      <c r="AQ17" s="628"/>
      <c r="AR17" s="628"/>
      <c r="AS17" s="628"/>
      <c r="AT17" s="628"/>
      <c r="AU17" s="628"/>
      <c r="AV17" s="628"/>
      <c r="AW17" s="628"/>
    </row>
    <row r="18" spans="1:49" s="629" customFormat="1" ht="33">
      <c r="A18" s="905">
        <v>1</v>
      </c>
      <c r="B18" s="906">
        <v>995461</v>
      </c>
      <c r="C18" s="907"/>
      <c r="D18" s="908">
        <v>0.18</v>
      </c>
      <c r="E18" s="909" t="s">
        <v>108</v>
      </c>
      <c r="F18" s="943" t="s">
        <v>722</v>
      </c>
      <c r="G18" s="850" t="s">
        <v>709</v>
      </c>
      <c r="H18" s="850">
        <v>1</v>
      </c>
      <c r="I18" s="1069"/>
      <c r="J18" s="882" t="str">
        <f t="shared" ref="J18:J70" si="0">IF(I18=0, "Included", IF(ISERROR(H18*I18), I18, H18*I18))</f>
        <v>Included</v>
      </c>
      <c r="K18" s="882">
        <f t="shared" ref="K18:K70" si="1">O18</f>
        <v>0</v>
      </c>
      <c r="L18" s="569"/>
      <c r="M18" s="569"/>
      <c r="N18" s="569">
        <f t="shared" ref="N18:N70" si="2">IF(J18="Included",0,J18)</f>
        <v>0</v>
      </c>
      <c r="O18" s="569">
        <f t="shared" ref="O18:O52" si="3">IF(E18="confirmed",(N18*D18),(N18*E18))</f>
        <v>0</v>
      </c>
      <c r="P18" s="730"/>
      <c r="Q18" s="730"/>
      <c r="R18" s="730"/>
      <c r="S18" s="730"/>
      <c r="T18" s="628"/>
      <c r="U18" s="628"/>
      <c r="V18" s="628"/>
      <c r="W18" s="628"/>
      <c r="X18" s="628"/>
      <c r="Y18" s="628"/>
      <c r="Z18" s="628"/>
      <c r="AA18" s="628"/>
      <c r="AB18" s="628"/>
      <c r="AC18" s="628"/>
      <c r="AD18" s="628"/>
      <c r="AE18" s="628"/>
      <c r="AF18" s="628"/>
      <c r="AG18" s="688"/>
      <c r="AH18" s="688"/>
      <c r="AI18" s="627"/>
      <c r="AJ18" s="688"/>
      <c r="AK18" s="688"/>
      <c r="AL18" s="628"/>
      <c r="AM18" s="628"/>
      <c r="AN18" s="628"/>
      <c r="AO18" s="628"/>
      <c r="AP18" s="628"/>
      <c r="AQ18" s="628"/>
      <c r="AR18" s="628"/>
      <c r="AS18" s="628"/>
      <c r="AT18" s="628"/>
      <c r="AU18" s="628"/>
      <c r="AV18" s="628"/>
      <c r="AW18" s="628"/>
    </row>
    <row r="19" spans="1:49" s="629" customFormat="1" ht="33">
      <c r="A19" s="905">
        <v>2</v>
      </c>
      <c r="B19" s="906">
        <v>995461</v>
      </c>
      <c r="C19" s="907"/>
      <c r="D19" s="908">
        <v>0.18</v>
      </c>
      <c r="E19" s="909" t="s">
        <v>108</v>
      </c>
      <c r="F19" s="943" t="s">
        <v>723</v>
      </c>
      <c r="G19" s="850" t="s">
        <v>709</v>
      </c>
      <c r="H19" s="850">
        <v>3</v>
      </c>
      <c r="I19" s="1069"/>
      <c r="J19" s="882" t="str">
        <f t="shared" si="0"/>
        <v>Included</v>
      </c>
      <c r="K19" s="882">
        <f t="shared" si="1"/>
        <v>0</v>
      </c>
      <c r="L19" s="569"/>
      <c r="M19" s="569"/>
      <c r="N19" s="569">
        <f t="shared" si="2"/>
        <v>0</v>
      </c>
      <c r="O19" s="569">
        <f t="shared" si="3"/>
        <v>0</v>
      </c>
      <c r="P19" s="730"/>
      <c r="Q19" s="730"/>
      <c r="R19" s="730"/>
      <c r="S19" s="730"/>
      <c r="T19" s="628"/>
      <c r="U19" s="628"/>
      <c r="V19" s="628"/>
      <c r="W19" s="628"/>
      <c r="X19" s="628"/>
      <c r="Y19" s="628"/>
      <c r="Z19" s="628"/>
      <c r="AA19" s="628"/>
      <c r="AB19" s="628"/>
      <c r="AC19" s="628"/>
      <c r="AD19" s="628"/>
      <c r="AE19" s="628"/>
      <c r="AF19" s="628"/>
      <c r="AG19" s="688"/>
      <c r="AH19" s="688"/>
      <c r="AI19" s="627"/>
      <c r="AJ19" s="688"/>
      <c r="AK19" s="688"/>
      <c r="AL19" s="628"/>
      <c r="AM19" s="628"/>
      <c r="AN19" s="628"/>
      <c r="AO19" s="628"/>
      <c r="AP19" s="628"/>
      <c r="AQ19" s="628"/>
      <c r="AR19" s="628"/>
      <c r="AS19" s="628"/>
      <c r="AT19" s="628"/>
      <c r="AU19" s="628"/>
      <c r="AV19" s="628"/>
      <c r="AW19" s="628"/>
    </row>
    <row r="20" spans="1:49" s="629" customFormat="1">
      <c r="A20" s="905">
        <v>3</v>
      </c>
      <c r="B20" s="906">
        <v>995461</v>
      </c>
      <c r="C20" s="907"/>
      <c r="D20" s="908">
        <v>0.18</v>
      </c>
      <c r="E20" s="909" t="s">
        <v>108</v>
      </c>
      <c r="F20" s="944" t="s">
        <v>724</v>
      </c>
      <c r="G20" s="850" t="s">
        <v>709</v>
      </c>
      <c r="H20" s="850">
        <v>2</v>
      </c>
      <c r="I20" s="1069"/>
      <c r="J20" s="882" t="str">
        <f t="shared" si="0"/>
        <v>Included</v>
      </c>
      <c r="K20" s="882">
        <f t="shared" si="1"/>
        <v>0</v>
      </c>
      <c r="L20" s="569"/>
      <c r="M20" s="569"/>
      <c r="N20" s="569">
        <f t="shared" si="2"/>
        <v>0</v>
      </c>
      <c r="O20" s="569">
        <f t="shared" si="3"/>
        <v>0</v>
      </c>
      <c r="P20" s="730"/>
      <c r="Q20" s="730"/>
      <c r="R20" s="730"/>
      <c r="S20" s="730"/>
      <c r="T20" s="628"/>
      <c r="U20" s="628"/>
      <c r="V20" s="628"/>
      <c r="W20" s="628"/>
      <c r="X20" s="628"/>
      <c r="Y20" s="628"/>
      <c r="Z20" s="628"/>
      <c r="AA20" s="628"/>
      <c r="AB20" s="628"/>
      <c r="AC20" s="628"/>
      <c r="AD20" s="628"/>
      <c r="AE20" s="628"/>
      <c r="AF20" s="628"/>
      <c r="AG20" s="688"/>
      <c r="AH20" s="688"/>
      <c r="AI20" s="627"/>
      <c r="AJ20" s="688"/>
      <c r="AK20" s="688"/>
      <c r="AL20" s="628"/>
      <c r="AM20" s="628"/>
      <c r="AN20" s="628"/>
      <c r="AO20" s="628"/>
      <c r="AP20" s="628"/>
      <c r="AQ20" s="628"/>
      <c r="AR20" s="628"/>
      <c r="AS20" s="628"/>
      <c r="AT20" s="628"/>
      <c r="AU20" s="628"/>
      <c r="AV20" s="628"/>
      <c r="AW20" s="628"/>
    </row>
    <row r="21" spans="1:49" s="629" customFormat="1" ht="32.25" customHeight="1">
      <c r="A21" s="905">
        <v>4</v>
      </c>
      <c r="B21" s="906">
        <v>995461</v>
      </c>
      <c r="C21" s="907"/>
      <c r="D21" s="908">
        <v>0.18</v>
      </c>
      <c r="E21" s="909" t="s">
        <v>108</v>
      </c>
      <c r="F21" s="944" t="s">
        <v>206</v>
      </c>
      <c r="G21" s="850" t="s">
        <v>709</v>
      </c>
      <c r="H21" s="850">
        <v>3</v>
      </c>
      <c r="I21" s="1069"/>
      <c r="J21" s="882" t="str">
        <f t="shared" si="0"/>
        <v>Included</v>
      </c>
      <c r="K21" s="882">
        <f t="shared" si="1"/>
        <v>0</v>
      </c>
      <c r="L21" s="569"/>
      <c r="M21" s="569"/>
      <c r="N21" s="569">
        <f t="shared" si="2"/>
        <v>0</v>
      </c>
      <c r="O21" s="569">
        <f t="shared" si="3"/>
        <v>0</v>
      </c>
      <c r="P21" s="730"/>
      <c r="Q21" s="730"/>
      <c r="R21" s="730"/>
      <c r="S21" s="730"/>
      <c r="T21" s="628"/>
      <c r="U21" s="628"/>
      <c r="V21" s="628"/>
      <c r="W21" s="628"/>
      <c r="X21" s="628"/>
      <c r="Y21" s="628"/>
      <c r="Z21" s="628"/>
      <c r="AA21" s="628"/>
      <c r="AB21" s="628"/>
      <c r="AC21" s="628"/>
      <c r="AD21" s="628"/>
      <c r="AE21" s="628"/>
      <c r="AF21" s="628"/>
      <c r="AG21" s="688"/>
      <c r="AH21" s="688"/>
      <c r="AI21" s="627"/>
      <c r="AJ21" s="688"/>
      <c r="AK21" s="688"/>
      <c r="AL21" s="628"/>
      <c r="AM21" s="628"/>
      <c r="AN21" s="628"/>
      <c r="AO21" s="628"/>
      <c r="AP21" s="628"/>
      <c r="AQ21" s="628"/>
      <c r="AR21" s="628"/>
      <c r="AS21" s="628"/>
      <c r="AT21" s="628"/>
      <c r="AU21" s="628"/>
      <c r="AV21" s="628"/>
      <c r="AW21" s="628"/>
    </row>
    <row r="22" spans="1:49" s="629" customFormat="1" ht="23.25" customHeight="1">
      <c r="A22" s="905">
        <v>5</v>
      </c>
      <c r="B22" s="906">
        <v>995461</v>
      </c>
      <c r="C22" s="907"/>
      <c r="D22" s="908">
        <v>0.18</v>
      </c>
      <c r="E22" s="909" t="s">
        <v>108</v>
      </c>
      <c r="F22" s="944" t="s">
        <v>705</v>
      </c>
      <c r="G22" s="850" t="s">
        <v>709</v>
      </c>
      <c r="H22" s="850">
        <v>3</v>
      </c>
      <c r="I22" s="1069"/>
      <c r="J22" s="882" t="str">
        <f t="shared" si="0"/>
        <v>Included</v>
      </c>
      <c r="K22" s="882">
        <f t="shared" si="1"/>
        <v>0</v>
      </c>
      <c r="L22" s="569"/>
      <c r="M22" s="569"/>
      <c r="N22" s="569">
        <f t="shared" si="2"/>
        <v>0</v>
      </c>
      <c r="O22" s="569">
        <f t="shared" si="3"/>
        <v>0</v>
      </c>
      <c r="P22" s="730"/>
      <c r="Q22" s="730"/>
      <c r="R22" s="730"/>
      <c r="S22" s="730"/>
      <c r="T22" s="628"/>
      <c r="U22" s="628"/>
      <c r="V22" s="628"/>
      <c r="W22" s="628"/>
      <c r="X22" s="628"/>
      <c r="Y22" s="628"/>
      <c r="Z22" s="628"/>
      <c r="AA22" s="628"/>
      <c r="AB22" s="628"/>
      <c r="AC22" s="628"/>
      <c r="AD22" s="628"/>
      <c r="AE22" s="628"/>
      <c r="AF22" s="628"/>
      <c r="AG22" s="688"/>
      <c r="AH22" s="688"/>
      <c r="AI22" s="627"/>
      <c r="AJ22" s="688"/>
      <c r="AK22" s="688"/>
      <c r="AL22" s="628"/>
      <c r="AM22" s="628"/>
      <c r="AN22" s="628"/>
      <c r="AO22" s="628"/>
      <c r="AP22" s="628"/>
      <c r="AQ22" s="628"/>
      <c r="AR22" s="628"/>
      <c r="AS22" s="628"/>
      <c r="AT22" s="628"/>
      <c r="AU22" s="628"/>
      <c r="AV22" s="628"/>
      <c r="AW22" s="628"/>
    </row>
    <row r="23" spans="1:49" s="629" customFormat="1" ht="29.25" customHeight="1">
      <c r="A23" s="905">
        <v>6</v>
      </c>
      <c r="B23" s="906">
        <v>995461</v>
      </c>
      <c r="C23" s="907"/>
      <c r="D23" s="908">
        <v>0.18</v>
      </c>
      <c r="E23" s="909" t="s">
        <v>108</v>
      </c>
      <c r="F23" s="944" t="s">
        <v>706</v>
      </c>
      <c r="G23" s="850" t="s">
        <v>709</v>
      </c>
      <c r="H23" s="850">
        <v>3</v>
      </c>
      <c r="I23" s="1069"/>
      <c r="J23" s="882" t="str">
        <f t="shared" si="0"/>
        <v>Included</v>
      </c>
      <c r="K23" s="882">
        <f t="shared" si="1"/>
        <v>0</v>
      </c>
      <c r="L23" s="569"/>
      <c r="M23" s="569"/>
      <c r="N23" s="569">
        <f t="shared" si="2"/>
        <v>0</v>
      </c>
      <c r="O23" s="569">
        <f t="shared" si="3"/>
        <v>0</v>
      </c>
      <c r="P23" s="730"/>
      <c r="Q23" s="730"/>
      <c r="R23" s="730"/>
      <c r="S23" s="730"/>
      <c r="T23" s="628"/>
      <c r="U23" s="628"/>
      <c r="V23" s="628"/>
      <c r="W23" s="628"/>
      <c r="X23" s="628"/>
      <c r="Y23" s="628"/>
      <c r="Z23" s="628"/>
      <c r="AA23" s="628"/>
      <c r="AB23" s="628"/>
      <c r="AC23" s="628"/>
      <c r="AD23" s="628"/>
      <c r="AE23" s="628"/>
      <c r="AF23" s="628"/>
      <c r="AG23" s="688"/>
      <c r="AH23" s="688"/>
      <c r="AI23" s="627"/>
      <c r="AJ23" s="688"/>
      <c r="AK23" s="688"/>
      <c r="AL23" s="628"/>
      <c r="AM23" s="628"/>
      <c r="AN23" s="628"/>
      <c r="AO23" s="628"/>
      <c r="AP23" s="628"/>
      <c r="AQ23" s="628"/>
      <c r="AR23" s="628"/>
      <c r="AS23" s="628"/>
      <c r="AT23" s="628"/>
      <c r="AU23" s="628"/>
      <c r="AV23" s="628"/>
      <c r="AW23" s="628"/>
    </row>
    <row r="24" spans="1:49" s="629" customFormat="1" ht="28.5" customHeight="1">
      <c r="A24" s="981" t="s">
        <v>207</v>
      </c>
      <c r="B24" s="988"/>
      <c r="C24" s="989"/>
      <c r="D24" s="990"/>
      <c r="E24" s="991"/>
      <c r="F24" s="992" t="s">
        <v>208</v>
      </c>
      <c r="G24" s="993"/>
      <c r="H24" s="993"/>
      <c r="I24" s="994"/>
      <c r="J24" s="985"/>
      <c r="K24" s="985"/>
      <c r="L24" s="569"/>
      <c r="M24" s="569"/>
      <c r="N24" s="569"/>
      <c r="O24" s="569"/>
      <c r="P24" s="730"/>
      <c r="Q24" s="730"/>
      <c r="R24" s="730"/>
      <c r="S24" s="730"/>
      <c r="T24" s="628"/>
      <c r="U24" s="628"/>
      <c r="V24" s="628"/>
      <c r="W24" s="628"/>
      <c r="X24" s="628"/>
      <c r="Y24" s="628"/>
      <c r="Z24" s="628"/>
      <c r="AA24" s="628"/>
      <c r="AB24" s="628"/>
      <c r="AC24" s="628"/>
      <c r="AD24" s="628"/>
      <c r="AE24" s="628"/>
      <c r="AF24" s="628"/>
      <c r="AG24" s="688"/>
      <c r="AH24" s="688"/>
      <c r="AI24" s="627"/>
      <c r="AJ24" s="688"/>
      <c r="AK24" s="688"/>
      <c r="AL24" s="628"/>
      <c r="AM24" s="628"/>
      <c r="AN24" s="628"/>
      <c r="AO24" s="628"/>
      <c r="AP24" s="628"/>
      <c r="AQ24" s="628"/>
      <c r="AR24" s="628"/>
      <c r="AS24" s="628"/>
      <c r="AT24" s="628"/>
      <c r="AU24" s="628"/>
      <c r="AV24" s="628"/>
      <c r="AW24" s="628"/>
    </row>
    <row r="25" spans="1:49" s="629" customFormat="1">
      <c r="A25" s="905">
        <v>1</v>
      </c>
      <c r="B25" s="906">
        <v>995461</v>
      </c>
      <c r="C25" s="907"/>
      <c r="D25" s="908">
        <v>0.18</v>
      </c>
      <c r="E25" s="909" t="s">
        <v>108</v>
      </c>
      <c r="F25" s="1065" t="s">
        <v>733</v>
      </c>
      <c r="G25" s="1067" t="s">
        <v>333</v>
      </c>
      <c r="H25" s="1067">
        <v>1</v>
      </c>
      <c r="I25" s="1069"/>
      <c r="J25" s="882" t="str">
        <f t="shared" si="0"/>
        <v>Included</v>
      </c>
      <c r="K25" s="882">
        <f t="shared" si="1"/>
        <v>0</v>
      </c>
      <c r="L25" s="569"/>
      <c r="M25" s="569"/>
      <c r="N25" s="569">
        <f t="shared" si="2"/>
        <v>0</v>
      </c>
      <c r="O25" s="569">
        <f t="shared" si="3"/>
        <v>0</v>
      </c>
      <c r="P25" s="730"/>
      <c r="Q25" s="730"/>
      <c r="R25" s="730"/>
      <c r="S25" s="730"/>
      <c r="T25" s="628"/>
      <c r="U25" s="628"/>
      <c r="V25" s="628"/>
      <c r="W25" s="628"/>
      <c r="X25" s="628"/>
      <c r="Y25" s="628"/>
      <c r="Z25" s="628"/>
      <c r="AA25" s="628"/>
      <c r="AB25" s="628"/>
      <c r="AC25" s="628"/>
      <c r="AD25" s="628"/>
      <c r="AE25" s="628"/>
      <c r="AF25" s="628"/>
      <c r="AG25" s="688"/>
      <c r="AH25" s="688"/>
      <c r="AI25" s="627"/>
      <c r="AJ25" s="688"/>
      <c r="AK25" s="688"/>
      <c r="AL25" s="628"/>
      <c r="AM25" s="628"/>
      <c r="AN25" s="628"/>
      <c r="AO25" s="628"/>
      <c r="AP25" s="628"/>
      <c r="AQ25" s="628"/>
      <c r="AR25" s="628"/>
      <c r="AS25" s="628"/>
      <c r="AT25" s="628"/>
      <c r="AU25" s="628"/>
      <c r="AV25" s="628"/>
      <c r="AW25" s="628"/>
    </row>
    <row r="26" spans="1:49" s="629" customFormat="1" ht="28.5" customHeight="1">
      <c r="A26" s="905">
        <v>2</v>
      </c>
      <c r="B26" s="906">
        <v>995461</v>
      </c>
      <c r="C26" s="907"/>
      <c r="D26" s="908">
        <v>0.18</v>
      </c>
      <c r="E26" s="909" t="s">
        <v>108</v>
      </c>
      <c r="F26" s="1065" t="s">
        <v>734</v>
      </c>
      <c r="G26" s="1067" t="s">
        <v>333</v>
      </c>
      <c r="H26" s="1067">
        <v>1</v>
      </c>
      <c r="I26" s="1069"/>
      <c r="J26" s="882" t="str">
        <f t="shared" si="0"/>
        <v>Included</v>
      </c>
      <c r="K26" s="882">
        <f t="shared" si="1"/>
        <v>0</v>
      </c>
      <c r="L26" s="569"/>
      <c r="M26" s="569"/>
      <c r="N26" s="569">
        <f t="shared" si="2"/>
        <v>0</v>
      </c>
      <c r="O26" s="569">
        <f t="shared" si="3"/>
        <v>0</v>
      </c>
      <c r="P26" s="730"/>
      <c r="Q26" s="730"/>
      <c r="R26" s="730"/>
      <c r="S26" s="730"/>
      <c r="T26" s="628"/>
      <c r="U26" s="628"/>
      <c r="V26" s="628"/>
      <c r="W26" s="628"/>
      <c r="X26" s="628"/>
      <c r="Y26" s="628"/>
      <c r="Z26" s="628"/>
      <c r="AA26" s="628"/>
      <c r="AB26" s="628"/>
      <c r="AC26" s="628"/>
      <c r="AD26" s="628"/>
      <c r="AE26" s="628"/>
      <c r="AF26" s="628"/>
      <c r="AG26" s="688"/>
      <c r="AH26" s="688"/>
      <c r="AI26" s="627"/>
      <c r="AJ26" s="688"/>
      <c r="AK26" s="688"/>
      <c r="AL26" s="628"/>
      <c r="AM26" s="628"/>
      <c r="AN26" s="628"/>
      <c r="AO26" s="628"/>
      <c r="AP26" s="628"/>
      <c r="AQ26" s="628"/>
      <c r="AR26" s="628"/>
      <c r="AS26" s="628"/>
      <c r="AT26" s="628"/>
      <c r="AU26" s="628"/>
      <c r="AV26" s="628"/>
      <c r="AW26" s="628"/>
    </row>
    <row r="27" spans="1:49" s="629" customFormat="1" ht="29.25" customHeight="1">
      <c r="A27" s="905">
        <v>3</v>
      </c>
      <c r="B27" s="906">
        <v>995461</v>
      </c>
      <c r="C27" s="907"/>
      <c r="D27" s="908">
        <v>0.18</v>
      </c>
      <c r="E27" s="909" t="s">
        <v>108</v>
      </c>
      <c r="F27" s="1065" t="s">
        <v>725</v>
      </c>
      <c r="G27" s="1067" t="s">
        <v>735</v>
      </c>
      <c r="H27" s="1067">
        <v>1</v>
      </c>
      <c r="I27" s="1069"/>
      <c r="J27" s="882" t="str">
        <f t="shared" si="0"/>
        <v>Included</v>
      </c>
      <c r="K27" s="882">
        <f t="shared" si="1"/>
        <v>0</v>
      </c>
      <c r="L27" s="569"/>
      <c r="M27" s="569"/>
      <c r="N27" s="569">
        <f t="shared" si="2"/>
        <v>0</v>
      </c>
      <c r="O27" s="569">
        <f t="shared" si="3"/>
        <v>0</v>
      </c>
      <c r="P27" s="730"/>
      <c r="Q27" s="730"/>
      <c r="R27" s="730"/>
      <c r="S27" s="730"/>
      <c r="T27" s="628"/>
      <c r="U27" s="628"/>
      <c r="V27" s="628"/>
      <c r="W27" s="628"/>
      <c r="X27" s="628"/>
      <c r="Y27" s="628"/>
      <c r="Z27" s="628"/>
      <c r="AA27" s="628"/>
      <c r="AB27" s="628"/>
      <c r="AC27" s="628"/>
      <c r="AD27" s="628"/>
      <c r="AE27" s="628"/>
      <c r="AF27" s="628"/>
      <c r="AG27" s="688"/>
      <c r="AH27" s="688"/>
      <c r="AI27" s="627"/>
      <c r="AJ27" s="688"/>
      <c r="AK27" s="688"/>
      <c r="AL27" s="628"/>
      <c r="AM27" s="628"/>
      <c r="AN27" s="628"/>
      <c r="AO27" s="628"/>
      <c r="AP27" s="628"/>
      <c r="AQ27" s="628"/>
      <c r="AR27" s="628"/>
      <c r="AS27" s="628"/>
      <c r="AT27" s="628"/>
      <c r="AU27" s="628"/>
      <c r="AV27" s="628"/>
      <c r="AW27" s="628"/>
    </row>
    <row r="28" spans="1:49" s="629" customFormat="1" ht="29.25" customHeight="1">
      <c r="A28" s="995" t="s">
        <v>209</v>
      </c>
      <c r="B28" s="988"/>
      <c r="C28" s="989"/>
      <c r="D28" s="990"/>
      <c r="E28" s="991"/>
      <c r="F28" s="996" t="s">
        <v>210</v>
      </c>
      <c r="G28" s="993"/>
      <c r="H28" s="993"/>
      <c r="I28" s="994"/>
      <c r="J28" s="985"/>
      <c r="K28" s="985"/>
      <c r="L28" s="569"/>
      <c r="M28" s="569"/>
      <c r="N28" s="569"/>
      <c r="O28" s="569"/>
      <c r="P28" s="730"/>
      <c r="Q28" s="730"/>
      <c r="R28" s="730"/>
      <c r="S28" s="730"/>
      <c r="T28" s="628"/>
      <c r="U28" s="628"/>
      <c r="V28" s="628"/>
      <c r="W28" s="628"/>
      <c r="X28" s="628"/>
      <c r="Y28" s="628"/>
      <c r="Z28" s="628"/>
      <c r="AA28" s="628"/>
      <c r="AB28" s="628"/>
      <c r="AC28" s="628"/>
      <c r="AD28" s="628"/>
      <c r="AE28" s="628"/>
      <c r="AF28" s="628"/>
      <c r="AG28" s="688"/>
      <c r="AH28" s="688"/>
      <c r="AI28" s="627"/>
      <c r="AJ28" s="688"/>
      <c r="AK28" s="688"/>
      <c r="AL28" s="628"/>
      <c r="AM28" s="628"/>
      <c r="AN28" s="628"/>
      <c r="AO28" s="628"/>
      <c r="AP28" s="628"/>
      <c r="AQ28" s="628"/>
      <c r="AR28" s="628"/>
      <c r="AS28" s="628"/>
      <c r="AT28" s="628"/>
      <c r="AU28" s="628"/>
      <c r="AV28" s="628"/>
      <c r="AW28" s="628"/>
    </row>
    <row r="29" spans="1:49" s="835" customFormat="1" ht="51" customHeight="1">
      <c r="A29" s="905">
        <v>1</v>
      </c>
      <c r="B29" s="906">
        <v>995461</v>
      </c>
      <c r="C29" s="907"/>
      <c r="D29" s="908">
        <v>0.18</v>
      </c>
      <c r="E29" s="909" t="s">
        <v>108</v>
      </c>
      <c r="F29" s="944" t="s">
        <v>726</v>
      </c>
      <c r="G29" s="1067" t="s">
        <v>333</v>
      </c>
      <c r="H29" s="1067">
        <v>1</v>
      </c>
      <c r="I29" s="1069"/>
      <c r="J29" s="882" t="str">
        <f t="shared" si="0"/>
        <v>Included</v>
      </c>
      <c r="K29" s="882">
        <f t="shared" si="1"/>
        <v>0</v>
      </c>
      <c r="L29" s="569"/>
      <c r="M29" s="569"/>
      <c r="N29" s="569">
        <f t="shared" si="2"/>
        <v>0</v>
      </c>
      <c r="O29" s="569">
        <f t="shared" si="3"/>
        <v>0</v>
      </c>
      <c r="P29" s="837"/>
      <c r="Q29" s="837"/>
      <c r="R29" s="837"/>
      <c r="S29" s="837"/>
    </row>
    <row r="30" spans="1:49" s="569" customFormat="1" ht="33.75" customHeight="1">
      <c r="A30" s="905">
        <v>2</v>
      </c>
      <c r="B30" s="906">
        <v>995461</v>
      </c>
      <c r="C30" s="907"/>
      <c r="D30" s="908">
        <v>0.18</v>
      </c>
      <c r="E30" s="909" t="s">
        <v>108</v>
      </c>
      <c r="F30" s="944" t="s">
        <v>736</v>
      </c>
      <c r="G30" s="1067" t="s">
        <v>333</v>
      </c>
      <c r="H30" s="1067">
        <v>2</v>
      </c>
      <c r="I30" s="1069"/>
      <c r="J30" s="882" t="str">
        <f t="shared" si="0"/>
        <v>Included</v>
      </c>
      <c r="K30" s="882">
        <f t="shared" si="1"/>
        <v>0</v>
      </c>
      <c r="N30" s="569">
        <f t="shared" si="2"/>
        <v>0</v>
      </c>
      <c r="O30" s="569">
        <f t="shared" si="3"/>
        <v>0</v>
      </c>
      <c r="P30" s="838"/>
      <c r="Q30" s="838"/>
      <c r="R30" s="838"/>
      <c r="S30" s="838"/>
    </row>
    <row r="31" spans="1:49" s="569" customFormat="1" ht="50.25" customHeight="1">
      <c r="A31" s="905">
        <v>3</v>
      </c>
      <c r="B31" s="906">
        <v>995461</v>
      </c>
      <c r="C31" s="907"/>
      <c r="D31" s="908">
        <v>0.18</v>
      </c>
      <c r="E31" s="909" t="s">
        <v>108</v>
      </c>
      <c r="F31" s="944" t="s">
        <v>737</v>
      </c>
      <c r="G31" s="1067" t="s">
        <v>333</v>
      </c>
      <c r="H31" s="1067">
        <v>1</v>
      </c>
      <c r="I31" s="1069"/>
      <c r="J31" s="882" t="str">
        <f t="shared" si="0"/>
        <v>Included</v>
      </c>
      <c r="K31" s="882">
        <f t="shared" si="1"/>
        <v>0</v>
      </c>
      <c r="N31" s="569">
        <f t="shared" si="2"/>
        <v>0</v>
      </c>
      <c r="O31" s="569">
        <f t="shared" si="3"/>
        <v>0</v>
      </c>
      <c r="P31" s="838"/>
      <c r="Q31" s="838"/>
      <c r="R31" s="838"/>
      <c r="S31" s="838"/>
    </row>
    <row r="32" spans="1:49" s="569" customFormat="1" ht="41.25" customHeight="1">
      <c r="A32" s="905">
        <v>4</v>
      </c>
      <c r="B32" s="906">
        <v>995461</v>
      </c>
      <c r="C32" s="907"/>
      <c r="D32" s="908">
        <v>0.18</v>
      </c>
      <c r="E32" s="909" t="s">
        <v>108</v>
      </c>
      <c r="F32" s="944" t="s">
        <v>214</v>
      </c>
      <c r="G32" s="1067" t="s">
        <v>333</v>
      </c>
      <c r="H32" s="1067">
        <v>1</v>
      </c>
      <c r="I32" s="1069"/>
      <c r="J32" s="882" t="str">
        <f t="shared" si="0"/>
        <v>Included</v>
      </c>
      <c r="K32" s="882">
        <f t="shared" si="1"/>
        <v>0</v>
      </c>
      <c r="N32" s="569">
        <f t="shared" si="2"/>
        <v>0</v>
      </c>
      <c r="O32" s="569">
        <f t="shared" si="3"/>
        <v>0</v>
      </c>
      <c r="P32" s="838"/>
      <c r="Q32" s="838"/>
      <c r="R32" s="838"/>
      <c r="S32" s="838"/>
    </row>
    <row r="33" spans="1:49" s="569" customFormat="1" ht="41.25" customHeight="1">
      <c r="A33" s="981" t="s">
        <v>215</v>
      </c>
      <c r="B33" s="988"/>
      <c r="C33" s="989"/>
      <c r="D33" s="990"/>
      <c r="E33" s="991"/>
      <c r="F33" s="992" t="s">
        <v>216</v>
      </c>
      <c r="G33" s="993"/>
      <c r="H33" s="993"/>
      <c r="I33" s="994"/>
      <c r="J33" s="985"/>
      <c r="K33" s="985"/>
      <c r="P33" s="838"/>
      <c r="Q33" s="838"/>
      <c r="R33" s="838"/>
      <c r="S33" s="838"/>
    </row>
    <row r="34" spans="1:49" s="569" customFormat="1" ht="43.5" customHeight="1">
      <c r="A34" s="905">
        <v>1</v>
      </c>
      <c r="B34" s="906">
        <v>995461</v>
      </c>
      <c r="C34" s="907"/>
      <c r="D34" s="908">
        <v>0.18</v>
      </c>
      <c r="E34" s="909" t="s">
        <v>108</v>
      </c>
      <c r="F34" s="1065" t="s">
        <v>738</v>
      </c>
      <c r="G34" s="1066" t="s">
        <v>333</v>
      </c>
      <c r="H34" s="1067">
        <v>2</v>
      </c>
      <c r="I34" s="1026"/>
      <c r="J34" s="882" t="str">
        <f t="shared" si="0"/>
        <v>Included</v>
      </c>
      <c r="K34" s="882">
        <f t="shared" si="1"/>
        <v>0</v>
      </c>
      <c r="N34" s="569">
        <f t="shared" si="2"/>
        <v>0</v>
      </c>
      <c r="O34" s="569">
        <f t="shared" si="3"/>
        <v>0</v>
      </c>
      <c r="P34" s="838"/>
      <c r="Q34" s="838"/>
      <c r="R34" s="838"/>
      <c r="S34" s="838"/>
    </row>
    <row r="35" spans="1:49" s="569" customFormat="1" ht="46.5" customHeight="1">
      <c r="A35" s="905">
        <v>2</v>
      </c>
      <c r="B35" s="906">
        <v>995461</v>
      </c>
      <c r="C35" s="907"/>
      <c r="D35" s="908">
        <v>0.18</v>
      </c>
      <c r="E35" s="909" t="s">
        <v>108</v>
      </c>
      <c r="F35" s="1068" t="s">
        <v>739</v>
      </c>
      <c r="G35" s="1066" t="s">
        <v>333</v>
      </c>
      <c r="H35" s="1067">
        <v>6</v>
      </c>
      <c r="I35" s="1026"/>
      <c r="J35" s="882" t="str">
        <f t="shared" si="0"/>
        <v>Included</v>
      </c>
      <c r="K35" s="882">
        <f t="shared" si="1"/>
        <v>0</v>
      </c>
      <c r="N35" s="569">
        <f t="shared" si="2"/>
        <v>0</v>
      </c>
      <c r="O35" s="569">
        <f t="shared" si="3"/>
        <v>0</v>
      </c>
      <c r="P35" s="838"/>
      <c r="Q35" s="838"/>
      <c r="R35" s="838"/>
      <c r="S35" s="838"/>
    </row>
    <row r="36" spans="1:49" s="629" customFormat="1" ht="44.25" customHeight="1">
      <c r="A36" s="905">
        <v>3</v>
      </c>
      <c r="B36" s="906">
        <v>995461</v>
      </c>
      <c r="C36" s="907"/>
      <c r="D36" s="908">
        <v>0.18</v>
      </c>
      <c r="E36" s="909" t="s">
        <v>108</v>
      </c>
      <c r="F36" s="1065" t="s">
        <v>219</v>
      </c>
      <c r="G36" s="1066" t="s">
        <v>333</v>
      </c>
      <c r="H36" s="1067">
        <v>1</v>
      </c>
      <c r="I36" s="1026"/>
      <c r="J36" s="882" t="str">
        <f t="shared" si="0"/>
        <v>Included</v>
      </c>
      <c r="K36" s="882">
        <f t="shared" si="1"/>
        <v>0</v>
      </c>
      <c r="L36" s="569"/>
      <c r="M36" s="569"/>
      <c r="N36" s="569">
        <f t="shared" si="2"/>
        <v>0</v>
      </c>
      <c r="O36" s="569">
        <f t="shared" si="3"/>
        <v>0</v>
      </c>
      <c r="P36" s="730"/>
      <c r="Q36" s="730"/>
      <c r="R36" s="730"/>
      <c r="S36" s="730"/>
      <c r="T36" s="628"/>
      <c r="U36" s="628"/>
      <c r="V36" s="628"/>
      <c r="W36" s="628"/>
      <c r="X36" s="628"/>
      <c r="Y36" s="628"/>
      <c r="Z36" s="628"/>
      <c r="AA36" s="628"/>
      <c r="AB36" s="628"/>
      <c r="AC36" s="628"/>
      <c r="AD36" s="628"/>
      <c r="AE36" s="628"/>
      <c r="AF36" s="628"/>
      <c r="AG36" s="688"/>
      <c r="AH36" s="688"/>
      <c r="AI36" s="627"/>
      <c r="AJ36" s="688"/>
      <c r="AK36" s="688"/>
      <c r="AL36" s="628"/>
      <c r="AM36" s="628"/>
      <c r="AN36" s="628"/>
      <c r="AO36" s="628"/>
      <c r="AP36" s="628"/>
      <c r="AQ36" s="628"/>
      <c r="AR36" s="628"/>
      <c r="AS36" s="628"/>
      <c r="AT36" s="628"/>
      <c r="AU36" s="628"/>
      <c r="AV36" s="628"/>
      <c r="AW36" s="628"/>
    </row>
    <row r="37" spans="1:49" s="629" customFormat="1" ht="42" customHeight="1">
      <c r="A37" s="905">
        <v>4</v>
      </c>
      <c r="B37" s="906">
        <v>995461</v>
      </c>
      <c r="C37" s="907"/>
      <c r="D37" s="908">
        <v>0.18</v>
      </c>
      <c r="E37" s="909" t="s">
        <v>108</v>
      </c>
      <c r="F37" s="1065" t="s">
        <v>220</v>
      </c>
      <c r="G37" s="1066" t="s">
        <v>333</v>
      </c>
      <c r="H37" s="1067">
        <v>1</v>
      </c>
      <c r="I37" s="1026"/>
      <c r="J37" s="882" t="str">
        <f t="shared" si="0"/>
        <v>Included</v>
      </c>
      <c r="K37" s="882">
        <f t="shared" si="1"/>
        <v>0</v>
      </c>
      <c r="L37" s="569"/>
      <c r="M37" s="569"/>
      <c r="N37" s="569">
        <f t="shared" si="2"/>
        <v>0</v>
      </c>
      <c r="O37" s="569">
        <f t="shared" si="3"/>
        <v>0</v>
      </c>
      <c r="P37" s="730"/>
      <c r="Q37" s="730"/>
      <c r="R37" s="730"/>
      <c r="S37" s="730"/>
      <c r="T37" s="628"/>
      <c r="U37" s="628"/>
      <c r="V37" s="628"/>
      <c r="W37" s="628"/>
      <c r="X37" s="628"/>
      <c r="Y37" s="628"/>
      <c r="Z37" s="628"/>
      <c r="AA37" s="628"/>
      <c r="AB37" s="628"/>
      <c r="AC37" s="628"/>
      <c r="AD37" s="628"/>
      <c r="AE37" s="628"/>
      <c r="AF37" s="628"/>
      <c r="AG37" s="688"/>
      <c r="AH37" s="688"/>
      <c r="AI37" s="627"/>
      <c r="AJ37" s="688"/>
      <c r="AK37" s="688"/>
      <c r="AL37" s="628"/>
      <c r="AM37" s="628"/>
      <c r="AN37" s="628"/>
      <c r="AO37" s="628"/>
      <c r="AP37" s="628"/>
      <c r="AQ37" s="628"/>
      <c r="AR37" s="628"/>
      <c r="AS37" s="628"/>
      <c r="AT37" s="628"/>
      <c r="AU37" s="628"/>
      <c r="AV37" s="628"/>
      <c r="AW37" s="628"/>
    </row>
    <row r="38" spans="1:49" s="629" customFormat="1" ht="45" customHeight="1">
      <c r="A38" s="905">
        <v>5</v>
      </c>
      <c r="B38" s="906">
        <v>995461</v>
      </c>
      <c r="C38" s="907"/>
      <c r="D38" s="908">
        <v>0.18</v>
      </c>
      <c r="E38" s="909" t="s">
        <v>108</v>
      </c>
      <c r="F38" s="1065" t="s">
        <v>221</v>
      </c>
      <c r="G38" s="1066" t="s">
        <v>333</v>
      </c>
      <c r="H38" s="1067">
        <v>1</v>
      </c>
      <c r="I38" s="1027"/>
      <c r="J38" s="882" t="str">
        <f t="shared" si="0"/>
        <v>Included</v>
      </c>
      <c r="K38" s="882">
        <f t="shared" si="1"/>
        <v>0</v>
      </c>
      <c r="L38" s="569"/>
      <c r="M38" s="569"/>
      <c r="N38" s="569">
        <f t="shared" si="2"/>
        <v>0</v>
      </c>
      <c r="O38" s="569">
        <f t="shared" si="3"/>
        <v>0</v>
      </c>
      <c r="P38" s="730"/>
      <c r="Q38" s="730"/>
      <c r="R38" s="730"/>
      <c r="S38" s="730"/>
      <c r="T38" s="628"/>
      <c r="U38" s="628"/>
      <c r="V38" s="628"/>
      <c r="W38" s="628"/>
      <c r="X38" s="628"/>
      <c r="Y38" s="628"/>
      <c r="Z38" s="628"/>
      <c r="AA38" s="628"/>
      <c r="AB38" s="628"/>
      <c r="AC38" s="628"/>
      <c r="AD38" s="628"/>
      <c r="AE38" s="628"/>
      <c r="AF38" s="628"/>
      <c r="AG38" s="688"/>
      <c r="AH38" s="688"/>
      <c r="AI38" s="627"/>
      <c r="AJ38" s="688"/>
      <c r="AK38" s="688"/>
      <c r="AL38" s="628"/>
      <c r="AM38" s="628"/>
      <c r="AN38" s="628"/>
      <c r="AO38" s="628"/>
      <c r="AP38" s="628"/>
      <c r="AQ38" s="628"/>
      <c r="AR38" s="628"/>
      <c r="AS38" s="628"/>
      <c r="AT38" s="628"/>
      <c r="AU38" s="628"/>
      <c r="AV38" s="628"/>
      <c r="AW38" s="628"/>
    </row>
    <row r="39" spans="1:49" s="629" customFormat="1" ht="21.75" customHeight="1">
      <c r="A39" s="905">
        <v>6</v>
      </c>
      <c r="B39" s="906">
        <v>995461</v>
      </c>
      <c r="C39" s="907"/>
      <c r="D39" s="908">
        <v>0.18</v>
      </c>
      <c r="E39" s="909" t="s">
        <v>108</v>
      </c>
      <c r="F39" s="1065" t="s">
        <v>740</v>
      </c>
      <c r="G39" s="1066" t="s">
        <v>333</v>
      </c>
      <c r="H39" s="1067">
        <v>1</v>
      </c>
      <c r="I39" s="1018"/>
      <c r="J39" s="882" t="str">
        <f t="shared" si="0"/>
        <v>Included</v>
      </c>
      <c r="K39" s="882">
        <f t="shared" si="1"/>
        <v>0</v>
      </c>
      <c r="L39" s="569"/>
      <c r="M39" s="569"/>
      <c r="N39" s="569">
        <f t="shared" si="2"/>
        <v>0</v>
      </c>
      <c r="O39" s="569">
        <f t="shared" si="3"/>
        <v>0</v>
      </c>
      <c r="P39" s="730"/>
      <c r="Q39" s="730"/>
      <c r="R39" s="730"/>
      <c r="S39" s="730"/>
      <c r="T39" s="628"/>
      <c r="U39" s="628"/>
      <c r="V39" s="628"/>
      <c r="W39" s="628"/>
      <c r="X39" s="628"/>
      <c r="Y39" s="628"/>
      <c r="Z39" s="628"/>
      <c r="AA39" s="628"/>
      <c r="AB39" s="628"/>
      <c r="AC39" s="628"/>
      <c r="AD39" s="628"/>
      <c r="AE39" s="628"/>
      <c r="AF39" s="628"/>
      <c r="AG39" s="688"/>
      <c r="AH39" s="688"/>
      <c r="AI39" s="627"/>
      <c r="AJ39" s="688"/>
      <c r="AK39" s="688"/>
      <c r="AL39" s="628"/>
      <c r="AM39" s="628"/>
      <c r="AN39" s="628"/>
      <c r="AO39" s="628"/>
      <c r="AP39" s="628"/>
      <c r="AQ39" s="628"/>
      <c r="AR39" s="628"/>
      <c r="AS39" s="628"/>
      <c r="AT39" s="628"/>
      <c r="AU39" s="628"/>
      <c r="AV39" s="628"/>
      <c r="AW39" s="628"/>
    </row>
    <row r="40" spans="1:49" s="629" customFormat="1" ht="34.5" customHeight="1">
      <c r="A40" s="905">
        <v>7</v>
      </c>
      <c r="B40" s="906">
        <v>995461</v>
      </c>
      <c r="C40" s="907"/>
      <c r="D40" s="908">
        <v>0.18</v>
      </c>
      <c r="E40" s="909" t="s">
        <v>108</v>
      </c>
      <c r="F40" s="1065" t="s">
        <v>741</v>
      </c>
      <c r="G40" s="1066" t="s">
        <v>333</v>
      </c>
      <c r="H40" s="1067">
        <v>2</v>
      </c>
      <c r="I40" s="1027"/>
      <c r="J40" s="882" t="str">
        <f t="shared" si="0"/>
        <v>Included</v>
      </c>
      <c r="K40" s="882">
        <f t="shared" si="1"/>
        <v>0</v>
      </c>
      <c r="L40" s="569"/>
      <c r="M40" s="569"/>
      <c r="N40" s="569">
        <f t="shared" si="2"/>
        <v>0</v>
      </c>
      <c r="O40" s="569">
        <f t="shared" si="3"/>
        <v>0</v>
      </c>
      <c r="P40" s="730"/>
      <c r="Q40" s="730"/>
      <c r="R40" s="730"/>
      <c r="S40" s="730"/>
      <c r="T40" s="628"/>
      <c r="U40" s="628"/>
      <c r="V40" s="628"/>
      <c r="W40" s="628"/>
      <c r="X40" s="628"/>
      <c r="Y40" s="628"/>
      <c r="Z40" s="628"/>
      <c r="AA40" s="628"/>
      <c r="AB40" s="628"/>
      <c r="AC40" s="628"/>
      <c r="AD40" s="628"/>
      <c r="AE40" s="628"/>
      <c r="AF40" s="628"/>
      <c r="AG40" s="688"/>
      <c r="AH40" s="688"/>
      <c r="AI40" s="627"/>
      <c r="AJ40" s="688"/>
      <c r="AK40" s="688"/>
      <c r="AL40" s="628"/>
      <c r="AM40" s="628"/>
      <c r="AN40" s="628"/>
      <c r="AO40" s="628"/>
      <c r="AP40" s="628"/>
      <c r="AQ40" s="628"/>
      <c r="AR40" s="628"/>
      <c r="AS40" s="628"/>
      <c r="AT40" s="628"/>
      <c r="AU40" s="628"/>
      <c r="AV40" s="628"/>
      <c r="AW40" s="628"/>
    </row>
    <row r="41" spans="1:49" s="629" customFormat="1" ht="41.25" customHeight="1">
      <c r="A41" s="905">
        <v>8</v>
      </c>
      <c r="B41" s="906">
        <v>995461</v>
      </c>
      <c r="C41" s="907"/>
      <c r="D41" s="908">
        <v>0.18</v>
      </c>
      <c r="E41" s="909" t="s">
        <v>108</v>
      </c>
      <c r="F41" s="1065" t="s">
        <v>224</v>
      </c>
      <c r="G41" s="1066" t="s">
        <v>735</v>
      </c>
      <c r="H41" s="1067">
        <v>1</v>
      </c>
      <c r="I41" s="1027"/>
      <c r="J41" s="882" t="str">
        <f t="shared" si="0"/>
        <v>Included</v>
      </c>
      <c r="K41" s="882">
        <f t="shared" si="1"/>
        <v>0</v>
      </c>
      <c r="L41" s="569"/>
      <c r="M41" s="569"/>
      <c r="N41" s="569">
        <f t="shared" si="2"/>
        <v>0</v>
      </c>
      <c r="O41" s="569">
        <f t="shared" si="3"/>
        <v>0</v>
      </c>
      <c r="P41" s="730"/>
      <c r="Q41" s="730"/>
      <c r="R41" s="730"/>
      <c r="S41" s="730"/>
      <c r="T41" s="628"/>
      <c r="U41" s="628"/>
      <c r="V41" s="628"/>
      <c r="W41" s="628"/>
      <c r="X41" s="628"/>
      <c r="Y41" s="628"/>
      <c r="Z41" s="628"/>
      <c r="AA41" s="628"/>
      <c r="AB41" s="628"/>
      <c r="AC41" s="628"/>
      <c r="AD41" s="628"/>
      <c r="AE41" s="628"/>
      <c r="AF41" s="628"/>
      <c r="AG41" s="688"/>
      <c r="AH41" s="688"/>
      <c r="AI41" s="627"/>
      <c r="AJ41" s="688"/>
      <c r="AK41" s="688"/>
      <c r="AL41" s="628"/>
      <c r="AM41" s="628"/>
      <c r="AN41" s="628"/>
      <c r="AO41" s="628"/>
      <c r="AP41" s="628"/>
      <c r="AQ41" s="628"/>
      <c r="AR41" s="628"/>
      <c r="AS41" s="628"/>
      <c r="AT41" s="628"/>
      <c r="AU41" s="628"/>
      <c r="AV41" s="628"/>
      <c r="AW41" s="628"/>
    </row>
    <row r="42" spans="1:49" s="629" customFormat="1" ht="28.5" customHeight="1">
      <c r="A42" s="905">
        <v>9</v>
      </c>
      <c r="B42" s="906">
        <v>995461</v>
      </c>
      <c r="C42" s="907"/>
      <c r="D42" s="908">
        <v>0.18</v>
      </c>
      <c r="E42" s="909" t="s">
        <v>108</v>
      </c>
      <c r="F42" s="1065" t="s">
        <v>742</v>
      </c>
      <c r="G42" s="1066" t="s">
        <v>743</v>
      </c>
      <c r="H42" s="1067">
        <v>1</v>
      </c>
      <c r="I42" s="1027"/>
      <c r="J42" s="882" t="str">
        <f t="shared" si="0"/>
        <v>Included</v>
      </c>
      <c r="K42" s="882">
        <f t="shared" si="1"/>
        <v>0</v>
      </c>
      <c r="L42" s="569"/>
      <c r="M42" s="569"/>
      <c r="N42" s="569">
        <f t="shared" si="2"/>
        <v>0</v>
      </c>
      <c r="O42" s="569">
        <f t="shared" si="3"/>
        <v>0</v>
      </c>
      <c r="P42" s="730"/>
      <c r="Q42" s="730"/>
      <c r="R42" s="730"/>
      <c r="S42" s="730"/>
      <c r="T42" s="628"/>
      <c r="U42" s="628"/>
      <c r="V42" s="628"/>
      <c r="W42" s="628"/>
      <c r="X42" s="628"/>
      <c r="Y42" s="628"/>
      <c r="Z42" s="628"/>
      <c r="AA42" s="628"/>
      <c r="AB42" s="628"/>
      <c r="AC42" s="628"/>
      <c r="AD42" s="628"/>
      <c r="AE42" s="628"/>
      <c r="AF42" s="628"/>
      <c r="AG42" s="688"/>
      <c r="AH42" s="688"/>
      <c r="AI42" s="627"/>
      <c r="AJ42" s="688"/>
      <c r="AK42" s="688"/>
      <c r="AL42" s="628"/>
      <c r="AM42" s="628"/>
      <c r="AN42" s="628"/>
      <c r="AO42" s="628"/>
      <c r="AP42" s="628"/>
      <c r="AQ42" s="628"/>
      <c r="AR42" s="628"/>
      <c r="AS42" s="628"/>
      <c r="AT42" s="628"/>
      <c r="AU42" s="628"/>
      <c r="AV42" s="628"/>
      <c r="AW42" s="628"/>
    </row>
    <row r="43" spans="1:49" s="629" customFormat="1" ht="28.5" customHeight="1">
      <c r="A43" s="981" t="s">
        <v>227</v>
      </c>
      <c r="B43" s="988"/>
      <c r="C43" s="989"/>
      <c r="D43" s="990"/>
      <c r="E43" s="991"/>
      <c r="F43" s="992" t="s">
        <v>228</v>
      </c>
      <c r="G43" s="993"/>
      <c r="H43" s="993"/>
      <c r="I43" s="997"/>
      <c r="J43" s="985"/>
      <c r="K43" s="985"/>
      <c r="L43" s="569"/>
      <c r="M43" s="569"/>
      <c r="N43" s="569"/>
      <c r="O43" s="569"/>
      <c r="P43" s="730"/>
      <c r="Q43" s="730"/>
      <c r="R43" s="730"/>
      <c r="S43" s="730"/>
      <c r="T43" s="628"/>
      <c r="U43" s="628"/>
      <c r="V43" s="628"/>
      <c r="W43" s="628"/>
      <c r="X43" s="628"/>
      <c r="Y43" s="628"/>
      <c r="Z43" s="628"/>
      <c r="AA43" s="628"/>
      <c r="AB43" s="628"/>
      <c r="AC43" s="628"/>
      <c r="AD43" s="628"/>
      <c r="AE43" s="628"/>
      <c r="AF43" s="628"/>
      <c r="AG43" s="688"/>
      <c r="AH43" s="688"/>
      <c r="AI43" s="627"/>
      <c r="AJ43" s="688"/>
      <c r="AK43" s="688"/>
      <c r="AL43" s="628"/>
      <c r="AM43" s="628"/>
      <c r="AN43" s="628"/>
      <c r="AO43" s="628"/>
      <c r="AP43" s="628"/>
      <c r="AQ43" s="628"/>
      <c r="AR43" s="628"/>
      <c r="AS43" s="628"/>
      <c r="AT43" s="628"/>
      <c r="AU43" s="628"/>
      <c r="AV43" s="628"/>
      <c r="AW43" s="628"/>
    </row>
    <row r="44" spans="1:49" s="629" customFormat="1" ht="39" customHeight="1">
      <c r="A44" s="905">
        <v>1</v>
      </c>
      <c r="B44" s="906">
        <v>995461</v>
      </c>
      <c r="C44" s="907"/>
      <c r="D44" s="908">
        <v>0.18</v>
      </c>
      <c r="E44" s="909" t="s">
        <v>108</v>
      </c>
      <c r="F44" s="944" t="s">
        <v>219</v>
      </c>
      <c r="G44" s="1066" t="s">
        <v>333</v>
      </c>
      <c r="H44" s="1067">
        <v>1</v>
      </c>
      <c r="I44" s="1069"/>
      <c r="J44" s="882" t="str">
        <f t="shared" si="0"/>
        <v>Included</v>
      </c>
      <c r="K44" s="882">
        <f t="shared" si="1"/>
        <v>0</v>
      </c>
      <c r="L44" s="569"/>
      <c r="M44" s="569"/>
      <c r="N44" s="569">
        <f t="shared" si="2"/>
        <v>0</v>
      </c>
      <c r="O44" s="569">
        <f t="shared" si="3"/>
        <v>0</v>
      </c>
      <c r="P44" s="730"/>
      <c r="Q44" s="730"/>
      <c r="R44" s="730"/>
      <c r="S44" s="730"/>
      <c r="T44" s="628"/>
      <c r="U44" s="628"/>
      <c r="V44" s="628"/>
      <c r="W44" s="628"/>
      <c r="X44" s="628"/>
      <c r="Y44" s="628"/>
      <c r="Z44" s="628"/>
      <c r="AA44" s="628"/>
      <c r="AB44" s="628"/>
      <c r="AC44" s="628"/>
      <c r="AD44" s="628"/>
      <c r="AE44" s="628"/>
      <c r="AF44" s="628"/>
      <c r="AG44" s="688"/>
      <c r="AH44" s="688"/>
      <c r="AI44" s="627"/>
      <c r="AJ44" s="688"/>
      <c r="AK44" s="688"/>
      <c r="AL44" s="628"/>
      <c r="AM44" s="628"/>
      <c r="AN44" s="628"/>
      <c r="AO44" s="628"/>
      <c r="AP44" s="628"/>
      <c r="AQ44" s="628"/>
      <c r="AR44" s="628"/>
      <c r="AS44" s="628"/>
      <c r="AT44" s="628"/>
      <c r="AU44" s="628"/>
      <c r="AV44" s="628"/>
      <c r="AW44" s="628"/>
    </row>
    <row r="45" spans="1:49" s="629" customFormat="1" ht="39.75" customHeight="1">
      <c r="A45" s="905">
        <v>2</v>
      </c>
      <c r="B45" s="906">
        <v>995461</v>
      </c>
      <c r="C45" s="907"/>
      <c r="D45" s="908">
        <v>0.18</v>
      </c>
      <c r="E45" s="909" t="s">
        <v>108</v>
      </c>
      <c r="F45" s="944" t="s">
        <v>220</v>
      </c>
      <c r="G45" s="1066" t="s">
        <v>333</v>
      </c>
      <c r="H45" s="1067">
        <v>1</v>
      </c>
      <c r="I45" s="1069"/>
      <c r="J45" s="882" t="str">
        <f t="shared" si="0"/>
        <v>Included</v>
      </c>
      <c r="K45" s="882">
        <f t="shared" si="1"/>
        <v>0</v>
      </c>
      <c r="L45" s="569"/>
      <c r="M45" s="569"/>
      <c r="N45" s="569">
        <f t="shared" si="2"/>
        <v>0</v>
      </c>
      <c r="O45" s="569">
        <f t="shared" si="3"/>
        <v>0</v>
      </c>
      <c r="P45" s="730"/>
      <c r="Q45" s="730"/>
      <c r="R45" s="730"/>
      <c r="S45" s="730"/>
      <c r="T45" s="628"/>
      <c r="U45" s="628"/>
      <c r="V45" s="628"/>
      <c r="W45" s="628"/>
      <c r="X45" s="628"/>
      <c r="Y45" s="628"/>
      <c r="Z45" s="628"/>
      <c r="AA45" s="628"/>
      <c r="AB45" s="628"/>
      <c r="AC45" s="628"/>
      <c r="AD45" s="628"/>
      <c r="AE45" s="628"/>
      <c r="AF45" s="628"/>
      <c r="AG45" s="688"/>
      <c r="AH45" s="688"/>
      <c r="AI45" s="627"/>
      <c r="AJ45" s="688"/>
      <c r="AK45" s="688"/>
      <c r="AL45" s="628"/>
      <c r="AM45" s="628"/>
      <c r="AN45" s="628"/>
      <c r="AO45" s="628"/>
      <c r="AP45" s="628"/>
      <c r="AQ45" s="628"/>
      <c r="AR45" s="628"/>
      <c r="AS45" s="628"/>
      <c r="AT45" s="628"/>
      <c r="AU45" s="628"/>
      <c r="AV45" s="628"/>
      <c r="AW45" s="628"/>
    </row>
    <row r="46" spans="1:49" s="629" customFormat="1">
      <c r="A46" s="905">
        <v>3</v>
      </c>
      <c r="B46" s="906">
        <v>995461</v>
      </c>
      <c r="C46" s="907"/>
      <c r="D46" s="908">
        <v>0.18</v>
      </c>
      <c r="E46" s="909" t="s">
        <v>108</v>
      </c>
      <c r="F46" s="944" t="s">
        <v>221</v>
      </c>
      <c r="G46" s="1066" t="s">
        <v>333</v>
      </c>
      <c r="H46" s="1067">
        <v>1</v>
      </c>
      <c r="I46" s="1069"/>
      <c r="J46" s="882" t="str">
        <f t="shared" si="0"/>
        <v>Included</v>
      </c>
      <c r="K46" s="882">
        <f t="shared" si="1"/>
        <v>0</v>
      </c>
      <c r="L46" s="569"/>
      <c r="M46" s="569"/>
      <c r="N46" s="569">
        <f t="shared" si="2"/>
        <v>0</v>
      </c>
      <c r="O46" s="569">
        <f t="shared" si="3"/>
        <v>0</v>
      </c>
      <c r="P46" s="730"/>
      <c r="Q46" s="730"/>
      <c r="R46" s="730"/>
      <c r="S46" s="730"/>
      <c r="T46" s="628"/>
      <c r="U46" s="628"/>
      <c r="V46" s="628"/>
      <c r="W46" s="628"/>
      <c r="X46" s="628"/>
      <c r="Y46" s="628"/>
      <c r="Z46" s="628"/>
      <c r="AA46" s="628"/>
      <c r="AB46" s="628"/>
      <c r="AC46" s="628"/>
      <c r="AD46" s="628"/>
      <c r="AE46" s="628"/>
      <c r="AF46" s="628"/>
      <c r="AG46" s="688"/>
      <c r="AH46" s="688"/>
      <c r="AI46" s="627"/>
      <c r="AJ46" s="688"/>
      <c r="AK46" s="688"/>
      <c r="AL46" s="628"/>
      <c r="AM46" s="628"/>
      <c r="AN46" s="628"/>
      <c r="AO46" s="628"/>
      <c r="AP46" s="628"/>
      <c r="AQ46" s="628"/>
      <c r="AR46" s="628"/>
      <c r="AS46" s="628"/>
      <c r="AT46" s="628"/>
      <c r="AU46" s="628"/>
      <c r="AV46" s="628"/>
      <c r="AW46" s="628"/>
    </row>
    <row r="47" spans="1:49" s="835" customFormat="1" ht="24.75" customHeight="1">
      <c r="A47" s="905">
        <v>4</v>
      </c>
      <c r="B47" s="906">
        <v>995461</v>
      </c>
      <c r="C47" s="907"/>
      <c r="D47" s="908">
        <v>0.18</v>
      </c>
      <c r="E47" s="909" t="s">
        <v>108</v>
      </c>
      <c r="F47" s="944" t="s">
        <v>222</v>
      </c>
      <c r="G47" s="1066" t="s">
        <v>333</v>
      </c>
      <c r="H47" s="1067">
        <v>1</v>
      </c>
      <c r="I47" s="1069"/>
      <c r="J47" s="882" t="str">
        <f t="shared" si="0"/>
        <v>Included</v>
      </c>
      <c r="K47" s="882">
        <f t="shared" si="1"/>
        <v>0</v>
      </c>
      <c r="L47" s="569"/>
      <c r="M47" s="569"/>
      <c r="N47" s="569">
        <f t="shared" si="2"/>
        <v>0</v>
      </c>
      <c r="O47" s="569">
        <f t="shared" si="3"/>
        <v>0</v>
      </c>
      <c r="P47" s="837"/>
      <c r="Q47" s="837"/>
      <c r="R47" s="837"/>
      <c r="S47" s="837"/>
    </row>
    <row r="48" spans="1:49" s="569" customFormat="1" ht="27" customHeight="1">
      <c r="A48" s="905">
        <v>5</v>
      </c>
      <c r="B48" s="906">
        <v>995461</v>
      </c>
      <c r="C48" s="907"/>
      <c r="D48" s="908">
        <v>0.18</v>
      </c>
      <c r="E48" s="909" t="s">
        <v>108</v>
      </c>
      <c r="F48" s="944" t="s">
        <v>223</v>
      </c>
      <c r="G48" s="1066" t="s">
        <v>333</v>
      </c>
      <c r="H48" s="1067">
        <v>2</v>
      </c>
      <c r="I48" s="1069"/>
      <c r="J48" s="882" t="str">
        <f t="shared" si="0"/>
        <v>Included</v>
      </c>
      <c r="K48" s="882">
        <f t="shared" si="1"/>
        <v>0</v>
      </c>
      <c r="N48" s="569">
        <f t="shared" si="2"/>
        <v>0</v>
      </c>
      <c r="O48" s="569">
        <f t="shared" si="3"/>
        <v>0</v>
      </c>
      <c r="P48" s="838"/>
      <c r="Q48" s="838"/>
      <c r="R48" s="838"/>
      <c r="S48" s="838"/>
    </row>
    <row r="49" spans="1:49" s="569" customFormat="1" ht="24" customHeight="1">
      <c r="A49" s="905">
        <v>6</v>
      </c>
      <c r="B49" s="906">
        <v>995461</v>
      </c>
      <c r="C49" s="907"/>
      <c r="D49" s="908">
        <v>0.18</v>
      </c>
      <c r="E49" s="909" t="s">
        <v>108</v>
      </c>
      <c r="F49" s="944" t="s">
        <v>224</v>
      </c>
      <c r="G49" s="1066" t="s">
        <v>735</v>
      </c>
      <c r="H49" s="1067">
        <v>1</v>
      </c>
      <c r="I49" s="1069"/>
      <c r="J49" s="882" t="str">
        <f t="shared" si="0"/>
        <v>Included</v>
      </c>
      <c r="K49" s="882">
        <f t="shared" si="1"/>
        <v>0</v>
      </c>
      <c r="N49" s="569">
        <f t="shared" si="2"/>
        <v>0</v>
      </c>
      <c r="O49" s="569">
        <f t="shared" si="3"/>
        <v>0</v>
      </c>
      <c r="P49" s="838"/>
      <c r="Q49" s="838"/>
      <c r="R49" s="838"/>
      <c r="S49" s="838"/>
    </row>
    <row r="50" spans="1:49" s="569" customFormat="1" ht="27" customHeight="1">
      <c r="A50" s="905">
        <v>7</v>
      </c>
      <c r="B50" s="906">
        <v>995461</v>
      </c>
      <c r="C50" s="907"/>
      <c r="D50" s="908">
        <v>0.18</v>
      </c>
      <c r="E50" s="909" t="s">
        <v>108</v>
      </c>
      <c r="F50" s="944" t="s">
        <v>225</v>
      </c>
      <c r="G50" s="1066" t="s">
        <v>743</v>
      </c>
      <c r="H50" s="1067">
        <v>1</v>
      </c>
      <c r="I50" s="1069"/>
      <c r="J50" s="882" t="str">
        <f t="shared" si="0"/>
        <v>Included</v>
      </c>
      <c r="K50" s="882">
        <f t="shared" si="1"/>
        <v>0</v>
      </c>
      <c r="N50" s="569">
        <f t="shared" si="2"/>
        <v>0</v>
      </c>
      <c r="O50" s="569">
        <f t="shared" si="3"/>
        <v>0</v>
      </c>
      <c r="P50" s="838"/>
      <c r="Q50" s="838"/>
      <c r="R50" s="838"/>
      <c r="S50" s="838"/>
    </row>
    <row r="51" spans="1:49" s="569" customFormat="1" ht="27" customHeight="1">
      <c r="A51" s="998" t="s">
        <v>230</v>
      </c>
      <c r="B51" s="988"/>
      <c r="C51" s="989"/>
      <c r="D51" s="990"/>
      <c r="E51" s="991"/>
      <c r="F51" s="992" t="s">
        <v>231</v>
      </c>
      <c r="G51" s="993"/>
      <c r="H51" s="993"/>
      <c r="I51" s="997"/>
      <c r="J51" s="985"/>
      <c r="K51" s="985"/>
      <c r="P51" s="838"/>
      <c r="Q51" s="838"/>
      <c r="R51" s="838"/>
      <c r="S51" s="838"/>
    </row>
    <row r="52" spans="1:49" s="569" customFormat="1" ht="31.5" customHeight="1">
      <c r="A52" s="905">
        <v>1</v>
      </c>
      <c r="B52" s="906">
        <v>995461</v>
      </c>
      <c r="C52" s="907"/>
      <c r="D52" s="908">
        <v>0.18</v>
      </c>
      <c r="E52" s="909" t="s">
        <v>108</v>
      </c>
      <c r="F52" s="944" t="s">
        <v>232</v>
      </c>
      <c r="G52" s="850" t="s">
        <v>333</v>
      </c>
      <c r="H52" s="850">
        <v>1</v>
      </c>
      <c r="I52" s="1070"/>
      <c r="J52" s="882" t="str">
        <f t="shared" si="0"/>
        <v>Included</v>
      </c>
      <c r="K52" s="882">
        <f t="shared" si="1"/>
        <v>0</v>
      </c>
      <c r="N52" s="569">
        <f t="shared" si="2"/>
        <v>0</v>
      </c>
      <c r="O52" s="569">
        <f t="shared" si="3"/>
        <v>0</v>
      </c>
      <c r="P52" s="838"/>
      <c r="Q52" s="838"/>
      <c r="R52" s="838"/>
      <c r="S52" s="838"/>
    </row>
    <row r="53" spans="1:49" s="629" customFormat="1" ht="28.5" customHeight="1">
      <c r="A53" s="984" t="s">
        <v>233</v>
      </c>
      <c r="B53" s="988"/>
      <c r="C53" s="989"/>
      <c r="D53" s="990"/>
      <c r="E53" s="991"/>
      <c r="F53" s="1000" t="s">
        <v>234</v>
      </c>
      <c r="G53" s="993"/>
      <c r="H53" s="993"/>
      <c r="I53" s="1001"/>
      <c r="J53" s="985"/>
      <c r="K53" s="985"/>
      <c r="L53" s="569"/>
      <c r="M53" s="569"/>
      <c r="N53" s="569"/>
      <c r="O53" s="569"/>
      <c r="P53" s="730"/>
      <c r="Q53" s="730"/>
      <c r="R53" s="730"/>
      <c r="S53" s="730"/>
      <c r="T53" s="628"/>
      <c r="U53" s="628"/>
      <c r="V53" s="628"/>
      <c r="W53" s="628"/>
      <c r="X53" s="628"/>
      <c r="Y53" s="628"/>
      <c r="Z53" s="628"/>
      <c r="AA53" s="628"/>
      <c r="AB53" s="628"/>
      <c r="AC53" s="628"/>
      <c r="AD53" s="628"/>
      <c r="AE53" s="628"/>
      <c r="AF53" s="628"/>
      <c r="AG53" s="688"/>
      <c r="AH53" s="688"/>
      <c r="AI53" s="627"/>
      <c r="AJ53" s="688"/>
      <c r="AK53" s="688"/>
      <c r="AL53" s="628"/>
      <c r="AM53" s="628"/>
      <c r="AN53" s="628"/>
      <c r="AO53" s="628"/>
      <c r="AP53" s="628"/>
      <c r="AQ53" s="628"/>
      <c r="AR53" s="628"/>
      <c r="AS53" s="628"/>
      <c r="AT53" s="628"/>
      <c r="AU53" s="628"/>
      <c r="AV53" s="628"/>
      <c r="AW53" s="628"/>
    </row>
    <row r="54" spans="1:49" s="629" customFormat="1" ht="24" customHeight="1">
      <c r="A54" s="905">
        <v>1</v>
      </c>
      <c r="B54" s="906">
        <v>995461</v>
      </c>
      <c r="C54" s="907"/>
      <c r="D54" s="908">
        <v>0.18</v>
      </c>
      <c r="E54" s="909" t="s">
        <v>108</v>
      </c>
      <c r="F54" s="943" t="s">
        <v>721</v>
      </c>
      <c r="G54" s="850" t="s">
        <v>333</v>
      </c>
      <c r="H54" s="850">
        <v>2</v>
      </c>
      <c r="I54" s="1070"/>
      <c r="J54" s="882" t="str">
        <f t="shared" si="0"/>
        <v>Included</v>
      </c>
      <c r="K54" s="882">
        <f t="shared" si="1"/>
        <v>0</v>
      </c>
      <c r="L54" s="569"/>
      <c r="M54" s="569"/>
      <c r="N54" s="569">
        <f t="shared" si="2"/>
        <v>0</v>
      </c>
      <c r="O54" s="569">
        <f t="shared" ref="O54:O71" si="4">IF(E54="confirmed",(N54*D54),(N54*E54))</f>
        <v>0</v>
      </c>
      <c r="P54" s="730"/>
      <c r="Q54" s="730"/>
      <c r="R54" s="730"/>
      <c r="S54" s="730"/>
      <c r="T54" s="628"/>
      <c r="U54" s="628"/>
      <c r="V54" s="628"/>
      <c r="W54" s="628"/>
      <c r="X54" s="628"/>
      <c r="Y54" s="628"/>
      <c r="Z54" s="628"/>
      <c r="AA54" s="628"/>
      <c r="AB54" s="628"/>
      <c r="AC54" s="628"/>
      <c r="AD54" s="628"/>
      <c r="AE54" s="628"/>
      <c r="AF54" s="628"/>
      <c r="AG54" s="688"/>
      <c r="AH54" s="688"/>
      <c r="AI54" s="627"/>
      <c r="AJ54" s="688"/>
      <c r="AK54" s="688"/>
      <c r="AL54" s="628"/>
      <c r="AM54" s="628"/>
      <c r="AN54" s="628"/>
      <c r="AO54" s="628"/>
      <c r="AP54" s="628"/>
      <c r="AQ54" s="628"/>
      <c r="AR54" s="628"/>
      <c r="AS54" s="628"/>
      <c r="AT54" s="628"/>
      <c r="AU54" s="628"/>
      <c r="AV54" s="628"/>
      <c r="AW54" s="628"/>
    </row>
    <row r="55" spans="1:49" s="629" customFormat="1" ht="24" customHeight="1">
      <c r="A55" s="905">
        <v>2</v>
      </c>
      <c r="B55" s="906">
        <v>995461</v>
      </c>
      <c r="C55" s="907"/>
      <c r="D55" s="908">
        <v>0.18</v>
      </c>
      <c r="E55" s="909" t="s">
        <v>108</v>
      </c>
      <c r="F55" s="944" t="s">
        <v>720</v>
      </c>
      <c r="G55" s="850" t="s">
        <v>333</v>
      </c>
      <c r="H55" s="850">
        <v>2</v>
      </c>
      <c r="I55" s="1070"/>
      <c r="J55" s="882" t="str">
        <f t="shared" si="0"/>
        <v>Included</v>
      </c>
      <c r="K55" s="882">
        <f t="shared" si="1"/>
        <v>0</v>
      </c>
      <c r="L55" s="569"/>
      <c r="M55" s="569"/>
      <c r="N55" s="569">
        <f t="shared" si="2"/>
        <v>0</v>
      </c>
      <c r="O55" s="569">
        <f t="shared" si="4"/>
        <v>0</v>
      </c>
      <c r="P55" s="730"/>
      <c r="Q55" s="730"/>
      <c r="R55" s="730"/>
      <c r="S55" s="730"/>
      <c r="T55" s="628"/>
      <c r="U55" s="628"/>
      <c r="V55" s="628"/>
      <c r="W55" s="628"/>
      <c r="X55" s="628"/>
      <c r="Y55" s="628"/>
      <c r="Z55" s="628"/>
      <c r="AA55" s="628"/>
      <c r="AB55" s="628"/>
      <c r="AC55" s="628"/>
      <c r="AD55" s="628"/>
      <c r="AE55" s="628"/>
      <c r="AF55" s="628"/>
      <c r="AG55" s="688"/>
      <c r="AH55" s="688"/>
      <c r="AI55" s="627"/>
      <c r="AJ55" s="688"/>
      <c r="AK55" s="688"/>
      <c r="AL55" s="628"/>
      <c r="AM55" s="628"/>
      <c r="AN55" s="628"/>
      <c r="AO55" s="628"/>
      <c r="AP55" s="628"/>
      <c r="AQ55" s="628"/>
      <c r="AR55" s="628"/>
      <c r="AS55" s="628"/>
      <c r="AT55" s="628"/>
      <c r="AU55" s="628"/>
      <c r="AV55" s="628"/>
      <c r="AW55" s="628"/>
    </row>
    <row r="56" spans="1:49" s="629" customFormat="1" ht="82.5">
      <c r="A56" s="905">
        <v>3</v>
      </c>
      <c r="B56" s="906"/>
      <c r="C56" s="907"/>
      <c r="D56" s="908"/>
      <c r="E56" s="909"/>
      <c r="F56" s="944" t="s">
        <v>235</v>
      </c>
      <c r="G56" s="850"/>
      <c r="H56" s="850"/>
      <c r="I56" s="1025"/>
      <c r="J56" s="882"/>
      <c r="K56" s="882"/>
      <c r="L56" s="569"/>
      <c r="M56" s="569"/>
      <c r="N56" s="569"/>
      <c r="O56" s="569"/>
      <c r="P56" s="730"/>
      <c r="Q56" s="730"/>
      <c r="R56" s="730"/>
      <c r="S56" s="730"/>
      <c r="T56" s="628"/>
      <c r="U56" s="628"/>
      <c r="V56" s="628"/>
      <c r="W56" s="628"/>
      <c r="X56" s="628"/>
      <c r="Y56" s="628"/>
      <c r="Z56" s="628"/>
      <c r="AA56" s="628"/>
      <c r="AB56" s="628"/>
      <c r="AC56" s="628"/>
      <c r="AD56" s="628"/>
      <c r="AE56" s="628"/>
      <c r="AF56" s="628"/>
      <c r="AG56" s="688"/>
      <c r="AH56" s="688"/>
      <c r="AI56" s="627"/>
      <c r="AJ56" s="688"/>
      <c r="AK56" s="688"/>
      <c r="AL56" s="628"/>
      <c r="AM56" s="628"/>
      <c r="AN56" s="628"/>
      <c r="AO56" s="628"/>
      <c r="AP56" s="628"/>
      <c r="AQ56" s="628"/>
      <c r="AR56" s="628"/>
      <c r="AS56" s="628"/>
      <c r="AT56" s="628"/>
      <c r="AU56" s="628"/>
      <c r="AV56" s="628"/>
      <c r="AW56" s="628"/>
    </row>
    <row r="57" spans="1:49" s="629" customFormat="1" ht="26.25" customHeight="1">
      <c r="A57" s="905" t="s">
        <v>236</v>
      </c>
      <c r="B57" s="906">
        <v>995461</v>
      </c>
      <c r="C57" s="907"/>
      <c r="D57" s="908">
        <v>0.18</v>
      </c>
      <c r="E57" s="909" t="s">
        <v>108</v>
      </c>
      <c r="F57" s="976" t="s">
        <v>719</v>
      </c>
      <c r="G57" s="850" t="s">
        <v>333</v>
      </c>
      <c r="H57" s="850">
        <v>10</v>
      </c>
      <c r="I57" s="1070"/>
      <c r="J57" s="882" t="str">
        <f t="shared" si="0"/>
        <v>Included</v>
      </c>
      <c r="K57" s="882">
        <f t="shared" si="1"/>
        <v>0</v>
      </c>
      <c r="L57" s="569"/>
      <c r="M57" s="569"/>
      <c r="N57" s="569">
        <f t="shared" si="2"/>
        <v>0</v>
      </c>
      <c r="O57" s="569">
        <f t="shared" si="4"/>
        <v>0</v>
      </c>
      <c r="P57" s="730"/>
      <c r="Q57" s="730"/>
      <c r="R57" s="730"/>
      <c r="S57" s="730"/>
      <c r="T57" s="628"/>
      <c r="U57" s="628"/>
      <c r="V57" s="628"/>
      <c r="W57" s="628"/>
      <c r="X57" s="628"/>
      <c r="Y57" s="628"/>
      <c r="Z57" s="628"/>
      <c r="AA57" s="628"/>
      <c r="AB57" s="628"/>
      <c r="AC57" s="628"/>
      <c r="AD57" s="628"/>
      <c r="AE57" s="628"/>
      <c r="AF57" s="628"/>
      <c r="AG57" s="688"/>
      <c r="AH57" s="688"/>
      <c r="AI57" s="627"/>
      <c r="AJ57" s="688"/>
      <c r="AK57" s="688"/>
      <c r="AL57" s="628"/>
      <c r="AM57" s="628"/>
      <c r="AN57" s="628"/>
      <c r="AO57" s="628"/>
      <c r="AP57" s="628"/>
      <c r="AQ57" s="628"/>
      <c r="AR57" s="628"/>
      <c r="AS57" s="628"/>
      <c r="AT57" s="628"/>
      <c r="AU57" s="628"/>
      <c r="AV57" s="628"/>
      <c r="AW57" s="628"/>
    </row>
    <row r="58" spans="1:49" s="629" customFormat="1" ht="27" customHeight="1">
      <c r="A58" s="905" t="s">
        <v>237</v>
      </c>
      <c r="B58" s="906">
        <v>995461</v>
      </c>
      <c r="C58" s="907"/>
      <c r="D58" s="908">
        <v>0.18</v>
      </c>
      <c r="E58" s="909" t="s">
        <v>108</v>
      </c>
      <c r="F58" s="976" t="s">
        <v>718</v>
      </c>
      <c r="G58" s="850" t="s">
        <v>333</v>
      </c>
      <c r="H58" s="850">
        <v>10</v>
      </c>
      <c r="I58" s="1070"/>
      <c r="J58" s="882" t="str">
        <f t="shared" si="0"/>
        <v>Included</v>
      </c>
      <c r="K58" s="882">
        <f t="shared" si="1"/>
        <v>0</v>
      </c>
      <c r="L58" s="569"/>
      <c r="M58" s="569"/>
      <c r="N58" s="569">
        <f t="shared" si="2"/>
        <v>0</v>
      </c>
      <c r="O58" s="569">
        <f t="shared" si="4"/>
        <v>0</v>
      </c>
      <c r="P58" s="730"/>
      <c r="Q58" s="730"/>
      <c r="R58" s="730"/>
      <c r="S58" s="730"/>
      <c r="T58" s="628"/>
      <c r="U58" s="628"/>
      <c r="V58" s="628"/>
      <c r="W58" s="628"/>
      <c r="X58" s="628"/>
      <c r="Y58" s="628"/>
      <c r="Z58" s="628"/>
      <c r="AA58" s="628"/>
      <c r="AB58" s="628"/>
      <c r="AC58" s="628"/>
      <c r="AD58" s="628"/>
      <c r="AE58" s="628"/>
      <c r="AF58" s="628"/>
      <c r="AG58" s="688"/>
      <c r="AH58" s="688"/>
      <c r="AI58" s="627"/>
      <c r="AJ58" s="688"/>
      <c r="AK58" s="688"/>
      <c r="AL58" s="628"/>
      <c r="AM58" s="628"/>
      <c r="AN58" s="628"/>
      <c r="AO58" s="628"/>
      <c r="AP58" s="628"/>
      <c r="AQ58" s="628"/>
      <c r="AR58" s="628"/>
      <c r="AS58" s="628"/>
      <c r="AT58" s="628"/>
      <c r="AU58" s="628"/>
      <c r="AV58" s="628"/>
      <c r="AW58" s="628"/>
    </row>
    <row r="59" spans="1:49" s="629" customFormat="1" ht="27" customHeight="1">
      <c r="A59" s="1002" t="s">
        <v>14</v>
      </c>
      <c r="B59" s="988"/>
      <c r="C59" s="989"/>
      <c r="D59" s="990"/>
      <c r="E59" s="991"/>
      <c r="F59" s="1003" t="s">
        <v>238</v>
      </c>
      <c r="G59" s="993"/>
      <c r="H59" s="993"/>
      <c r="I59" s="994"/>
      <c r="J59" s="985"/>
      <c r="K59" s="985"/>
      <c r="L59" s="569"/>
      <c r="M59" s="569"/>
      <c r="N59" s="569"/>
      <c r="O59" s="569"/>
      <c r="P59" s="730"/>
      <c r="Q59" s="730"/>
      <c r="R59" s="730"/>
      <c r="S59" s="730"/>
      <c r="T59" s="628"/>
      <c r="U59" s="628"/>
      <c r="V59" s="628"/>
      <c r="W59" s="628"/>
      <c r="X59" s="628"/>
      <c r="Y59" s="628"/>
      <c r="Z59" s="628"/>
      <c r="AA59" s="628"/>
      <c r="AB59" s="628"/>
      <c r="AC59" s="628"/>
      <c r="AD59" s="628"/>
      <c r="AE59" s="628"/>
      <c r="AF59" s="628"/>
      <c r="AG59" s="688"/>
      <c r="AH59" s="688"/>
      <c r="AI59" s="627"/>
      <c r="AJ59" s="688"/>
      <c r="AK59" s="688"/>
      <c r="AL59" s="628"/>
      <c r="AM59" s="628"/>
      <c r="AN59" s="628"/>
      <c r="AO59" s="628"/>
      <c r="AP59" s="628"/>
      <c r="AQ59" s="628"/>
      <c r="AR59" s="628"/>
      <c r="AS59" s="628"/>
      <c r="AT59" s="628"/>
      <c r="AU59" s="628"/>
      <c r="AV59" s="628"/>
      <c r="AW59" s="628"/>
    </row>
    <row r="60" spans="1:49" s="629" customFormat="1" ht="55.5" customHeight="1">
      <c r="A60" s="905">
        <v>1</v>
      </c>
      <c r="B60" s="906">
        <v>995461</v>
      </c>
      <c r="C60" s="907"/>
      <c r="D60" s="908">
        <v>0.18</v>
      </c>
      <c r="E60" s="909" t="s">
        <v>108</v>
      </c>
      <c r="F60" s="944" t="s">
        <v>239</v>
      </c>
      <c r="G60" s="850" t="s">
        <v>240</v>
      </c>
      <c r="H60" s="850">
        <v>15</v>
      </c>
      <c r="I60" s="1019"/>
      <c r="J60" s="882" t="str">
        <f t="shared" si="0"/>
        <v>Included</v>
      </c>
      <c r="K60" s="882">
        <f t="shared" si="1"/>
        <v>0</v>
      </c>
      <c r="L60" s="569"/>
      <c r="M60" s="569"/>
      <c r="N60" s="569">
        <f t="shared" si="2"/>
        <v>0</v>
      </c>
      <c r="O60" s="569">
        <f t="shared" si="4"/>
        <v>0</v>
      </c>
      <c r="P60" s="730"/>
      <c r="Q60" s="730"/>
      <c r="R60" s="730"/>
      <c r="S60" s="730"/>
      <c r="T60" s="628"/>
      <c r="U60" s="628"/>
      <c r="V60" s="628"/>
      <c r="W60" s="628"/>
      <c r="X60" s="628"/>
      <c r="Y60" s="628"/>
      <c r="Z60" s="628"/>
      <c r="AA60" s="628"/>
      <c r="AB60" s="628"/>
      <c r="AC60" s="628"/>
      <c r="AD60" s="628"/>
      <c r="AE60" s="628"/>
      <c r="AF60" s="628"/>
      <c r="AG60" s="688"/>
      <c r="AH60" s="688"/>
      <c r="AI60" s="627"/>
      <c r="AJ60" s="688"/>
      <c r="AK60" s="688"/>
      <c r="AL60" s="628"/>
      <c r="AM60" s="628"/>
      <c r="AN60" s="628"/>
      <c r="AO60" s="628"/>
      <c r="AP60" s="628"/>
      <c r="AQ60" s="628"/>
      <c r="AR60" s="628"/>
      <c r="AS60" s="628"/>
      <c r="AT60" s="628"/>
      <c r="AU60" s="628"/>
      <c r="AV60" s="628"/>
      <c r="AW60" s="628"/>
    </row>
    <row r="61" spans="1:49" s="629" customFormat="1" ht="57.75" customHeight="1">
      <c r="A61" s="905">
        <v>3</v>
      </c>
      <c r="B61" s="906">
        <v>995461</v>
      </c>
      <c r="C61" s="907"/>
      <c r="D61" s="908">
        <v>0.18</v>
      </c>
      <c r="E61" s="909" t="s">
        <v>108</v>
      </c>
      <c r="F61" s="944" t="s">
        <v>241</v>
      </c>
      <c r="G61" s="850" t="s">
        <v>240</v>
      </c>
      <c r="H61" s="850">
        <v>1</v>
      </c>
      <c r="I61" s="1019"/>
      <c r="J61" s="882" t="str">
        <f t="shared" si="0"/>
        <v>Included</v>
      </c>
      <c r="K61" s="882">
        <f t="shared" si="1"/>
        <v>0</v>
      </c>
      <c r="L61" s="569"/>
      <c r="M61" s="569"/>
      <c r="N61" s="569">
        <f t="shared" si="2"/>
        <v>0</v>
      </c>
      <c r="O61" s="569">
        <f t="shared" si="4"/>
        <v>0</v>
      </c>
      <c r="P61" s="730"/>
      <c r="Q61" s="730"/>
      <c r="R61" s="730"/>
      <c r="S61" s="730"/>
      <c r="T61" s="628"/>
      <c r="U61" s="628"/>
      <c r="V61" s="628"/>
      <c r="W61" s="628"/>
      <c r="X61" s="628"/>
      <c r="Y61" s="628"/>
      <c r="Z61" s="628"/>
      <c r="AA61" s="628"/>
      <c r="AB61" s="628"/>
      <c r="AC61" s="628"/>
      <c r="AD61" s="628"/>
      <c r="AE61" s="628"/>
      <c r="AF61" s="628"/>
      <c r="AG61" s="688"/>
      <c r="AH61" s="688"/>
      <c r="AI61" s="627"/>
      <c r="AJ61" s="688"/>
      <c r="AK61" s="688"/>
      <c r="AL61" s="628"/>
      <c r="AM61" s="628"/>
      <c r="AN61" s="628"/>
      <c r="AO61" s="628"/>
      <c r="AP61" s="628"/>
      <c r="AQ61" s="628"/>
      <c r="AR61" s="628"/>
      <c r="AS61" s="628"/>
      <c r="AT61" s="628"/>
      <c r="AU61" s="628"/>
      <c r="AV61" s="628"/>
      <c r="AW61" s="628"/>
    </row>
    <row r="62" spans="1:49" s="629" customFormat="1" ht="58.5" customHeight="1">
      <c r="A62" s="905">
        <v>4</v>
      </c>
      <c r="B62" s="906">
        <v>995461</v>
      </c>
      <c r="C62" s="907"/>
      <c r="D62" s="908">
        <v>0.18</v>
      </c>
      <c r="E62" s="909" t="s">
        <v>108</v>
      </c>
      <c r="F62" s="944" t="s">
        <v>242</v>
      </c>
      <c r="G62" s="850" t="s">
        <v>240</v>
      </c>
      <c r="H62" s="850">
        <v>2</v>
      </c>
      <c r="I62" s="1019"/>
      <c r="J62" s="882" t="str">
        <f t="shared" si="0"/>
        <v>Included</v>
      </c>
      <c r="K62" s="882">
        <f t="shared" si="1"/>
        <v>0</v>
      </c>
      <c r="L62" s="569"/>
      <c r="M62" s="569"/>
      <c r="N62" s="569">
        <f t="shared" si="2"/>
        <v>0</v>
      </c>
      <c r="O62" s="569">
        <f t="shared" si="4"/>
        <v>0</v>
      </c>
      <c r="P62" s="730"/>
      <c r="Q62" s="730"/>
      <c r="R62" s="730"/>
      <c r="S62" s="730"/>
      <c r="T62" s="628"/>
      <c r="U62" s="628"/>
      <c r="V62" s="628"/>
      <c r="W62" s="628"/>
      <c r="X62" s="628"/>
      <c r="Y62" s="628"/>
      <c r="Z62" s="628"/>
      <c r="AA62" s="628"/>
      <c r="AB62" s="628"/>
      <c r="AC62" s="628"/>
      <c r="AD62" s="628"/>
      <c r="AE62" s="628"/>
      <c r="AF62" s="628"/>
      <c r="AG62" s="688"/>
      <c r="AH62" s="688"/>
      <c r="AI62" s="627"/>
      <c r="AJ62" s="688"/>
      <c r="AK62" s="688"/>
      <c r="AL62" s="628"/>
      <c r="AM62" s="628"/>
      <c r="AN62" s="628"/>
      <c r="AO62" s="628"/>
      <c r="AP62" s="628"/>
      <c r="AQ62" s="628"/>
      <c r="AR62" s="628"/>
      <c r="AS62" s="628"/>
      <c r="AT62" s="628"/>
      <c r="AU62" s="628"/>
      <c r="AV62" s="628"/>
      <c r="AW62" s="628"/>
    </row>
    <row r="63" spans="1:49" s="629" customFormat="1" ht="30.75">
      <c r="A63" s="984" t="s">
        <v>243</v>
      </c>
      <c r="B63" s="988"/>
      <c r="C63" s="989"/>
      <c r="D63" s="990"/>
      <c r="E63" s="991"/>
      <c r="F63" s="999" t="s">
        <v>244</v>
      </c>
      <c r="G63" s="993"/>
      <c r="H63" s="993"/>
      <c r="I63" s="1021"/>
      <c r="J63" s="985"/>
      <c r="K63" s="985"/>
      <c r="L63" s="569"/>
      <c r="M63" s="569"/>
      <c r="N63" s="569"/>
      <c r="O63" s="569"/>
      <c r="P63" s="730"/>
      <c r="Q63" s="730"/>
      <c r="R63" s="730"/>
      <c r="S63" s="730"/>
      <c r="T63" s="628"/>
      <c r="U63" s="628"/>
      <c r="V63" s="628"/>
      <c r="W63" s="628"/>
      <c r="X63" s="628"/>
      <c r="Y63" s="628"/>
      <c r="Z63" s="628"/>
      <c r="AA63" s="628"/>
      <c r="AB63" s="628"/>
      <c r="AC63" s="628"/>
      <c r="AD63" s="628"/>
      <c r="AE63" s="628"/>
      <c r="AF63" s="628"/>
      <c r="AG63" s="688"/>
      <c r="AH63" s="688"/>
      <c r="AI63" s="627"/>
      <c r="AJ63" s="688"/>
      <c r="AK63" s="688"/>
      <c r="AL63" s="628"/>
      <c r="AM63" s="628"/>
      <c r="AN63" s="628"/>
      <c r="AO63" s="628"/>
      <c r="AP63" s="628"/>
      <c r="AQ63" s="628"/>
      <c r="AR63" s="628"/>
      <c r="AS63" s="628"/>
      <c r="AT63" s="628"/>
      <c r="AU63" s="628"/>
      <c r="AV63" s="628"/>
      <c r="AW63" s="628"/>
    </row>
    <row r="64" spans="1:49" s="629" customFormat="1" ht="30.75">
      <c r="A64" s="984"/>
      <c r="B64" s="988"/>
      <c r="C64" s="989"/>
      <c r="D64" s="990"/>
      <c r="E64" s="991"/>
      <c r="F64" s="999" t="s">
        <v>245</v>
      </c>
      <c r="G64" s="993"/>
      <c r="H64" s="993"/>
      <c r="I64" s="1021"/>
      <c r="J64" s="985"/>
      <c r="K64" s="985"/>
      <c r="L64" s="569"/>
      <c r="M64" s="569"/>
      <c r="N64" s="569"/>
      <c r="O64" s="569"/>
      <c r="P64" s="730"/>
      <c r="Q64" s="730"/>
      <c r="R64" s="730"/>
      <c r="S64" s="730"/>
      <c r="T64" s="628"/>
      <c r="U64" s="628"/>
      <c r="V64" s="628"/>
      <c r="W64" s="628"/>
      <c r="X64" s="628"/>
      <c r="Y64" s="628"/>
      <c r="Z64" s="628"/>
      <c r="AA64" s="628"/>
      <c r="AB64" s="628"/>
      <c r="AC64" s="628"/>
      <c r="AD64" s="628"/>
      <c r="AE64" s="628"/>
      <c r="AF64" s="628"/>
      <c r="AG64" s="688"/>
      <c r="AH64" s="688"/>
      <c r="AI64" s="627"/>
      <c r="AJ64" s="688"/>
      <c r="AK64" s="688"/>
      <c r="AL64" s="628"/>
      <c r="AM64" s="628"/>
      <c r="AN64" s="628"/>
      <c r="AO64" s="628"/>
      <c r="AP64" s="628"/>
      <c r="AQ64" s="628"/>
      <c r="AR64" s="628"/>
      <c r="AS64" s="628"/>
      <c r="AT64" s="628"/>
      <c r="AU64" s="628"/>
      <c r="AV64" s="628"/>
      <c r="AW64" s="628"/>
    </row>
    <row r="65" spans="1:49" s="835" customFormat="1" ht="66" customHeight="1">
      <c r="A65" s="905" t="s">
        <v>236</v>
      </c>
      <c r="B65" s="906">
        <v>995461</v>
      </c>
      <c r="C65" s="907"/>
      <c r="D65" s="908">
        <v>0.18</v>
      </c>
      <c r="E65" s="909" t="s">
        <v>108</v>
      </c>
      <c r="F65" s="944" t="s">
        <v>246</v>
      </c>
      <c r="G65" s="850" t="s">
        <v>126</v>
      </c>
      <c r="H65" s="850">
        <v>1</v>
      </c>
      <c r="I65" s="1069"/>
      <c r="J65" s="882" t="str">
        <f t="shared" si="0"/>
        <v>Included</v>
      </c>
      <c r="K65" s="882">
        <f t="shared" si="1"/>
        <v>0</v>
      </c>
      <c r="L65" s="569"/>
      <c r="M65" s="569"/>
      <c r="N65" s="569">
        <f t="shared" si="2"/>
        <v>0</v>
      </c>
      <c r="O65" s="569">
        <f t="shared" si="4"/>
        <v>0</v>
      </c>
      <c r="P65" s="837"/>
      <c r="Q65" s="837"/>
      <c r="R65" s="837"/>
      <c r="S65" s="837"/>
    </row>
    <row r="66" spans="1:49" s="569" customFormat="1">
      <c r="A66" s="905" t="s">
        <v>247</v>
      </c>
      <c r="B66" s="906">
        <v>995461</v>
      </c>
      <c r="C66" s="907"/>
      <c r="D66" s="908">
        <v>0.18</v>
      </c>
      <c r="E66" s="909" t="s">
        <v>108</v>
      </c>
      <c r="F66" s="944" t="s">
        <v>248</v>
      </c>
      <c r="G66" s="850" t="s">
        <v>126</v>
      </c>
      <c r="H66" s="850">
        <v>1</v>
      </c>
      <c r="I66" s="1069"/>
      <c r="J66" s="882" t="str">
        <f t="shared" si="0"/>
        <v>Included</v>
      </c>
      <c r="K66" s="882">
        <f t="shared" si="1"/>
        <v>0</v>
      </c>
      <c r="N66" s="569">
        <f t="shared" si="2"/>
        <v>0</v>
      </c>
      <c r="O66" s="569">
        <f t="shared" si="4"/>
        <v>0</v>
      </c>
      <c r="P66" s="838"/>
      <c r="Q66" s="838"/>
      <c r="R66" s="838"/>
      <c r="S66" s="838"/>
    </row>
    <row r="67" spans="1:49" s="569" customFormat="1" ht="38.25" customHeight="1">
      <c r="A67" s="905" t="s">
        <v>249</v>
      </c>
      <c r="B67" s="906">
        <v>995461</v>
      </c>
      <c r="C67" s="907"/>
      <c r="D67" s="908">
        <v>0.18</v>
      </c>
      <c r="E67" s="909" t="s">
        <v>108</v>
      </c>
      <c r="F67" s="944" t="s">
        <v>250</v>
      </c>
      <c r="G67" s="850" t="s">
        <v>126</v>
      </c>
      <c r="H67" s="850">
        <v>2</v>
      </c>
      <c r="I67" s="1069"/>
      <c r="J67" s="882" t="str">
        <f t="shared" si="0"/>
        <v>Included</v>
      </c>
      <c r="K67" s="882">
        <f t="shared" si="1"/>
        <v>0</v>
      </c>
      <c r="N67" s="569">
        <f t="shared" si="2"/>
        <v>0</v>
      </c>
      <c r="O67" s="569">
        <f t="shared" si="4"/>
        <v>0</v>
      </c>
      <c r="P67" s="838"/>
      <c r="Q67" s="838"/>
      <c r="R67" s="838"/>
      <c r="S67" s="838"/>
    </row>
    <row r="68" spans="1:49" s="629" customFormat="1" ht="19.5" customHeight="1">
      <c r="A68" s="905" t="s">
        <v>251</v>
      </c>
      <c r="B68" s="906">
        <v>995461</v>
      </c>
      <c r="C68" s="907"/>
      <c r="D68" s="908">
        <v>0.18</v>
      </c>
      <c r="E68" s="909" t="s">
        <v>108</v>
      </c>
      <c r="F68" s="944" t="s">
        <v>252</v>
      </c>
      <c r="G68" s="850" t="s">
        <v>126</v>
      </c>
      <c r="H68" s="850">
        <v>2</v>
      </c>
      <c r="I68" s="1069"/>
      <c r="J68" s="882" t="str">
        <f t="shared" si="0"/>
        <v>Included</v>
      </c>
      <c r="K68" s="882">
        <f t="shared" si="1"/>
        <v>0</v>
      </c>
      <c r="L68" s="569"/>
      <c r="M68" s="569"/>
      <c r="N68" s="569">
        <f t="shared" si="2"/>
        <v>0</v>
      </c>
      <c r="O68" s="569">
        <f t="shared" si="4"/>
        <v>0</v>
      </c>
      <c r="P68" s="730"/>
      <c r="Q68" s="730"/>
      <c r="R68" s="730"/>
      <c r="S68" s="730"/>
      <c r="T68" s="628"/>
      <c r="U68" s="628"/>
      <c r="V68" s="628"/>
      <c r="W68" s="628"/>
      <c r="X68" s="628"/>
      <c r="Y68" s="628"/>
      <c r="Z68" s="628"/>
      <c r="AA68" s="628"/>
      <c r="AB68" s="628"/>
      <c r="AC68" s="628"/>
      <c r="AD68" s="628"/>
      <c r="AE68" s="628"/>
      <c r="AF68" s="628"/>
      <c r="AG68" s="688"/>
      <c r="AH68" s="688"/>
      <c r="AI68" s="627"/>
      <c r="AJ68" s="688"/>
      <c r="AK68" s="688"/>
      <c r="AL68" s="628"/>
      <c r="AM68" s="628"/>
      <c r="AN68" s="628"/>
      <c r="AO68" s="628"/>
      <c r="AP68" s="628"/>
      <c r="AQ68" s="628"/>
      <c r="AR68" s="628"/>
      <c r="AS68" s="628"/>
      <c r="AT68" s="628"/>
      <c r="AU68" s="628"/>
      <c r="AV68" s="628"/>
      <c r="AW68" s="628"/>
    </row>
    <row r="69" spans="1:49" s="629" customFormat="1" ht="33">
      <c r="A69" s="905" t="s">
        <v>253</v>
      </c>
      <c r="B69" s="906">
        <v>995461</v>
      </c>
      <c r="C69" s="907"/>
      <c r="D69" s="908">
        <v>0.18</v>
      </c>
      <c r="E69" s="909" t="s">
        <v>108</v>
      </c>
      <c r="F69" s="973" t="s">
        <v>254</v>
      </c>
      <c r="G69" s="850" t="s">
        <v>126</v>
      </c>
      <c r="H69" s="850">
        <v>2</v>
      </c>
      <c r="I69" s="1069"/>
      <c r="J69" s="882" t="str">
        <f t="shared" si="0"/>
        <v>Included</v>
      </c>
      <c r="K69" s="882">
        <f t="shared" si="1"/>
        <v>0</v>
      </c>
      <c r="L69" s="569"/>
      <c r="M69" s="569"/>
      <c r="N69" s="569">
        <f t="shared" si="2"/>
        <v>0</v>
      </c>
      <c r="O69" s="569">
        <f t="shared" si="4"/>
        <v>0</v>
      </c>
      <c r="P69" s="730"/>
      <c r="Q69" s="730"/>
      <c r="R69" s="730"/>
      <c r="S69" s="730"/>
      <c r="T69" s="628"/>
      <c r="U69" s="628"/>
      <c r="V69" s="628"/>
      <c r="W69" s="628"/>
      <c r="X69" s="628"/>
      <c r="Y69" s="628"/>
      <c r="Z69" s="628"/>
      <c r="AA69" s="628"/>
      <c r="AB69" s="628"/>
      <c r="AC69" s="628"/>
      <c r="AD69" s="628"/>
      <c r="AE69" s="628"/>
      <c r="AF69" s="628"/>
      <c r="AG69" s="688"/>
      <c r="AH69" s="688"/>
      <c r="AI69" s="627"/>
      <c r="AJ69" s="688"/>
      <c r="AK69" s="688"/>
      <c r="AL69" s="628"/>
      <c r="AM69" s="628"/>
      <c r="AN69" s="628"/>
      <c r="AO69" s="628"/>
      <c r="AP69" s="628"/>
      <c r="AQ69" s="628"/>
      <c r="AR69" s="628"/>
      <c r="AS69" s="628"/>
      <c r="AT69" s="628"/>
      <c r="AU69" s="628"/>
      <c r="AV69" s="628"/>
      <c r="AW69" s="628"/>
    </row>
    <row r="70" spans="1:49" s="629" customFormat="1">
      <c r="A70" s="905" t="s">
        <v>255</v>
      </c>
      <c r="B70" s="906">
        <v>995461</v>
      </c>
      <c r="C70" s="907"/>
      <c r="D70" s="908">
        <v>0.18</v>
      </c>
      <c r="E70" s="909" t="s">
        <v>108</v>
      </c>
      <c r="F70" s="973" t="s">
        <v>256</v>
      </c>
      <c r="G70" s="850" t="s">
        <v>110</v>
      </c>
      <c r="H70" s="850">
        <v>1</v>
      </c>
      <c r="I70" s="1069"/>
      <c r="J70" s="882" t="str">
        <f t="shared" si="0"/>
        <v>Included</v>
      </c>
      <c r="K70" s="882">
        <f t="shared" si="1"/>
        <v>0</v>
      </c>
      <c r="L70" s="569"/>
      <c r="M70" s="569"/>
      <c r="N70" s="569">
        <f t="shared" si="2"/>
        <v>0</v>
      </c>
      <c r="O70" s="569">
        <f t="shared" si="4"/>
        <v>0</v>
      </c>
      <c r="P70" s="730"/>
      <c r="Q70" s="730"/>
      <c r="R70" s="730"/>
      <c r="S70" s="730"/>
      <c r="T70" s="628"/>
      <c r="U70" s="628"/>
      <c r="V70" s="628"/>
      <c r="W70" s="628"/>
      <c r="X70" s="628"/>
      <c r="Y70" s="628"/>
      <c r="Z70" s="628"/>
      <c r="AA70" s="628"/>
      <c r="AB70" s="628"/>
      <c r="AC70" s="628"/>
      <c r="AD70" s="628"/>
      <c r="AE70" s="628"/>
      <c r="AF70" s="628"/>
      <c r="AG70" s="688"/>
      <c r="AH70" s="688"/>
      <c r="AI70" s="627"/>
      <c r="AJ70" s="688"/>
      <c r="AK70" s="688"/>
      <c r="AL70" s="628"/>
      <c r="AM70" s="628"/>
      <c r="AN70" s="628"/>
      <c r="AO70" s="628"/>
      <c r="AP70" s="628"/>
      <c r="AQ70" s="628"/>
      <c r="AR70" s="628"/>
      <c r="AS70" s="628"/>
      <c r="AT70" s="628"/>
      <c r="AU70" s="628"/>
      <c r="AV70" s="628"/>
      <c r="AW70" s="628"/>
    </row>
    <row r="71" spans="1:49" s="629" customFormat="1" ht="62.25" customHeight="1">
      <c r="A71" s="905" t="s">
        <v>207</v>
      </c>
      <c r="B71" s="906">
        <v>995461</v>
      </c>
      <c r="C71" s="907"/>
      <c r="D71" s="908">
        <v>0.18</v>
      </c>
      <c r="E71" s="909" t="s">
        <v>108</v>
      </c>
      <c r="F71" s="973" t="s">
        <v>257</v>
      </c>
      <c r="G71" s="850" t="s">
        <v>126</v>
      </c>
      <c r="H71" s="850">
        <v>1</v>
      </c>
      <c r="I71" s="1069"/>
      <c r="J71" s="882" t="str">
        <f>IF(I71=0, "Included", IF(ISERROR(H71*I71), I71, H71*I71))</f>
        <v>Included</v>
      </c>
      <c r="K71" s="882">
        <f>O71</f>
        <v>0</v>
      </c>
      <c r="L71" s="569"/>
      <c r="M71" s="569"/>
      <c r="N71" s="569">
        <f>IF(J71="Included",0,J71)</f>
        <v>0</v>
      </c>
      <c r="O71" s="569">
        <f t="shared" si="4"/>
        <v>0</v>
      </c>
      <c r="P71" s="730"/>
      <c r="Q71" s="730"/>
      <c r="R71" s="730"/>
      <c r="S71" s="730"/>
      <c r="T71" s="628"/>
      <c r="U71" s="628"/>
      <c r="V71" s="628"/>
      <c r="W71" s="628"/>
      <c r="X71" s="628"/>
      <c r="Y71" s="628"/>
      <c r="Z71" s="628"/>
      <c r="AA71" s="628"/>
      <c r="AB71" s="628"/>
      <c r="AC71" s="628"/>
      <c r="AD71" s="628"/>
      <c r="AE71" s="628"/>
      <c r="AF71" s="628"/>
      <c r="AG71" s="688"/>
      <c r="AH71" s="688"/>
      <c r="AI71" s="627"/>
      <c r="AJ71" s="688"/>
      <c r="AK71" s="688"/>
      <c r="AL71" s="628"/>
      <c r="AM71" s="628"/>
      <c r="AN71" s="628"/>
      <c r="AO71" s="628"/>
      <c r="AP71" s="628"/>
      <c r="AQ71" s="628"/>
      <c r="AR71" s="628"/>
      <c r="AS71" s="628"/>
      <c r="AT71" s="628"/>
      <c r="AU71" s="628"/>
      <c r="AV71" s="628"/>
      <c r="AW71" s="628"/>
    </row>
    <row r="72" spans="1:49" s="629" customFormat="1" ht="17.25" thickBot="1">
      <c r="A72" s="905" t="s">
        <v>209</v>
      </c>
      <c r="B72" s="906"/>
      <c r="C72" s="907"/>
      <c r="D72" s="908"/>
      <c r="E72" s="909"/>
      <c r="F72" s="973" t="s">
        <v>258</v>
      </c>
      <c r="G72" s="850"/>
      <c r="H72" s="850"/>
      <c r="I72" s="1020"/>
      <c r="J72" s="882"/>
      <c r="K72" s="882"/>
      <c r="L72" s="569"/>
      <c r="M72" s="569"/>
      <c r="N72" s="569"/>
      <c r="O72" s="569"/>
      <c r="P72" s="730"/>
      <c r="Q72" s="730"/>
      <c r="R72" s="730"/>
      <c r="S72" s="730"/>
      <c r="T72" s="628"/>
      <c r="U72" s="628"/>
      <c r="V72" s="628"/>
      <c r="W72" s="628"/>
      <c r="X72" s="628"/>
      <c r="Y72" s="628"/>
      <c r="Z72" s="628"/>
      <c r="AA72" s="628"/>
      <c r="AB72" s="628"/>
      <c r="AC72" s="628"/>
      <c r="AD72" s="628"/>
      <c r="AE72" s="628"/>
      <c r="AF72" s="628"/>
      <c r="AG72" s="688"/>
      <c r="AH72" s="688"/>
      <c r="AI72" s="627"/>
      <c r="AJ72" s="688"/>
      <c r="AK72" s="688"/>
      <c r="AL72" s="628"/>
      <c r="AM72" s="628"/>
      <c r="AN72" s="628"/>
      <c r="AO72" s="628"/>
      <c r="AP72" s="628"/>
      <c r="AQ72" s="628"/>
      <c r="AR72" s="628"/>
      <c r="AS72" s="628"/>
      <c r="AT72" s="628"/>
      <c r="AU72" s="628"/>
      <c r="AV72" s="628"/>
      <c r="AW72" s="628"/>
    </row>
    <row r="73" spans="1:49" s="629" customFormat="1" ht="40.5" customHeight="1">
      <c r="A73" s="905" t="s">
        <v>136</v>
      </c>
      <c r="B73" s="906">
        <v>995461</v>
      </c>
      <c r="C73" s="907"/>
      <c r="D73" s="908">
        <v>0.18</v>
      </c>
      <c r="E73" s="909" t="s">
        <v>108</v>
      </c>
      <c r="F73" s="944" t="s">
        <v>259</v>
      </c>
      <c r="G73" s="850" t="s">
        <v>110</v>
      </c>
      <c r="H73" s="850">
        <v>1</v>
      </c>
      <c r="I73" s="1069"/>
      <c r="J73" s="882" t="str">
        <f t="shared" ref="J73:J101" si="5">IF(I73=0, "Included", IF(ISERROR(H73*I73), I73, H73*I73))</f>
        <v>Included</v>
      </c>
      <c r="K73" s="882">
        <f t="shared" ref="K73:K101" si="6">O73</f>
        <v>0</v>
      </c>
      <c r="L73" s="569"/>
      <c r="M73" s="569"/>
      <c r="N73" s="569">
        <f t="shared" ref="N73:N101" si="7">IF(J73="Included",0,J73)</f>
        <v>0</v>
      </c>
      <c r="O73" s="569">
        <f t="shared" ref="O73:O101" si="8">IF(E73="confirmed",(N73*D73),(N73*E73))</f>
        <v>0</v>
      </c>
      <c r="P73" s="730"/>
      <c r="Q73" s="730"/>
      <c r="R73" s="730"/>
      <c r="S73" s="730"/>
      <c r="T73" s="628"/>
      <c r="U73" s="628"/>
      <c r="V73" s="628"/>
      <c r="W73" s="628"/>
      <c r="X73" s="628"/>
      <c r="Y73" s="628"/>
      <c r="Z73" s="628"/>
      <c r="AA73" s="628"/>
      <c r="AB73" s="628"/>
      <c r="AC73" s="628"/>
      <c r="AD73" s="628"/>
      <c r="AE73" s="628"/>
      <c r="AF73" s="628"/>
      <c r="AG73" s="688"/>
      <c r="AH73" s="688"/>
      <c r="AI73" s="627"/>
      <c r="AJ73" s="688"/>
      <c r="AK73" s="688"/>
      <c r="AL73" s="628"/>
      <c r="AM73" s="628"/>
      <c r="AN73" s="628"/>
      <c r="AO73" s="628"/>
      <c r="AP73" s="628"/>
      <c r="AQ73" s="628"/>
      <c r="AR73" s="628"/>
      <c r="AS73" s="628"/>
      <c r="AT73" s="628"/>
      <c r="AU73" s="628"/>
      <c r="AV73" s="628"/>
      <c r="AW73" s="628"/>
    </row>
    <row r="74" spans="1:49" s="629" customFormat="1" ht="39.75" customHeight="1">
      <c r="A74" s="905" t="s">
        <v>138</v>
      </c>
      <c r="B74" s="906">
        <v>995461</v>
      </c>
      <c r="C74" s="907"/>
      <c r="D74" s="908">
        <v>0.18</v>
      </c>
      <c r="E74" s="909" t="s">
        <v>108</v>
      </c>
      <c r="F74" s="944" t="s">
        <v>260</v>
      </c>
      <c r="G74" s="850" t="s">
        <v>110</v>
      </c>
      <c r="H74" s="850">
        <v>1</v>
      </c>
      <c r="I74" s="1069"/>
      <c r="J74" s="882" t="str">
        <f t="shared" si="5"/>
        <v>Included</v>
      </c>
      <c r="K74" s="882">
        <f t="shared" si="6"/>
        <v>0</v>
      </c>
      <c r="L74" s="569"/>
      <c r="M74" s="569"/>
      <c r="N74" s="569">
        <f t="shared" si="7"/>
        <v>0</v>
      </c>
      <c r="O74" s="569">
        <f t="shared" si="8"/>
        <v>0</v>
      </c>
      <c r="P74" s="730"/>
      <c r="Q74" s="730"/>
      <c r="R74" s="730"/>
      <c r="S74" s="730"/>
      <c r="T74" s="628"/>
      <c r="U74" s="628"/>
      <c r="V74" s="628"/>
      <c r="W74" s="628"/>
      <c r="X74" s="628"/>
      <c r="Y74" s="628"/>
      <c r="Z74" s="628"/>
      <c r="AA74" s="628"/>
      <c r="AB74" s="628"/>
      <c r="AC74" s="628"/>
      <c r="AD74" s="628"/>
      <c r="AE74" s="628"/>
      <c r="AF74" s="628"/>
      <c r="AG74" s="688"/>
      <c r="AH74" s="688"/>
      <c r="AI74" s="627"/>
      <c r="AJ74" s="688"/>
      <c r="AK74" s="688"/>
      <c r="AL74" s="628"/>
      <c r="AM74" s="628"/>
      <c r="AN74" s="628"/>
      <c r="AO74" s="628"/>
      <c r="AP74" s="628"/>
      <c r="AQ74" s="628"/>
      <c r="AR74" s="628"/>
      <c r="AS74" s="628"/>
      <c r="AT74" s="628"/>
      <c r="AU74" s="628"/>
      <c r="AV74" s="628"/>
      <c r="AW74" s="628"/>
    </row>
    <row r="75" spans="1:49" s="629" customFormat="1" ht="42" customHeight="1">
      <c r="A75" s="874">
        <v>2</v>
      </c>
      <c r="B75" s="906">
        <v>995461</v>
      </c>
      <c r="C75" s="907"/>
      <c r="D75" s="908">
        <v>0.18</v>
      </c>
      <c r="E75" s="909" t="s">
        <v>108</v>
      </c>
      <c r="F75" s="978" t="s">
        <v>261</v>
      </c>
      <c r="G75" s="974" t="s">
        <v>262</v>
      </c>
      <c r="H75" s="850">
        <v>2</v>
      </c>
      <c r="I75" s="1069"/>
      <c r="J75" s="882" t="str">
        <f t="shared" si="5"/>
        <v>Included</v>
      </c>
      <c r="K75" s="882">
        <f t="shared" si="6"/>
        <v>0</v>
      </c>
      <c r="L75" s="569"/>
      <c r="M75" s="569"/>
      <c r="N75" s="569">
        <f t="shared" si="7"/>
        <v>0</v>
      </c>
      <c r="O75" s="569">
        <f t="shared" si="8"/>
        <v>0</v>
      </c>
      <c r="P75" s="730"/>
      <c r="Q75" s="730"/>
      <c r="R75" s="730"/>
      <c r="S75" s="730"/>
      <c r="T75" s="628"/>
      <c r="U75" s="628"/>
      <c r="V75" s="628"/>
      <c r="W75" s="628"/>
      <c r="X75" s="628"/>
      <c r="Y75" s="628"/>
      <c r="Z75" s="628"/>
      <c r="AA75" s="628"/>
      <c r="AB75" s="628"/>
      <c r="AC75" s="628"/>
      <c r="AD75" s="628"/>
      <c r="AE75" s="628"/>
      <c r="AF75" s="628"/>
      <c r="AG75" s="688"/>
      <c r="AH75" s="688"/>
      <c r="AI75" s="627"/>
      <c r="AJ75" s="688"/>
      <c r="AK75" s="688"/>
      <c r="AL75" s="628"/>
      <c r="AM75" s="628"/>
      <c r="AN75" s="628"/>
      <c r="AO75" s="628"/>
      <c r="AP75" s="628"/>
      <c r="AQ75" s="628"/>
      <c r="AR75" s="628"/>
      <c r="AS75" s="628"/>
      <c r="AT75" s="628"/>
      <c r="AU75" s="628"/>
      <c r="AV75" s="628"/>
      <c r="AW75" s="628"/>
    </row>
    <row r="76" spans="1:49" s="629" customFormat="1" ht="17.25" thickBot="1">
      <c r="A76" s="905">
        <v>3</v>
      </c>
      <c r="B76" s="906"/>
      <c r="C76" s="907"/>
      <c r="D76" s="908"/>
      <c r="E76" s="909"/>
      <c r="F76" s="973" t="s">
        <v>263</v>
      </c>
      <c r="G76" s="850"/>
      <c r="H76" s="850"/>
      <c r="I76" s="1020"/>
      <c r="J76" s="882"/>
      <c r="K76" s="882"/>
      <c r="L76" s="569"/>
      <c r="M76" s="569"/>
      <c r="N76" s="569"/>
      <c r="O76" s="569"/>
      <c r="P76" s="730"/>
      <c r="Q76" s="730"/>
      <c r="R76" s="730"/>
      <c r="S76" s="730"/>
      <c r="T76" s="628"/>
      <c r="U76" s="628"/>
      <c r="V76" s="628"/>
      <c r="W76" s="628"/>
      <c r="X76" s="628"/>
      <c r="Y76" s="628"/>
      <c r="Z76" s="628"/>
      <c r="AA76" s="628"/>
      <c r="AB76" s="628"/>
      <c r="AC76" s="628"/>
      <c r="AD76" s="628"/>
      <c r="AE76" s="628"/>
      <c r="AF76" s="628"/>
      <c r="AG76" s="688"/>
      <c r="AH76" s="688"/>
      <c r="AI76" s="627"/>
      <c r="AJ76" s="688"/>
      <c r="AK76" s="688"/>
      <c r="AL76" s="628"/>
      <c r="AM76" s="628"/>
      <c r="AN76" s="628"/>
      <c r="AO76" s="628"/>
      <c r="AP76" s="628"/>
      <c r="AQ76" s="628"/>
      <c r="AR76" s="628"/>
      <c r="AS76" s="628"/>
      <c r="AT76" s="628"/>
      <c r="AU76" s="628"/>
      <c r="AV76" s="628"/>
      <c r="AW76" s="628"/>
    </row>
    <row r="77" spans="1:49" s="629" customFormat="1" ht="42" customHeight="1">
      <c r="A77" s="905" t="s">
        <v>136</v>
      </c>
      <c r="B77" s="906">
        <v>995461</v>
      </c>
      <c r="C77" s="907"/>
      <c r="D77" s="908">
        <v>0.18</v>
      </c>
      <c r="E77" s="909" t="s">
        <v>108</v>
      </c>
      <c r="F77" s="944" t="s">
        <v>264</v>
      </c>
      <c r="G77" s="850" t="s">
        <v>265</v>
      </c>
      <c r="H77" s="850">
        <v>1</v>
      </c>
      <c r="I77" s="1069"/>
      <c r="J77" s="882" t="str">
        <f t="shared" si="5"/>
        <v>Included</v>
      </c>
      <c r="K77" s="882">
        <f t="shared" si="6"/>
        <v>0</v>
      </c>
      <c r="L77" s="569"/>
      <c r="M77" s="569"/>
      <c r="N77" s="569">
        <f t="shared" si="7"/>
        <v>0</v>
      </c>
      <c r="O77" s="569">
        <f t="shared" si="8"/>
        <v>0</v>
      </c>
      <c r="P77" s="730"/>
      <c r="Q77" s="730"/>
      <c r="R77" s="730"/>
      <c r="S77" s="730"/>
      <c r="T77" s="628"/>
      <c r="U77" s="628"/>
      <c r="V77" s="628"/>
      <c r="W77" s="628"/>
      <c r="X77" s="628"/>
      <c r="Y77" s="628"/>
      <c r="Z77" s="628"/>
      <c r="AA77" s="628"/>
      <c r="AB77" s="628"/>
      <c r="AC77" s="628"/>
      <c r="AD77" s="628"/>
      <c r="AE77" s="628"/>
      <c r="AF77" s="628"/>
      <c r="AG77" s="688"/>
      <c r="AH77" s="688"/>
      <c r="AI77" s="627"/>
      <c r="AJ77" s="688"/>
      <c r="AK77" s="688"/>
      <c r="AL77" s="628"/>
      <c r="AM77" s="628"/>
      <c r="AN77" s="628"/>
      <c r="AO77" s="628"/>
      <c r="AP77" s="628"/>
      <c r="AQ77" s="628"/>
      <c r="AR77" s="628"/>
      <c r="AS77" s="628"/>
      <c r="AT77" s="628"/>
      <c r="AU77" s="628"/>
      <c r="AV77" s="628"/>
      <c r="AW77" s="628"/>
    </row>
    <row r="78" spans="1:49" s="629" customFormat="1" ht="35.25" customHeight="1">
      <c r="A78" s="905" t="s">
        <v>138</v>
      </c>
      <c r="B78" s="906">
        <v>995461</v>
      </c>
      <c r="C78" s="907"/>
      <c r="D78" s="908">
        <v>0.18</v>
      </c>
      <c r="E78" s="909" t="s">
        <v>108</v>
      </c>
      <c r="F78" s="944" t="s">
        <v>266</v>
      </c>
      <c r="G78" s="850" t="s">
        <v>110</v>
      </c>
      <c r="H78" s="850">
        <v>1</v>
      </c>
      <c r="I78" s="1069"/>
      <c r="J78" s="882" t="str">
        <f t="shared" si="5"/>
        <v>Included</v>
      </c>
      <c r="K78" s="882">
        <f t="shared" si="6"/>
        <v>0</v>
      </c>
      <c r="L78" s="569"/>
      <c r="M78" s="569"/>
      <c r="N78" s="569">
        <f t="shared" si="7"/>
        <v>0</v>
      </c>
      <c r="O78" s="569">
        <f t="shared" si="8"/>
        <v>0</v>
      </c>
      <c r="P78" s="730"/>
      <c r="Q78" s="730"/>
      <c r="R78" s="730"/>
      <c r="S78" s="730"/>
      <c r="T78" s="628"/>
      <c r="U78" s="628"/>
      <c r="V78" s="628"/>
      <c r="W78" s="628"/>
      <c r="X78" s="628"/>
      <c r="Y78" s="628"/>
      <c r="Z78" s="628"/>
      <c r="AA78" s="628"/>
      <c r="AB78" s="628"/>
      <c r="AC78" s="628"/>
      <c r="AD78" s="628"/>
      <c r="AE78" s="628"/>
      <c r="AF78" s="628"/>
      <c r="AG78" s="688"/>
      <c r="AH78" s="688"/>
      <c r="AI78" s="627"/>
      <c r="AJ78" s="688"/>
      <c r="AK78" s="688"/>
      <c r="AL78" s="628"/>
      <c r="AM78" s="628"/>
      <c r="AN78" s="628"/>
      <c r="AO78" s="628"/>
      <c r="AP78" s="628"/>
      <c r="AQ78" s="628"/>
      <c r="AR78" s="628"/>
      <c r="AS78" s="628"/>
      <c r="AT78" s="628"/>
      <c r="AU78" s="628"/>
      <c r="AV78" s="628"/>
      <c r="AW78" s="628"/>
    </row>
    <row r="79" spans="1:49" s="629" customFormat="1" ht="62.25" customHeight="1">
      <c r="A79" s="905">
        <v>4</v>
      </c>
      <c r="B79" s="906">
        <v>995461</v>
      </c>
      <c r="C79" s="907"/>
      <c r="D79" s="908">
        <v>0.18</v>
      </c>
      <c r="E79" s="909" t="s">
        <v>108</v>
      </c>
      <c r="F79" s="973" t="s">
        <v>267</v>
      </c>
      <c r="G79" s="850" t="s">
        <v>126</v>
      </c>
      <c r="H79" s="850">
        <v>1</v>
      </c>
      <c r="I79" s="1069"/>
      <c r="J79" s="882" t="str">
        <f t="shared" si="5"/>
        <v>Included</v>
      </c>
      <c r="K79" s="882">
        <f t="shared" si="6"/>
        <v>0</v>
      </c>
      <c r="L79" s="569"/>
      <c r="M79" s="569"/>
      <c r="N79" s="569">
        <f t="shared" si="7"/>
        <v>0</v>
      </c>
      <c r="O79" s="569">
        <f t="shared" si="8"/>
        <v>0</v>
      </c>
      <c r="P79" s="730"/>
      <c r="Q79" s="730"/>
      <c r="R79" s="730"/>
      <c r="S79" s="730"/>
      <c r="T79" s="628"/>
      <c r="U79" s="628"/>
      <c r="V79" s="628"/>
      <c r="W79" s="628"/>
      <c r="X79" s="628"/>
      <c r="Y79" s="628"/>
      <c r="Z79" s="628"/>
      <c r="AA79" s="628"/>
      <c r="AB79" s="628"/>
      <c r="AC79" s="628"/>
      <c r="AD79" s="628"/>
      <c r="AE79" s="628"/>
      <c r="AF79" s="628"/>
      <c r="AG79" s="688"/>
      <c r="AH79" s="688"/>
      <c r="AI79" s="627"/>
      <c r="AJ79" s="688"/>
      <c r="AK79" s="688"/>
      <c r="AL79" s="628"/>
      <c r="AM79" s="628"/>
      <c r="AN79" s="628"/>
      <c r="AO79" s="628"/>
      <c r="AP79" s="628"/>
      <c r="AQ79" s="628"/>
      <c r="AR79" s="628"/>
      <c r="AS79" s="628"/>
      <c r="AT79" s="628"/>
      <c r="AU79" s="628"/>
      <c r="AV79" s="628"/>
      <c r="AW79" s="628"/>
    </row>
    <row r="80" spans="1:49" s="629" customFormat="1" ht="26.25" customHeight="1">
      <c r="A80" s="1002"/>
      <c r="B80" s="988"/>
      <c r="C80" s="989"/>
      <c r="D80" s="990"/>
      <c r="E80" s="991"/>
      <c r="F80" s="999" t="s">
        <v>268</v>
      </c>
      <c r="G80" s="993"/>
      <c r="H80" s="993"/>
      <c r="I80" s="1021"/>
      <c r="J80" s="985"/>
      <c r="K80" s="985"/>
      <c r="L80" s="1004"/>
      <c r="M80" s="1004"/>
      <c r="N80" s="1004"/>
      <c r="O80" s="1004"/>
      <c r="P80" s="730"/>
      <c r="Q80" s="730"/>
      <c r="R80" s="730"/>
      <c r="S80" s="730"/>
      <c r="T80" s="628"/>
      <c r="U80" s="628"/>
      <c r="V80" s="628"/>
      <c r="W80" s="628"/>
      <c r="X80" s="628"/>
      <c r="Y80" s="628"/>
      <c r="Z80" s="628"/>
      <c r="AA80" s="628"/>
      <c r="AB80" s="628"/>
      <c r="AC80" s="628"/>
      <c r="AD80" s="628"/>
      <c r="AE80" s="628"/>
      <c r="AF80" s="628"/>
      <c r="AG80" s="688"/>
      <c r="AH80" s="688"/>
      <c r="AI80" s="627"/>
      <c r="AJ80" s="688"/>
      <c r="AK80" s="688"/>
      <c r="AL80" s="628"/>
      <c r="AM80" s="628"/>
      <c r="AN80" s="628"/>
      <c r="AO80" s="628"/>
      <c r="AP80" s="628"/>
      <c r="AQ80" s="628"/>
      <c r="AR80" s="628"/>
      <c r="AS80" s="628"/>
      <c r="AT80" s="628"/>
      <c r="AU80" s="628"/>
      <c r="AV80" s="628"/>
      <c r="AW80" s="628"/>
    </row>
    <row r="81" spans="1:49" s="629" customFormat="1" ht="43.5" customHeight="1">
      <c r="A81" s="1002"/>
      <c r="B81" s="988"/>
      <c r="C81" s="989"/>
      <c r="D81" s="990"/>
      <c r="E81" s="991"/>
      <c r="F81" s="999" t="s">
        <v>245</v>
      </c>
      <c r="G81" s="993"/>
      <c r="H81" s="993"/>
      <c r="I81" s="1021"/>
      <c r="J81" s="985"/>
      <c r="K81" s="985"/>
      <c r="L81" s="1004"/>
      <c r="M81" s="1004"/>
      <c r="N81" s="1004"/>
      <c r="O81" s="1004"/>
      <c r="P81" s="730"/>
      <c r="Q81" s="730"/>
      <c r="R81" s="730"/>
      <c r="S81" s="730"/>
      <c r="T81" s="628"/>
      <c r="U81" s="628"/>
      <c r="V81" s="628"/>
      <c r="W81" s="628"/>
      <c r="X81" s="628"/>
      <c r="Y81" s="628"/>
      <c r="Z81" s="628"/>
      <c r="AA81" s="628"/>
      <c r="AB81" s="628"/>
      <c r="AC81" s="628"/>
      <c r="AD81" s="628"/>
      <c r="AE81" s="628"/>
      <c r="AF81" s="628"/>
      <c r="AG81" s="688"/>
      <c r="AH81" s="688"/>
      <c r="AI81" s="627"/>
      <c r="AJ81" s="688"/>
      <c r="AK81" s="688"/>
      <c r="AL81" s="628"/>
      <c r="AM81" s="628"/>
      <c r="AN81" s="628"/>
      <c r="AO81" s="628"/>
      <c r="AP81" s="628"/>
      <c r="AQ81" s="628"/>
      <c r="AR81" s="628"/>
      <c r="AS81" s="628"/>
      <c r="AT81" s="628"/>
      <c r="AU81" s="628"/>
      <c r="AV81" s="628"/>
      <c r="AW81" s="628"/>
    </row>
    <row r="82" spans="1:49" s="629" customFormat="1" ht="62.25" customHeight="1">
      <c r="A82" s="905" t="s">
        <v>236</v>
      </c>
      <c r="B82" s="906">
        <v>995461</v>
      </c>
      <c r="C82" s="907"/>
      <c r="D82" s="908">
        <v>0.18</v>
      </c>
      <c r="E82" s="909" t="s">
        <v>108</v>
      </c>
      <c r="F82" s="944" t="s">
        <v>246</v>
      </c>
      <c r="G82" s="850" t="s">
        <v>126</v>
      </c>
      <c r="H82" s="850">
        <v>1</v>
      </c>
      <c r="I82" s="1069"/>
      <c r="J82" s="882" t="str">
        <f t="shared" si="5"/>
        <v>Included</v>
      </c>
      <c r="K82" s="882">
        <f t="shared" si="6"/>
        <v>0</v>
      </c>
      <c r="L82" s="569"/>
      <c r="M82" s="569"/>
      <c r="N82" s="569">
        <f t="shared" si="7"/>
        <v>0</v>
      </c>
      <c r="O82" s="569">
        <f t="shared" si="8"/>
        <v>0</v>
      </c>
      <c r="P82" s="730"/>
      <c r="Q82" s="730"/>
      <c r="R82" s="730"/>
      <c r="S82" s="730"/>
      <c r="T82" s="628"/>
      <c r="U82" s="628"/>
      <c r="V82" s="628"/>
      <c r="W82" s="628"/>
      <c r="X82" s="628"/>
      <c r="Y82" s="628"/>
      <c r="Z82" s="628"/>
      <c r="AA82" s="628"/>
      <c r="AB82" s="628"/>
      <c r="AC82" s="628"/>
      <c r="AD82" s="628"/>
      <c r="AE82" s="628"/>
      <c r="AF82" s="628"/>
      <c r="AG82" s="688"/>
      <c r="AH82" s="688"/>
      <c r="AI82" s="627"/>
      <c r="AJ82" s="688"/>
      <c r="AK82" s="688"/>
      <c r="AL82" s="628"/>
      <c r="AM82" s="628"/>
      <c r="AN82" s="628"/>
      <c r="AO82" s="628"/>
      <c r="AP82" s="628"/>
      <c r="AQ82" s="628"/>
      <c r="AR82" s="628"/>
      <c r="AS82" s="628"/>
      <c r="AT82" s="628"/>
      <c r="AU82" s="628"/>
      <c r="AV82" s="628"/>
      <c r="AW82" s="628"/>
    </row>
    <row r="83" spans="1:49" s="629" customFormat="1" ht="62.25" customHeight="1">
      <c r="A83" s="905" t="s">
        <v>247</v>
      </c>
      <c r="B83" s="906">
        <v>995461</v>
      </c>
      <c r="C83" s="907"/>
      <c r="D83" s="908">
        <v>0.18</v>
      </c>
      <c r="E83" s="909" t="s">
        <v>108</v>
      </c>
      <c r="F83" s="944" t="s">
        <v>269</v>
      </c>
      <c r="G83" s="850" t="s">
        <v>126</v>
      </c>
      <c r="H83" s="850">
        <v>4</v>
      </c>
      <c r="I83" s="1069"/>
      <c r="J83" s="882" t="str">
        <f t="shared" si="5"/>
        <v>Included</v>
      </c>
      <c r="K83" s="882">
        <f t="shared" si="6"/>
        <v>0</v>
      </c>
      <c r="L83" s="569"/>
      <c r="M83" s="569"/>
      <c r="N83" s="569">
        <f t="shared" si="7"/>
        <v>0</v>
      </c>
      <c r="O83" s="569">
        <f t="shared" si="8"/>
        <v>0</v>
      </c>
      <c r="P83" s="730"/>
      <c r="Q83" s="730"/>
      <c r="R83" s="730"/>
      <c r="S83" s="730"/>
      <c r="T83" s="628"/>
      <c r="U83" s="628"/>
      <c r="V83" s="628"/>
      <c r="W83" s="628"/>
      <c r="X83" s="628"/>
      <c r="Y83" s="628"/>
      <c r="Z83" s="628"/>
      <c r="AA83" s="628"/>
      <c r="AB83" s="628"/>
      <c r="AC83" s="628"/>
      <c r="AD83" s="628"/>
      <c r="AE83" s="628"/>
      <c r="AF83" s="628"/>
      <c r="AG83" s="688"/>
      <c r="AH83" s="688"/>
      <c r="AI83" s="627"/>
      <c r="AJ83" s="688"/>
      <c r="AK83" s="688"/>
      <c r="AL83" s="628"/>
      <c r="AM83" s="628"/>
      <c r="AN83" s="628"/>
      <c r="AO83" s="628"/>
      <c r="AP83" s="628"/>
      <c r="AQ83" s="628"/>
      <c r="AR83" s="628"/>
      <c r="AS83" s="628"/>
      <c r="AT83" s="628"/>
      <c r="AU83" s="628"/>
      <c r="AV83" s="628"/>
      <c r="AW83" s="628"/>
    </row>
    <row r="84" spans="1:49" s="629" customFormat="1" ht="62.25" customHeight="1">
      <c r="A84" s="905" t="s">
        <v>249</v>
      </c>
      <c r="B84" s="906">
        <v>995461</v>
      </c>
      <c r="C84" s="907"/>
      <c r="D84" s="908">
        <v>0.18</v>
      </c>
      <c r="E84" s="909" t="s">
        <v>108</v>
      </c>
      <c r="F84" s="944" t="s">
        <v>270</v>
      </c>
      <c r="G84" s="850" t="s">
        <v>126</v>
      </c>
      <c r="H84" s="850">
        <v>2</v>
      </c>
      <c r="I84" s="1069"/>
      <c r="J84" s="882" t="str">
        <f t="shared" si="5"/>
        <v>Included</v>
      </c>
      <c r="K84" s="882">
        <f t="shared" si="6"/>
        <v>0</v>
      </c>
      <c r="L84" s="569"/>
      <c r="M84" s="569"/>
      <c r="N84" s="569">
        <f t="shared" si="7"/>
        <v>0</v>
      </c>
      <c r="O84" s="569">
        <f t="shared" si="8"/>
        <v>0</v>
      </c>
      <c r="P84" s="730"/>
      <c r="Q84" s="730"/>
      <c r="R84" s="730"/>
      <c r="S84" s="730"/>
      <c r="T84" s="628"/>
      <c r="U84" s="628"/>
      <c r="V84" s="628"/>
      <c r="W84" s="628"/>
      <c r="X84" s="628"/>
      <c r="Y84" s="628"/>
      <c r="Z84" s="628"/>
      <c r="AA84" s="628"/>
      <c r="AB84" s="628"/>
      <c r="AC84" s="628"/>
      <c r="AD84" s="628"/>
      <c r="AE84" s="628"/>
      <c r="AF84" s="628"/>
      <c r="AG84" s="688"/>
      <c r="AH84" s="688"/>
      <c r="AI84" s="627"/>
      <c r="AJ84" s="688"/>
      <c r="AK84" s="688"/>
      <c r="AL84" s="628"/>
      <c r="AM84" s="628"/>
      <c r="AN84" s="628"/>
      <c r="AO84" s="628"/>
      <c r="AP84" s="628"/>
      <c r="AQ84" s="628"/>
      <c r="AR84" s="628"/>
      <c r="AS84" s="628"/>
      <c r="AT84" s="628"/>
      <c r="AU84" s="628"/>
      <c r="AV84" s="628"/>
      <c r="AW84" s="628"/>
    </row>
    <row r="85" spans="1:49" s="629" customFormat="1" ht="62.25" customHeight="1">
      <c r="A85" s="905" t="s">
        <v>251</v>
      </c>
      <c r="B85" s="906">
        <v>995461</v>
      </c>
      <c r="C85" s="907"/>
      <c r="D85" s="908">
        <v>0.18</v>
      </c>
      <c r="E85" s="909" t="s">
        <v>108</v>
      </c>
      <c r="F85" s="944" t="s">
        <v>252</v>
      </c>
      <c r="G85" s="850" t="s">
        <v>126</v>
      </c>
      <c r="H85" s="850">
        <v>2</v>
      </c>
      <c r="I85" s="1069"/>
      <c r="J85" s="882" t="str">
        <f t="shared" si="5"/>
        <v>Included</v>
      </c>
      <c r="K85" s="882">
        <f t="shared" si="6"/>
        <v>0</v>
      </c>
      <c r="L85" s="569"/>
      <c r="M85" s="569"/>
      <c r="N85" s="569">
        <f t="shared" si="7"/>
        <v>0</v>
      </c>
      <c r="O85" s="569">
        <f t="shared" si="8"/>
        <v>0</v>
      </c>
      <c r="P85" s="730"/>
      <c r="Q85" s="730"/>
      <c r="R85" s="730"/>
      <c r="S85" s="730"/>
      <c r="T85" s="628"/>
      <c r="U85" s="628"/>
      <c r="V85" s="628"/>
      <c r="W85" s="628"/>
      <c r="X85" s="628"/>
      <c r="Y85" s="628"/>
      <c r="Z85" s="628"/>
      <c r="AA85" s="628"/>
      <c r="AB85" s="628"/>
      <c r="AC85" s="628"/>
      <c r="AD85" s="628"/>
      <c r="AE85" s="628"/>
      <c r="AF85" s="628"/>
      <c r="AG85" s="688"/>
      <c r="AH85" s="688"/>
      <c r="AI85" s="627"/>
      <c r="AJ85" s="688"/>
      <c r="AK85" s="688"/>
      <c r="AL85" s="628"/>
      <c r="AM85" s="628"/>
      <c r="AN85" s="628"/>
      <c r="AO85" s="628"/>
      <c r="AP85" s="628"/>
      <c r="AQ85" s="628"/>
      <c r="AR85" s="628"/>
      <c r="AS85" s="628"/>
      <c r="AT85" s="628"/>
      <c r="AU85" s="628"/>
      <c r="AV85" s="628"/>
      <c r="AW85" s="628"/>
    </row>
    <row r="86" spans="1:49" s="629" customFormat="1" ht="62.25" customHeight="1">
      <c r="A86" s="905" t="s">
        <v>253</v>
      </c>
      <c r="B86" s="906">
        <v>995461</v>
      </c>
      <c r="C86" s="907"/>
      <c r="D86" s="908">
        <v>0.18</v>
      </c>
      <c r="E86" s="909" t="s">
        <v>108</v>
      </c>
      <c r="F86" s="973" t="s">
        <v>254</v>
      </c>
      <c r="G86" s="850" t="s">
        <v>126</v>
      </c>
      <c r="H86" s="850">
        <v>2</v>
      </c>
      <c r="I86" s="1069"/>
      <c r="J86" s="882" t="str">
        <f t="shared" si="5"/>
        <v>Included</v>
      </c>
      <c r="K86" s="882">
        <f t="shared" si="6"/>
        <v>0</v>
      </c>
      <c r="L86" s="569"/>
      <c r="M86" s="569"/>
      <c r="N86" s="569">
        <f t="shared" si="7"/>
        <v>0</v>
      </c>
      <c r="O86" s="569">
        <f t="shared" si="8"/>
        <v>0</v>
      </c>
      <c r="P86" s="730"/>
      <c r="Q86" s="730"/>
      <c r="R86" s="730"/>
      <c r="S86" s="730"/>
      <c r="T86" s="628"/>
      <c r="U86" s="628"/>
      <c r="V86" s="628"/>
      <c r="W86" s="628"/>
      <c r="X86" s="628"/>
      <c r="Y86" s="628"/>
      <c r="Z86" s="628"/>
      <c r="AA86" s="628"/>
      <c r="AB86" s="628"/>
      <c r="AC86" s="628"/>
      <c r="AD86" s="628"/>
      <c r="AE86" s="628"/>
      <c r="AF86" s="628"/>
      <c r="AG86" s="688"/>
      <c r="AH86" s="688"/>
      <c r="AI86" s="627"/>
      <c r="AJ86" s="688"/>
      <c r="AK86" s="688"/>
      <c r="AL86" s="628"/>
      <c r="AM86" s="628"/>
      <c r="AN86" s="628"/>
      <c r="AO86" s="628"/>
      <c r="AP86" s="628"/>
      <c r="AQ86" s="628"/>
      <c r="AR86" s="628"/>
      <c r="AS86" s="628"/>
      <c r="AT86" s="628"/>
      <c r="AU86" s="628"/>
      <c r="AV86" s="628"/>
      <c r="AW86" s="628"/>
    </row>
    <row r="87" spans="1:49" s="629" customFormat="1" ht="62.25" customHeight="1">
      <c r="A87" s="905" t="s">
        <v>255</v>
      </c>
      <c r="B87" s="906">
        <v>995461</v>
      </c>
      <c r="C87" s="907"/>
      <c r="D87" s="908">
        <v>0.18</v>
      </c>
      <c r="E87" s="909" t="s">
        <v>108</v>
      </c>
      <c r="F87" s="973" t="s">
        <v>256</v>
      </c>
      <c r="G87" s="850" t="s">
        <v>110</v>
      </c>
      <c r="H87" s="850">
        <v>1</v>
      </c>
      <c r="I87" s="1069"/>
      <c r="J87" s="882" t="str">
        <f t="shared" si="5"/>
        <v>Included</v>
      </c>
      <c r="K87" s="882">
        <f t="shared" si="6"/>
        <v>0</v>
      </c>
      <c r="L87" s="569"/>
      <c r="M87" s="569"/>
      <c r="N87" s="569">
        <f t="shared" si="7"/>
        <v>0</v>
      </c>
      <c r="O87" s="569">
        <f t="shared" si="8"/>
        <v>0</v>
      </c>
      <c r="P87" s="730"/>
      <c r="Q87" s="730"/>
      <c r="R87" s="730"/>
      <c r="S87" s="730"/>
      <c r="T87" s="628"/>
      <c r="U87" s="628"/>
      <c r="V87" s="628"/>
      <c r="W87" s="628"/>
      <c r="X87" s="628"/>
      <c r="Y87" s="628"/>
      <c r="Z87" s="628"/>
      <c r="AA87" s="628"/>
      <c r="AB87" s="628"/>
      <c r="AC87" s="628"/>
      <c r="AD87" s="628"/>
      <c r="AE87" s="628"/>
      <c r="AF87" s="628"/>
      <c r="AG87" s="688"/>
      <c r="AH87" s="688"/>
      <c r="AI87" s="627"/>
      <c r="AJ87" s="688"/>
      <c r="AK87" s="688"/>
      <c r="AL87" s="628"/>
      <c r="AM87" s="628"/>
      <c r="AN87" s="628"/>
      <c r="AO87" s="628"/>
      <c r="AP87" s="628"/>
      <c r="AQ87" s="628"/>
      <c r="AR87" s="628"/>
      <c r="AS87" s="628"/>
      <c r="AT87" s="628"/>
      <c r="AU87" s="628"/>
      <c r="AV87" s="628"/>
      <c r="AW87" s="628"/>
    </row>
    <row r="88" spans="1:49" s="629" customFormat="1" ht="62.25" customHeight="1">
      <c r="A88" s="905" t="s">
        <v>207</v>
      </c>
      <c r="B88" s="906">
        <v>995461</v>
      </c>
      <c r="C88" s="907"/>
      <c r="D88" s="908">
        <v>0.18</v>
      </c>
      <c r="E88" s="909" t="s">
        <v>108</v>
      </c>
      <c r="F88" s="973" t="s">
        <v>257</v>
      </c>
      <c r="G88" s="850" t="s">
        <v>126</v>
      </c>
      <c r="H88" s="850">
        <v>1</v>
      </c>
      <c r="I88" s="1069"/>
      <c r="J88" s="882" t="str">
        <f t="shared" si="5"/>
        <v>Included</v>
      </c>
      <c r="K88" s="882">
        <f t="shared" si="6"/>
        <v>0</v>
      </c>
      <c r="L88" s="569"/>
      <c r="M88" s="569"/>
      <c r="N88" s="569">
        <f t="shared" si="7"/>
        <v>0</v>
      </c>
      <c r="O88" s="569">
        <f t="shared" si="8"/>
        <v>0</v>
      </c>
      <c r="P88" s="730"/>
      <c r="Q88" s="730"/>
      <c r="R88" s="730"/>
      <c r="S88" s="730"/>
      <c r="T88" s="628"/>
      <c r="U88" s="628"/>
      <c r="V88" s="628"/>
      <c r="W88" s="628"/>
      <c r="X88" s="628"/>
      <c r="Y88" s="628"/>
      <c r="Z88" s="628"/>
      <c r="AA88" s="628"/>
      <c r="AB88" s="628"/>
      <c r="AC88" s="628"/>
      <c r="AD88" s="628"/>
      <c r="AE88" s="628"/>
      <c r="AF88" s="628"/>
      <c r="AG88" s="688"/>
      <c r="AH88" s="688"/>
      <c r="AI88" s="627"/>
      <c r="AJ88" s="688"/>
      <c r="AK88" s="688"/>
      <c r="AL88" s="628"/>
      <c r="AM88" s="628"/>
      <c r="AN88" s="628"/>
      <c r="AO88" s="628"/>
      <c r="AP88" s="628"/>
      <c r="AQ88" s="628"/>
      <c r="AR88" s="628"/>
      <c r="AS88" s="628"/>
      <c r="AT88" s="628"/>
      <c r="AU88" s="628"/>
      <c r="AV88" s="628"/>
      <c r="AW88" s="628"/>
    </row>
    <row r="89" spans="1:49" s="569" customFormat="1" ht="43.5" customHeight="1">
      <c r="A89" s="905">
        <v>2</v>
      </c>
      <c r="B89" s="906">
        <v>995461</v>
      </c>
      <c r="C89" s="907"/>
      <c r="D89" s="908">
        <v>0.18</v>
      </c>
      <c r="E89" s="909" t="s">
        <v>108</v>
      </c>
      <c r="F89" s="978" t="s">
        <v>261</v>
      </c>
      <c r="G89" s="974" t="s">
        <v>262</v>
      </c>
      <c r="H89" s="977">
        <v>2</v>
      </c>
      <c r="I89" s="1069"/>
      <c r="J89" s="882" t="str">
        <f t="shared" si="5"/>
        <v>Included</v>
      </c>
      <c r="K89" s="882">
        <f t="shared" si="6"/>
        <v>0</v>
      </c>
      <c r="N89" s="569">
        <f t="shared" si="7"/>
        <v>0</v>
      </c>
      <c r="O89" s="569">
        <f t="shared" si="8"/>
        <v>0</v>
      </c>
      <c r="P89" s="838"/>
      <c r="Q89" s="838"/>
      <c r="R89" s="838"/>
      <c r="S89" s="838"/>
    </row>
    <row r="90" spans="1:49" s="569" customFormat="1" ht="23.25" customHeight="1">
      <c r="A90" s="905">
        <v>3</v>
      </c>
      <c r="B90" s="906"/>
      <c r="C90" s="907"/>
      <c r="D90" s="908"/>
      <c r="E90" s="909"/>
      <c r="F90" s="973" t="s">
        <v>263</v>
      </c>
      <c r="G90" s="850"/>
      <c r="H90" s="850"/>
      <c r="I90" s="1064"/>
      <c r="J90" s="882"/>
      <c r="K90" s="882"/>
      <c r="P90" s="838"/>
      <c r="Q90" s="838"/>
      <c r="R90" s="838"/>
      <c r="S90" s="838"/>
    </row>
    <row r="91" spans="1:49" s="629" customFormat="1" ht="23.25" customHeight="1">
      <c r="A91" s="905" t="s">
        <v>136</v>
      </c>
      <c r="B91" s="906">
        <v>995461</v>
      </c>
      <c r="C91" s="907"/>
      <c r="D91" s="908">
        <v>0.18</v>
      </c>
      <c r="E91" s="909" t="s">
        <v>108</v>
      </c>
      <c r="F91" s="944" t="s">
        <v>264</v>
      </c>
      <c r="G91" s="850" t="s">
        <v>265</v>
      </c>
      <c r="H91" s="850">
        <v>1</v>
      </c>
      <c r="I91" s="1069"/>
      <c r="J91" s="882" t="str">
        <f>IF(I91=0, "Included", IF(ISERROR(H91*I91), I91, H91*I91))</f>
        <v>Included</v>
      </c>
      <c r="K91" s="882">
        <f t="shared" si="6"/>
        <v>0</v>
      </c>
      <c r="L91" s="569"/>
      <c r="M91" s="569"/>
      <c r="N91" s="569">
        <f t="shared" si="7"/>
        <v>0</v>
      </c>
      <c r="O91" s="569">
        <f t="shared" si="8"/>
        <v>0</v>
      </c>
      <c r="P91" s="730"/>
      <c r="Q91" s="730"/>
      <c r="R91" s="730"/>
      <c r="S91" s="730"/>
      <c r="T91" s="628"/>
      <c r="U91" s="628"/>
      <c r="V91" s="628"/>
      <c r="W91" s="628"/>
      <c r="X91" s="628"/>
      <c r="Y91" s="628"/>
      <c r="Z91" s="628"/>
      <c r="AA91" s="628"/>
      <c r="AB91" s="628"/>
      <c r="AC91" s="628"/>
      <c r="AD91" s="628"/>
      <c r="AE91" s="628"/>
      <c r="AF91" s="628"/>
      <c r="AG91" s="688"/>
      <c r="AH91" s="688"/>
      <c r="AI91" s="627"/>
      <c r="AJ91" s="688"/>
      <c r="AK91" s="688"/>
      <c r="AL91" s="628"/>
      <c r="AM91" s="628"/>
      <c r="AN91" s="628"/>
      <c r="AO91" s="628"/>
      <c r="AP91" s="628"/>
      <c r="AQ91" s="628"/>
      <c r="AR91" s="628"/>
      <c r="AS91" s="628"/>
      <c r="AT91" s="628"/>
      <c r="AU91" s="628"/>
      <c r="AV91" s="628"/>
      <c r="AW91" s="628"/>
    </row>
    <row r="92" spans="1:49" s="629" customFormat="1" ht="39" customHeight="1">
      <c r="A92" s="905" t="s">
        <v>138</v>
      </c>
      <c r="B92" s="906">
        <v>995461</v>
      </c>
      <c r="C92" s="907"/>
      <c r="D92" s="908">
        <v>0.18</v>
      </c>
      <c r="E92" s="909" t="s">
        <v>108</v>
      </c>
      <c r="F92" s="944" t="s">
        <v>266</v>
      </c>
      <c r="G92" s="850" t="s">
        <v>110</v>
      </c>
      <c r="H92" s="850">
        <v>1</v>
      </c>
      <c r="I92" s="1069"/>
      <c r="J92" s="882" t="str">
        <f>IF(I92=0, "Included", IF(ISERROR(H92*I92), I92, H92*I92))</f>
        <v>Included</v>
      </c>
      <c r="K92" s="882">
        <f t="shared" si="6"/>
        <v>0</v>
      </c>
      <c r="L92" s="569"/>
      <c r="M92" s="569"/>
      <c r="N92" s="569">
        <f t="shared" si="7"/>
        <v>0</v>
      </c>
      <c r="O92" s="569">
        <f t="shared" si="8"/>
        <v>0</v>
      </c>
      <c r="P92" s="730"/>
      <c r="Q92" s="730"/>
      <c r="R92" s="730"/>
      <c r="S92" s="730"/>
      <c r="T92" s="628"/>
      <c r="U92" s="628"/>
      <c r="V92" s="628"/>
      <c r="W92" s="628"/>
      <c r="X92" s="628"/>
      <c r="Y92" s="628"/>
      <c r="Z92" s="628"/>
      <c r="AA92" s="628"/>
      <c r="AB92" s="628"/>
      <c r="AC92" s="628"/>
      <c r="AD92" s="628"/>
      <c r="AE92" s="628"/>
      <c r="AF92" s="628"/>
      <c r="AG92" s="688"/>
      <c r="AH92" s="688"/>
      <c r="AI92" s="627"/>
      <c r="AJ92" s="688"/>
      <c r="AK92" s="688"/>
      <c r="AL92" s="628"/>
      <c r="AM92" s="628"/>
      <c r="AN92" s="628"/>
      <c r="AO92" s="628"/>
      <c r="AP92" s="628"/>
      <c r="AQ92" s="628"/>
      <c r="AR92" s="628"/>
      <c r="AS92" s="628"/>
      <c r="AT92" s="628"/>
      <c r="AU92" s="628"/>
      <c r="AV92" s="628"/>
      <c r="AW92" s="628"/>
    </row>
    <row r="93" spans="1:49" s="629" customFormat="1" ht="54" customHeight="1">
      <c r="A93" s="905">
        <v>4</v>
      </c>
      <c r="B93" s="906">
        <v>995461</v>
      </c>
      <c r="C93" s="907"/>
      <c r="D93" s="908">
        <v>0.18</v>
      </c>
      <c r="E93" s="909" t="s">
        <v>108</v>
      </c>
      <c r="F93" s="973" t="s">
        <v>267</v>
      </c>
      <c r="G93" s="850" t="s">
        <v>126</v>
      </c>
      <c r="H93" s="850">
        <v>1</v>
      </c>
      <c r="I93" s="1069"/>
      <c r="J93" s="882" t="str">
        <f>IF(I93=0, "Included", IF(ISERROR(H93*I93), I93, H93*I93))</f>
        <v>Included</v>
      </c>
      <c r="K93" s="882">
        <f t="shared" si="6"/>
        <v>0</v>
      </c>
      <c r="L93" s="569"/>
      <c r="M93" s="569"/>
      <c r="N93" s="569">
        <f t="shared" si="7"/>
        <v>0</v>
      </c>
      <c r="O93" s="569">
        <f t="shared" si="8"/>
        <v>0</v>
      </c>
      <c r="P93" s="730"/>
      <c r="Q93" s="730"/>
      <c r="R93" s="730"/>
      <c r="S93" s="730"/>
      <c r="T93" s="628"/>
      <c r="U93" s="628"/>
      <c r="V93" s="628"/>
      <c r="W93" s="628"/>
      <c r="X93" s="628"/>
      <c r="Y93" s="628"/>
      <c r="Z93" s="628"/>
      <c r="AA93" s="628"/>
      <c r="AB93" s="628"/>
      <c r="AC93" s="628"/>
      <c r="AD93" s="628"/>
      <c r="AE93" s="628"/>
      <c r="AF93" s="628"/>
      <c r="AG93" s="688"/>
      <c r="AH93" s="688"/>
      <c r="AI93" s="627"/>
      <c r="AJ93" s="688"/>
      <c r="AK93" s="688"/>
      <c r="AL93" s="628"/>
      <c r="AM93" s="628"/>
      <c r="AN93" s="628"/>
      <c r="AO93" s="628"/>
      <c r="AP93" s="628"/>
      <c r="AQ93" s="628"/>
      <c r="AR93" s="628"/>
      <c r="AS93" s="628"/>
      <c r="AT93" s="628"/>
      <c r="AU93" s="628"/>
      <c r="AV93" s="628"/>
      <c r="AW93" s="628"/>
    </row>
    <row r="94" spans="1:49" s="629" customFormat="1" ht="40.5">
      <c r="A94" s="1002"/>
      <c r="B94" s="988"/>
      <c r="C94" s="989"/>
      <c r="D94" s="990"/>
      <c r="E94" s="991"/>
      <c r="F94" s="1005" t="s">
        <v>271</v>
      </c>
      <c r="G94" s="993"/>
      <c r="H94" s="993"/>
      <c r="I94" s="1022"/>
      <c r="J94" s="985"/>
      <c r="K94" s="985"/>
      <c r="L94" s="569"/>
      <c r="M94" s="569"/>
      <c r="N94" s="569"/>
      <c r="O94" s="569"/>
      <c r="P94" s="730"/>
      <c r="Q94" s="730"/>
      <c r="R94" s="730"/>
      <c r="S94" s="730"/>
      <c r="T94" s="628"/>
      <c r="U94" s="628"/>
      <c r="V94" s="628"/>
      <c r="W94" s="628"/>
      <c r="X94" s="628"/>
      <c r="Y94" s="628"/>
      <c r="Z94" s="628"/>
      <c r="AA94" s="628"/>
      <c r="AB94" s="628"/>
      <c r="AC94" s="628"/>
      <c r="AD94" s="628"/>
      <c r="AE94" s="628"/>
      <c r="AF94" s="628"/>
      <c r="AG94" s="688"/>
      <c r="AH94" s="688"/>
      <c r="AI94" s="627"/>
      <c r="AJ94" s="688"/>
      <c r="AK94" s="688"/>
      <c r="AL94" s="628"/>
      <c r="AM94" s="628"/>
      <c r="AN94" s="628"/>
      <c r="AO94" s="628"/>
      <c r="AP94" s="628"/>
      <c r="AQ94" s="628"/>
      <c r="AR94" s="628"/>
      <c r="AS94" s="628"/>
      <c r="AT94" s="628"/>
      <c r="AU94" s="628"/>
      <c r="AV94" s="628"/>
      <c r="AW94" s="628"/>
    </row>
    <row r="95" spans="1:49" s="629" customFormat="1" ht="131.25" customHeight="1">
      <c r="A95" s="975" t="s">
        <v>272</v>
      </c>
      <c r="B95" s="906"/>
      <c r="C95" s="907"/>
      <c r="D95" s="908"/>
      <c r="E95" s="909"/>
      <c r="F95" s="973" t="s">
        <v>273</v>
      </c>
      <c r="G95" s="850"/>
      <c r="H95" s="850"/>
      <c r="I95" s="1023"/>
      <c r="J95" s="882"/>
      <c r="K95" s="882"/>
      <c r="L95" s="569"/>
      <c r="M95" s="569"/>
      <c r="N95" s="569"/>
      <c r="O95" s="569"/>
      <c r="P95" s="730"/>
      <c r="Q95" s="730"/>
      <c r="R95" s="730"/>
      <c r="S95" s="730"/>
      <c r="T95" s="628"/>
      <c r="U95" s="628"/>
      <c r="V95" s="628"/>
      <c r="W95" s="628"/>
      <c r="X95" s="628"/>
      <c r="Y95" s="628"/>
      <c r="Z95" s="628"/>
      <c r="AA95" s="628"/>
      <c r="AB95" s="628"/>
      <c r="AC95" s="628"/>
      <c r="AD95" s="628"/>
      <c r="AE95" s="628"/>
      <c r="AF95" s="628"/>
      <c r="AG95" s="688"/>
      <c r="AH95" s="688"/>
      <c r="AI95" s="627"/>
      <c r="AJ95" s="688"/>
      <c r="AK95" s="688"/>
      <c r="AL95" s="628"/>
      <c r="AM95" s="628"/>
      <c r="AN95" s="628"/>
      <c r="AO95" s="628"/>
      <c r="AP95" s="628"/>
      <c r="AQ95" s="628"/>
      <c r="AR95" s="628"/>
      <c r="AS95" s="628"/>
      <c r="AT95" s="628"/>
      <c r="AU95" s="628"/>
      <c r="AV95" s="628"/>
      <c r="AW95" s="628"/>
    </row>
    <row r="96" spans="1:49" s="629" customFormat="1" ht="36.75" customHeight="1">
      <c r="A96" s="975"/>
      <c r="B96" s="906"/>
      <c r="C96" s="907"/>
      <c r="D96" s="908"/>
      <c r="E96" s="909"/>
      <c r="F96" s="973" t="s">
        <v>274</v>
      </c>
      <c r="G96" s="850"/>
      <c r="H96" s="850"/>
      <c r="I96" s="1024"/>
      <c r="J96" s="882"/>
      <c r="K96" s="882"/>
      <c r="L96" s="569"/>
      <c r="M96" s="569"/>
      <c r="N96" s="569"/>
      <c r="O96" s="569"/>
      <c r="P96" s="730"/>
      <c r="Q96" s="730"/>
      <c r="R96" s="730"/>
      <c r="S96" s="730"/>
      <c r="T96" s="628"/>
      <c r="U96" s="628"/>
      <c r="V96" s="628"/>
      <c r="W96" s="628"/>
      <c r="X96" s="628"/>
      <c r="Y96" s="628"/>
      <c r="Z96" s="628"/>
      <c r="AA96" s="628"/>
      <c r="AB96" s="628"/>
      <c r="AC96" s="628"/>
      <c r="AD96" s="628"/>
      <c r="AE96" s="628"/>
      <c r="AF96" s="628"/>
      <c r="AG96" s="688"/>
      <c r="AH96" s="688"/>
      <c r="AI96" s="627"/>
      <c r="AJ96" s="688"/>
      <c r="AK96" s="688"/>
      <c r="AL96" s="628"/>
      <c r="AM96" s="628"/>
      <c r="AN96" s="628"/>
      <c r="AO96" s="628"/>
      <c r="AP96" s="628"/>
      <c r="AQ96" s="628"/>
      <c r="AR96" s="628"/>
      <c r="AS96" s="628"/>
      <c r="AT96" s="628"/>
      <c r="AU96" s="628"/>
      <c r="AV96" s="628"/>
      <c r="AW96" s="628"/>
    </row>
    <row r="97" spans="1:49" s="629" customFormat="1" ht="23.25" customHeight="1">
      <c r="A97" s="905" t="s">
        <v>236</v>
      </c>
      <c r="B97" s="906">
        <v>995461</v>
      </c>
      <c r="C97" s="907"/>
      <c r="D97" s="908">
        <v>0.18</v>
      </c>
      <c r="E97" s="909" t="s">
        <v>108</v>
      </c>
      <c r="F97" s="944" t="s">
        <v>275</v>
      </c>
      <c r="G97" s="974" t="s">
        <v>276</v>
      </c>
      <c r="H97" s="980">
        <v>1</v>
      </c>
      <c r="I97" s="1069"/>
      <c r="J97" s="882" t="str">
        <f t="shared" si="5"/>
        <v>Included</v>
      </c>
      <c r="K97" s="882">
        <f t="shared" si="6"/>
        <v>0</v>
      </c>
      <c r="L97" s="569"/>
      <c r="M97" s="569"/>
      <c r="N97" s="569">
        <f t="shared" si="7"/>
        <v>0</v>
      </c>
      <c r="O97" s="569">
        <f t="shared" si="8"/>
        <v>0</v>
      </c>
      <c r="P97" s="730"/>
      <c r="Q97" s="730"/>
      <c r="R97" s="730"/>
      <c r="S97" s="730"/>
      <c r="T97" s="628"/>
      <c r="U97" s="628"/>
      <c r="V97" s="628"/>
      <c r="W97" s="628"/>
      <c r="X97" s="628"/>
      <c r="Y97" s="628"/>
      <c r="Z97" s="628"/>
      <c r="AA97" s="628"/>
      <c r="AB97" s="628"/>
      <c r="AC97" s="628"/>
      <c r="AD97" s="628"/>
      <c r="AE97" s="628"/>
      <c r="AF97" s="628"/>
      <c r="AG97" s="688"/>
      <c r="AH97" s="688"/>
      <c r="AI97" s="627"/>
      <c r="AJ97" s="688"/>
      <c r="AK97" s="688"/>
      <c r="AL97" s="628"/>
      <c r="AM97" s="628"/>
      <c r="AN97" s="628"/>
      <c r="AO97" s="628"/>
      <c r="AP97" s="628"/>
      <c r="AQ97" s="628"/>
      <c r="AR97" s="628"/>
      <c r="AS97" s="628"/>
      <c r="AT97" s="628"/>
      <c r="AU97" s="628"/>
      <c r="AV97" s="628"/>
      <c r="AW97" s="628"/>
    </row>
    <row r="98" spans="1:49" s="629" customFormat="1">
      <c r="A98" s="905" t="s">
        <v>237</v>
      </c>
      <c r="B98" s="906">
        <v>995461</v>
      </c>
      <c r="C98" s="907"/>
      <c r="D98" s="908">
        <v>0.18</v>
      </c>
      <c r="E98" s="909" t="s">
        <v>108</v>
      </c>
      <c r="F98" s="944" t="s">
        <v>277</v>
      </c>
      <c r="G98" s="974" t="s">
        <v>276</v>
      </c>
      <c r="H98" s="980">
        <v>1</v>
      </c>
      <c r="I98" s="1069"/>
      <c r="J98" s="882" t="str">
        <f t="shared" si="5"/>
        <v>Included</v>
      </c>
      <c r="K98" s="882">
        <f t="shared" si="6"/>
        <v>0</v>
      </c>
      <c r="L98" s="569"/>
      <c r="M98" s="569"/>
      <c r="N98" s="569">
        <f t="shared" si="7"/>
        <v>0</v>
      </c>
      <c r="O98" s="569">
        <f t="shared" si="8"/>
        <v>0</v>
      </c>
      <c r="P98" s="730"/>
      <c r="Q98" s="730"/>
      <c r="R98" s="730"/>
      <c r="S98" s="730"/>
      <c r="T98" s="628"/>
      <c r="U98" s="628"/>
      <c r="V98" s="628"/>
      <c r="W98" s="628"/>
      <c r="X98" s="628"/>
      <c r="Y98" s="628"/>
      <c r="Z98" s="628"/>
      <c r="AA98" s="628"/>
      <c r="AB98" s="628"/>
      <c r="AC98" s="628"/>
      <c r="AD98" s="628"/>
      <c r="AE98" s="628"/>
      <c r="AF98" s="628"/>
      <c r="AG98" s="688"/>
      <c r="AH98" s="688"/>
      <c r="AI98" s="627"/>
      <c r="AJ98" s="688"/>
      <c r="AK98" s="688"/>
      <c r="AL98" s="628"/>
      <c r="AM98" s="628"/>
      <c r="AN98" s="628"/>
      <c r="AO98" s="628"/>
      <c r="AP98" s="628"/>
      <c r="AQ98" s="628"/>
      <c r="AR98" s="628"/>
      <c r="AS98" s="628"/>
      <c r="AT98" s="628"/>
      <c r="AU98" s="628"/>
      <c r="AV98" s="628"/>
      <c r="AW98" s="628"/>
    </row>
    <row r="99" spans="1:49" s="629" customFormat="1" ht="28.5" customHeight="1">
      <c r="A99" s="874" t="s">
        <v>209</v>
      </c>
      <c r="B99" s="906"/>
      <c r="C99" s="907"/>
      <c r="D99" s="908"/>
      <c r="E99" s="909"/>
      <c r="F99" s="973" t="s">
        <v>278</v>
      </c>
      <c r="G99" s="850"/>
      <c r="H99" s="850"/>
      <c r="I99" s="1025"/>
      <c r="J99" s="882"/>
      <c r="K99" s="882"/>
      <c r="L99" s="569"/>
      <c r="M99" s="569"/>
      <c r="N99" s="569"/>
      <c r="O99" s="569"/>
      <c r="P99" s="730"/>
      <c r="Q99" s="730"/>
      <c r="R99" s="730"/>
      <c r="S99" s="730"/>
      <c r="T99" s="628"/>
      <c r="U99" s="628"/>
      <c r="V99" s="628"/>
      <c r="W99" s="628"/>
      <c r="X99" s="628"/>
      <c r="Y99" s="628"/>
      <c r="Z99" s="628"/>
      <c r="AA99" s="628"/>
      <c r="AB99" s="628"/>
      <c r="AC99" s="628"/>
      <c r="AD99" s="628"/>
      <c r="AE99" s="628"/>
      <c r="AF99" s="628"/>
      <c r="AG99" s="688"/>
      <c r="AH99" s="688"/>
      <c r="AI99" s="627"/>
      <c r="AJ99" s="688"/>
      <c r="AK99" s="688"/>
      <c r="AL99" s="628"/>
      <c r="AM99" s="628"/>
      <c r="AN99" s="628"/>
      <c r="AO99" s="628"/>
      <c r="AP99" s="628"/>
      <c r="AQ99" s="628"/>
      <c r="AR99" s="628"/>
      <c r="AS99" s="628"/>
      <c r="AT99" s="628"/>
      <c r="AU99" s="628"/>
      <c r="AV99" s="628"/>
      <c r="AW99" s="628"/>
    </row>
    <row r="100" spans="1:49" s="629" customFormat="1" ht="61.5" customHeight="1">
      <c r="A100" s="905" t="s">
        <v>236</v>
      </c>
      <c r="B100" s="906">
        <v>995461</v>
      </c>
      <c r="C100" s="907"/>
      <c r="D100" s="908">
        <v>0.18</v>
      </c>
      <c r="E100" s="909" t="s">
        <v>108</v>
      </c>
      <c r="F100" s="944" t="s">
        <v>279</v>
      </c>
      <c r="G100" s="850" t="s">
        <v>211</v>
      </c>
      <c r="H100" s="850">
        <v>1</v>
      </c>
      <c r="I100" s="1069"/>
      <c r="J100" s="882" t="str">
        <f t="shared" si="5"/>
        <v>Included</v>
      </c>
      <c r="K100" s="882">
        <f t="shared" si="6"/>
        <v>0</v>
      </c>
      <c r="L100" s="569"/>
      <c r="M100" s="569"/>
      <c r="N100" s="569">
        <f t="shared" si="7"/>
        <v>0</v>
      </c>
      <c r="O100" s="569">
        <f t="shared" si="8"/>
        <v>0</v>
      </c>
      <c r="P100" s="730"/>
      <c r="Q100" s="730"/>
      <c r="R100" s="730"/>
      <c r="S100" s="730"/>
      <c r="T100" s="628"/>
      <c r="U100" s="628"/>
      <c r="V100" s="628"/>
      <c r="W100" s="628"/>
      <c r="X100" s="628"/>
      <c r="Y100" s="628"/>
      <c r="Z100" s="628"/>
      <c r="AA100" s="628"/>
      <c r="AB100" s="628"/>
      <c r="AC100" s="628"/>
      <c r="AD100" s="628"/>
      <c r="AE100" s="628"/>
      <c r="AF100" s="628"/>
      <c r="AG100" s="688"/>
      <c r="AH100" s="688"/>
      <c r="AI100" s="627"/>
      <c r="AJ100" s="688"/>
      <c r="AK100" s="688"/>
      <c r="AL100" s="628"/>
      <c r="AM100" s="628"/>
      <c r="AN100" s="628"/>
      <c r="AO100" s="628"/>
      <c r="AP100" s="628"/>
      <c r="AQ100" s="628"/>
      <c r="AR100" s="628"/>
      <c r="AS100" s="628"/>
      <c r="AT100" s="628"/>
      <c r="AU100" s="628"/>
      <c r="AV100" s="628"/>
      <c r="AW100" s="628"/>
    </row>
    <row r="101" spans="1:49" s="629" customFormat="1" ht="40.5" customHeight="1">
      <c r="A101" s="905" t="s">
        <v>237</v>
      </c>
      <c r="B101" s="906">
        <v>995461</v>
      </c>
      <c r="C101" s="907"/>
      <c r="D101" s="908">
        <v>0.18</v>
      </c>
      <c r="E101" s="909" t="s">
        <v>108</v>
      </c>
      <c r="F101" s="944" t="s">
        <v>280</v>
      </c>
      <c r="G101" s="850" t="s">
        <v>211</v>
      </c>
      <c r="H101" s="850">
        <v>1</v>
      </c>
      <c r="I101" s="1069"/>
      <c r="J101" s="882" t="str">
        <f t="shared" si="5"/>
        <v>Included</v>
      </c>
      <c r="K101" s="882">
        <f t="shared" si="6"/>
        <v>0</v>
      </c>
      <c r="L101" s="569"/>
      <c r="M101" s="569"/>
      <c r="N101" s="569">
        <f t="shared" si="7"/>
        <v>0</v>
      </c>
      <c r="O101" s="569">
        <f t="shared" si="8"/>
        <v>0</v>
      </c>
      <c r="P101" s="730"/>
      <c r="Q101" s="730"/>
      <c r="R101" s="730"/>
      <c r="S101" s="730"/>
      <c r="T101" s="628"/>
      <c r="U101" s="628"/>
      <c r="V101" s="628"/>
      <c r="W101" s="628"/>
      <c r="X101" s="628"/>
      <c r="Y101" s="628"/>
      <c r="Z101" s="628"/>
      <c r="AA101" s="628"/>
      <c r="AB101" s="628"/>
      <c r="AC101" s="628"/>
      <c r="AD101" s="628"/>
      <c r="AE101" s="628"/>
      <c r="AF101" s="628"/>
      <c r="AG101" s="688"/>
      <c r="AH101" s="688"/>
      <c r="AI101" s="627"/>
      <c r="AJ101" s="688"/>
      <c r="AK101" s="688"/>
      <c r="AL101" s="628"/>
      <c r="AM101" s="628"/>
      <c r="AN101" s="628"/>
      <c r="AO101" s="628"/>
      <c r="AP101" s="628"/>
      <c r="AQ101" s="628"/>
      <c r="AR101" s="628"/>
      <c r="AS101" s="628"/>
      <c r="AT101" s="628"/>
      <c r="AU101" s="628"/>
      <c r="AV101" s="628"/>
      <c r="AW101" s="628"/>
    </row>
    <row r="102" spans="1:49" s="629" customFormat="1">
      <c r="A102" s="905" t="s">
        <v>281</v>
      </c>
      <c r="B102" s="906"/>
      <c r="C102" s="907"/>
      <c r="D102" s="908"/>
      <c r="E102" s="909"/>
      <c r="F102" s="973" t="s">
        <v>231</v>
      </c>
      <c r="G102" s="850"/>
      <c r="H102" s="850"/>
      <c r="I102" s="1021"/>
      <c r="J102" s="882"/>
      <c r="K102" s="882"/>
      <c r="L102" s="569"/>
      <c r="M102" s="569"/>
      <c r="N102" s="569"/>
      <c r="O102" s="569"/>
      <c r="P102" s="730"/>
      <c r="Q102" s="730"/>
      <c r="R102" s="730"/>
      <c r="S102" s="730"/>
      <c r="T102" s="628"/>
      <c r="U102" s="628"/>
      <c r="V102" s="628"/>
      <c r="W102" s="628"/>
      <c r="X102" s="628"/>
      <c r="Y102" s="628"/>
      <c r="Z102" s="628"/>
      <c r="AA102" s="628"/>
      <c r="AB102" s="628"/>
      <c r="AC102" s="628"/>
      <c r="AD102" s="628"/>
      <c r="AE102" s="628"/>
      <c r="AF102" s="628"/>
      <c r="AG102" s="688"/>
      <c r="AH102" s="688"/>
      <c r="AI102" s="627"/>
      <c r="AJ102" s="688"/>
      <c r="AK102" s="688"/>
      <c r="AL102" s="628"/>
      <c r="AM102" s="628"/>
      <c r="AN102" s="628"/>
      <c r="AO102" s="628"/>
      <c r="AP102" s="628"/>
      <c r="AQ102" s="628"/>
      <c r="AR102" s="628"/>
      <c r="AS102" s="628"/>
      <c r="AT102" s="628"/>
      <c r="AU102" s="628"/>
      <c r="AV102" s="628"/>
      <c r="AW102" s="628"/>
    </row>
    <row r="103" spans="1:49" s="835" customFormat="1" ht="52.5" customHeight="1">
      <c r="A103" s="905" t="s">
        <v>236</v>
      </c>
      <c r="B103" s="906">
        <v>995461</v>
      </c>
      <c r="C103" s="907"/>
      <c r="D103" s="908">
        <v>0.18</v>
      </c>
      <c r="E103" s="909" t="s">
        <v>108</v>
      </c>
      <c r="F103" s="944" t="s">
        <v>282</v>
      </c>
      <c r="G103" s="850" t="s">
        <v>110</v>
      </c>
      <c r="H103" s="850">
        <v>1</v>
      </c>
      <c r="I103" s="1069"/>
      <c r="J103" s="882" t="str">
        <f t="shared" ref="J103" si="9">IF(I103=0, "Included", IF(ISERROR(H103*I103), I103, H103*I103))</f>
        <v>Included</v>
      </c>
      <c r="K103" s="882">
        <f t="shared" ref="K103" si="10">O103</f>
        <v>0</v>
      </c>
      <c r="L103" s="569"/>
      <c r="M103" s="569"/>
      <c r="N103" s="569">
        <f t="shared" ref="N103" si="11">IF(J103="Included",0,J103)</f>
        <v>0</v>
      </c>
      <c r="O103" s="569">
        <f t="shared" ref="O103" si="12">IF(E103="confirmed",(N103*D103),(N103*E103))</f>
        <v>0</v>
      </c>
      <c r="P103" s="837"/>
      <c r="Q103" s="837"/>
      <c r="R103" s="837"/>
      <c r="S103" s="837"/>
    </row>
    <row r="104" spans="1:49" s="835" customFormat="1" ht="26.25">
      <c r="A104" s="905"/>
      <c r="B104" s="906"/>
      <c r="C104" s="907"/>
      <c r="D104" s="908"/>
      <c r="E104" s="909"/>
      <c r="F104" s="1010" t="s">
        <v>311</v>
      </c>
      <c r="G104" s="850"/>
      <c r="H104" s="850"/>
      <c r="I104" s="849"/>
      <c r="J104" s="882"/>
      <c r="K104" s="882"/>
      <c r="L104" s="569"/>
      <c r="M104" s="569"/>
      <c r="N104" s="569"/>
      <c r="O104" s="569"/>
      <c r="P104" s="837"/>
      <c r="Q104" s="837"/>
      <c r="R104" s="837"/>
      <c r="S104" s="837"/>
    </row>
    <row r="105" spans="1:49" s="835" customFormat="1" ht="66">
      <c r="A105" s="1011">
        <v>1</v>
      </c>
      <c r="B105" s="906">
        <v>995421</v>
      </c>
      <c r="C105" s="907"/>
      <c r="D105" s="908">
        <v>0.18</v>
      </c>
      <c r="E105" s="909" t="s">
        <v>108</v>
      </c>
      <c r="F105" s="944" t="s">
        <v>312</v>
      </c>
      <c r="G105" s="850" t="s">
        <v>313</v>
      </c>
      <c r="H105" s="850">
        <v>450</v>
      </c>
      <c r="I105" s="1069"/>
      <c r="J105" s="882" t="str">
        <f t="shared" ref="J105:J124" si="13">IF(I105=0, "Included", IF(ISERROR(H105*I105), I105, H105*I105))</f>
        <v>Included</v>
      </c>
      <c r="K105" s="882">
        <f t="shared" ref="K105:K124" si="14">O105</f>
        <v>0</v>
      </c>
      <c r="L105" s="569"/>
      <c r="M105" s="569"/>
      <c r="N105" s="569">
        <f t="shared" ref="N105:N124" si="15">IF(J105="Included",0,J105)</f>
        <v>0</v>
      </c>
      <c r="O105" s="569">
        <f t="shared" ref="O105:O124" si="16">IF(E105="confirmed",(N105*D105),(N105*E105))</f>
        <v>0</v>
      </c>
      <c r="P105" s="837"/>
      <c r="Q105" s="837"/>
      <c r="R105" s="837"/>
      <c r="S105" s="837"/>
    </row>
    <row r="106" spans="1:49" s="835" customFormat="1" ht="66">
      <c r="A106" s="1011">
        <v>2</v>
      </c>
      <c r="B106" s="906">
        <v>995421</v>
      </c>
      <c r="C106" s="907"/>
      <c r="D106" s="908">
        <v>0.18</v>
      </c>
      <c r="E106" s="909" t="s">
        <v>108</v>
      </c>
      <c r="F106" s="944" t="s">
        <v>314</v>
      </c>
      <c r="G106" s="850" t="s">
        <v>313</v>
      </c>
      <c r="H106" s="850">
        <v>40</v>
      </c>
      <c r="I106" s="1069"/>
      <c r="J106" s="882" t="str">
        <f t="shared" si="13"/>
        <v>Included</v>
      </c>
      <c r="K106" s="882">
        <f t="shared" si="14"/>
        <v>0</v>
      </c>
      <c r="L106" s="569"/>
      <c r="M106" s="569"/>
      <c r="N106" s="569">
        <f t="shared" si="15"/>
        <v>0</v>
      </c>
      <c r="O106" s="569">
        <f t="shared" si="16"/>
        <v>0</v>
      </c>
      <c r="P106" s="837"/>
      <c r="Q106" s="837"/>
      <c r="R106" s="837"/>
      <c r="S106" s="837"/>
    </row>
    <row r="107" spans="1:49" s="835" customFormat="1" ht="52.5" customHeight="1">
      <c r="A107" s="1011">
        <v>3</v>
      </c>
      <c r="B107" s="906">
        <v>995421</v>
      </c>
      <c r="C107" s="907"/>
      <c r="D107" s="908">
        <v>0.18</v>
      </c>
      <c r="E107" s="909" t="s">
        <v>108</v>
      </c>
      <c r="F107" s="944" t="s">
        <v>315</v>
      </c>
      <c r="G107" s="850" t="s">
        <v>313</v>
      </c>
      <c r="H107" s="850">
        <v>45</v>
      </c>
      <c r="I107" s="1069"/>
      <c r="J107" s="882" t="str">
        <f t="shared" si="13"/>
        <v>Included</v>
      </c>
      <c r="K107" s="882">
        <f t="shared" si="14"/>
        <v>0</v>
      </c>
      <c r="L107" s="569"/>
      <c r="M107" s="569"/>
      <c r="N107" s="569">
        <f t="shared" si="15"/>
        <v>0</v>
      </c>
      <c r="O107" s="569">
        <f t="shared" si="16"/>
        <v>0</v>
      </c>
      <c r="P107" s="837"/>
      <c r="Q107" s="837"/>
      <c r="R107" s="837"/>
      <c r="S107" s="837"/>
    </row>
    <row r="108" spans="1:49" s="835" customFormat="1" ht="52.5" customHeight="1">
      <c r="A108" s="1011">
        <v>4</v>
      </c>
      <c r="B108" s="906">
        <v>995421</v>
      </c>
      <c r="C108" s="907"/>
      <c r="D108" s="908">
        <v>0.18</v>
      </c>
      <c r="E108" s="909" t="s">
        <v>108</v>
      </c>
      <c r="F108" s="944" t="s">
        <v>316</v>
      </c>
      <c r="G108" s="850" t="s">
        <v>313</v>
      </c>
      <c r="H108" s="850">
        <v>20</v>
      </c>
      <c r="I108" s="1069"/>
      <c r="J108" s="882" t="str">
        <f t="shared" si="13"/>
        <v>Included</v>
      </c>
      <c r="K108" s="882">
        <f t="shared" si="14"/>
        <v>0</v>
      </c>
      <c r="L108" s="569"/>
      <c r="M108" s="569"/>
      <c r="N108" s="569">
        <f t="shared" si="15"/>
        <v>0</v>
      </c>
      <c r="O108" s="569">
        <f t="shared" si="16"/>
        <v>0</v>
      </c>
      <c r="P108" s="837"/>
      <c r="Q108" s="837"/>
      <c r="R108" s="837"/>
      <c r="S108" s="837"/>
    </row>
    <row r="109" spans="1:49" s="835" customFormat="1" ht="52.5" customHeight="1">
      <c r="A109" s="1011">
        <v>5</v>
      </c>
      <c r="B109" s="906">
        <v>995421</v>
      </c>
      <c r="C109" s="907"/>
      <c r="D109" s="908">
        <v>0.18</v>
      </c>
      <c r="E109" s="909" t="s">
        <v>108</v>
      </c>
      <c r="F109" s="944" t="s">
        <v>317</v>
      </c>
      <c r="G109" s="850" t="s">
        <v>313</v>
      </c>
      <c r="H109" s="850">
        <v>95</v>
      </c>
      <c r="I109" s="1069"/>
      <c r="J109" s="882" t="str">
        <f t="shared" si="13"/>
        <v>Included</v>
      </c>
      <c r="K109" s="882">
        <f t="shared" si="14"/>
        <v>0</v>
      </c>
      <c r="L109" s="569"/>
      <c r="M109" s="569"/>
      <c r="N109" s="569">
        <f t="shared" si="15"/>
        <v>0</v>
      </c>
      <c r="O109" s="569">
        <f t="shared" si="16"/>
        <v>0</v>
      </c>
      <c r="P109" s="837"/>
      <c r="Q109" s="837"/>
      <c r="R109" s="837"/>
      <c r="S109" s="837"/>
    </row>
    <row r="110" spans="1:49" s="835" customFormat="1" ht="52.5" customHeight="1">
      <c r="A110" s="1011">
        <v>6</v>
      </c>
      <c r="B110" s="906">
        <v>995421</v>
      </c>
      <c r="C110" s="907"/>
      <c r="D110" s="908">
        <v>0.18</v>
      </c>
      <c r="E110" s="909" t="s">
        <v>108</v>
      </c>
      <c r="F110" s="944" t="s">
        <v>318</v>
      </c>
      <c r="G110" s="850" t="s">
        <v>313</v>
      </c>
      <c r="H110" s="850">
        <v>450</v>
      </c>
      <c r="I110" s="1069"/>
      <c r="J110" s="882" t="str">
        <f t="shared" si="13"/>
        <v>Included</v>
      </c>
      <c r="K110" s="882">
        <f t="shared" si="14"/>
        <v>0</v>
      </c>
      <c r="L110" s="569"/>
      <c r="M110" s="569"/>
      <c r="N110" s="569">
        <f t="shared" si="15"/>
        <v>0</v>
      </c>
      <c r="O110" s="569">
        <f t="shared" si="16"/>
        <v>0</v>
      </c>
      <c r="P110" s="837"/>
      <c r="Q110" s="837"/>
      <c r="R110" s="837"/>
      <c r="S110" s="837"/>
    </row>
    <row r="111" spans="1:49" s="835" customFormat="1" ht="52.5" customHeight="1">
      <c r="A111" s="1011">
        <v>7</v>
      </c>
      <c r="B111" s="906">
        <v>995421</v>
      </c>
      <c r="C111" s="907"/>
      <c r="D111" s="908">
        <v>0.18</v>
      </c>
      <c r="E111" s="909" t="s">
        <v>108</v>
      </c>
      <c r="F111" s="944" t="s">
        <v>319</v>
      </c>
      <c r="G111" s="850" t="s">
        <v>240</v>
      </c>
      <c r="H111" s="850">
        <v>5.0999999999999996</v>
      </c>
      <c r="I111" s="1069"/>
      <c r="J111" s="882" t="str">
        <f t="shared" si="13"/>
        <v>Included</v>
      </c>
      <c r="K111" s="882">
        <f t="shared" si="14"/>
        <v>0</v>
      </c>
      <c r="L111" s="569"/>
      <c r="M111" s="569"/>
      <c r="N111" s="569">
        <f t="shared" si="15"/>
        <v>0</v>
      </c>
      <c r="O111" s="569">
        <f t="shared" si="16"/>
        <v>0</v>
      </c>
      <c r="P111" s="837"/>
      <c r="Q111" s="837"/>
      <c r="R111" s="837"/>
      <c r="S111" s="837"/>
    </row>
    <row r="112" spans="1:49" s="835" customFormat="1" ht="52.5" customHeight="1">
      <c r="A112" s="1011">
        <v>8</v>
      </c>
      <c r="B112" s="906">
        <v>995421</v>
      </c>
      <c r="C112" s="907"/>
      <c r="D112" s="908">
        <v>0.18</v>
      </c>
      <c r="E112" s="909" t="s">
        <v>108</v>
      </c>
      <c r="F112" s="944" t="s">
        <v>320</v>
      </c>
      <c r="G112" s="850" t="s">
        <v>240</v>
      </c>
      <c r="H112" s="850">
        <v>2.6</v>
      </c>
      <c r="I112" s="1069"/>
      <c r="J112" s="882" t="str">
        <f t="shared" si="13"/>
        <v>Included</v>
      </c>
      <c r="K112" s="882">
        <f t="shared" si="14"/>
        <v>0</v>
      </c>
      <c r="L112" s="569"/>
      <c r="M112" s="569"/>
      <c r="N112" s="569">
        <f t="shared" si="15"/>
        <v>0</v>
      </c>
      <c r="O112" s="569">
        <f t="shared" si="16"/>
        <v>0</v>
      </c>
      <c r="P112" s="837"/>
      <c r="Q112" s="837"/>
      <c r="R112" s="837"/>
      <c r="S112" s="837"/>
    </row>
    <row r="113" spans="1:20" s="835" customFormat="1" ht="52.5" customHeight="1">
      <c r="A113" s="1011">
        <v>9</v>
      </c>
      <c r="B113" s="906">
        <v>995421</v>
      </c>
      <c r="C113" s="907"/>
      <c r="D113" s="908">
        <v>0.18</v>
      </c>
      <c r="E113" s="909" t="s">
        <v>108</v>
      </c>
      <c r="F113" s="944" t="s">
        <v>321</v>
      </c>
      <c r="G113" s="850" t="s">
        <v>322</v>
      </c>
      <c r="H113" s="850">
        <v>2000</v>
      </c>
      <c r="I113" s="1069"/>
      <c r="J113" s="882" t="str">
        <f t="shared" si="13"/>
        <v>Included</v>
      </c>
      <c r="K113" s="882">
        <f t="shared" si="14"/>
        <v>0</v>
      </c>
      <c r="L113" s="569"/>
      <c r="M113" s="569"/>
      <c r="N113" s="569">
        <f t="shared" si="15"/>
        <v>0</v>
      </c>
      <c r="O113" s="569">
        <f t="shared" si="16"/>
        <v>0</v>
      </c>
      <c r="P113" s="837"/>
      <c r="Q113" s="837"/>
      <c r="R113" s="837"/>
      <c r="S113" s="837"/>
    </row>
    <row r="114" spans="1:20" s="835" customFormat="1" ht="52.5" customHeight="1">
      <c r="A114" s="1011">
        <v>10</v>
      </c>
      <c r="B114" s="906">
        <v>995421</v>
      </c>
      <c r="C114" s="907"/>
      <c r="D114" s="908">
        <v>0.18</v>
      </c>
      <c r="E114" s="909" t="s">
        <v>108</v>
      </c>
      <c r="F114" s="944" t="s">
        <v>323</v>
      </c>
      <c r="G114" s="850" t="s">
        <v>322</v>
      </c>
      <c r="H114" s="850">
        <v>6000</v>
      </c>
      <c r="I114" s="1069"/>
      <c r="J114" s="882" t="str">
        <f t="shared" si="13"/>
        <v>Included</v>
      </c>
      <c r="K114" s="882">
        <f t="shared" si="14"/>
        <v>0</v>
      </c>
      <c r="L114" s="569"/>
      <c r="M114" s="569"/>
      <c r="N114" s="569">
        <f t="shared" si="15"/>
        <v>0</v>
      </c>
      <c r="O114" s="569">
        <f t="shared" si="16"/>
        <v>0</v>
      </c>
      <c r="P114" s="837"/>
      <c r="Q114" s="837"/>
      <c r="R114" s="837"/>
      <c r="S114" s="837"/>
    </row>
    <row r="115" spans="1:20" s="835" customFormat="1" ht="52.5" customHeight="1">
      <c r="A115" s="1011">
        <v>11</v>
      </c>
      <c r="B115" s="906">
        <v>995421</v>
      </c>
      <c r="C115" s="907"/>
      <c r="D115" s="908">
        <v>0.18</v>
      </c>
      <c r="E115" s="909" t="s">
        <v>108</v>
      </c>
      <c r="F115" s="944" t="s">
        <v>324</v>
      </c>
      <c r="G115" s="850" t="s">
        <v>325</v>
      </c>
      <c r="H115" s="850">
        <v>5</v>
      </c>
      <c r="I115" s="1069"/>
      <c r="J115" s="882" t="str">
        <f t="shared" si="13"/>
        <v>Included</v>
      </c>
      <c r="K115" s="882">
        <f t="shared" si="14"/>
        <v>0</v>
      </c>
      <c r="L115" s="569"/>
      <c r="M115" s="569"/>
      <c r="N115" s="569">
        <f t="shared" si="15"/>
        <v>0</v>
      </c>
      <c r="O115" s="569">
        <f t="shared" si="16"/>
        <v>0</v>
      </c>
      <c r="P115" s="837"/>
      <c r="Q115" s="837"/>
      <c r="R115" s="837"/>
      <c r="S115" s="837"/>
    </row>
    <row r="116" spans="1:20" s="835" customFormat="1" ht="52.5" customHeight="1">
      <c r="A116" s="1011">
        <v>12</v>
      </c>
      <c r="B116" s="906">
        <v>995421</v>
      </c>
      <c r="C116" s="907"/>
      <c r="D116" s="908">
        <v>0.18</v>
      </c>
      <c r="E116" s="909" t="s">
        <v>108</v>
      </c>
      <c r="F116" s="944" t="s">
        <v>326</v>
      </c>
      <c r="G116" s="850" t="s">
        <v>325</v>
      </c>
      <c r="H116" s="850">
        <v>5</v>
      </c>
      <c r="I116" s="1069"/>
      <c r="J116" s="882" t="str">
        <f t="shared" si="13"/>
        <v>Included</v>
      </c>
      <c r="K116" s="882">
        <f t="shared" si="14"/>
        <v>0</v>
      </c>
      <c r="L116" s="569"/>
      <c r="M116" s="569"/>
      <c r="N116" s="569">
        <f t="shared" si="15"/>
        <v>0</v>
      </c>
      <c r="O116" s="569">
        <f t="shared" si="16"/>
        <v>0</v>
      </c>
      <c r="P116" s="837"/>
      <c r="Q116" s="837"/>
      <c r="R116" s="837"/>
      <c r="S116" s="837"/>
    </row>
    <row r="117" spans="1:20" s="835" customFormat="1" ht="52.5" customHeight="1">
      <c r="A117" s="1011">
        <v>13</v>
      </c>
      <c r="B117" s="906">
        <v>995421</v>
      </c>
      <c r="C117" s="907"/>
      <c r="D117" s="908">
        <v>0.18</v>
      </c>
      <c r="E117" s="909" t="s">
        <v>108</v>
      </c>
      <c r="F117" s="944" t="s">
        <v>327</v>
      </c>
      <c r="G117" s="850" t="s">
        <v>325</v>
      </c>
      <c r="H117" s="850">
        <v>160</v>
      </c>
      <c r="I117" s="1069"/>
      <c r="J117" s="882" t="str">
        <f t="shared" si="13"/>
        <v>Included</v>
      </c>
      <c r="K117" s="882">
        <f t="shared" si="14"/>
        <v>0</v>
      </c>
      <c r="L117" s="569"/>
      <c r="M117" s="569"/>
      <c r="N117" s="569">
        <f t="shared" si="15"/>
        <v>0</v>
      </c>
      <c r="O117" s="569">
        <f t="shared" si="16"/>
        <v>0</v>
      </c>
      <c r="P117" s="837"/>
      <c r="Q117" s="837"/>
      <c r="R117" s="837"/>
      <c r="S117" s="837"/>
    </row>
    <row r="118" spans="1:20" s="835" customFormat="1" ht="52.5" customHeight="1">
      <c r="A118" s="1011">
        <v>14</v>
      </c>
      <c r="B118" s="906">
        <v>995421</v>
      </c>
      <c r="C118" s="907"/>
      <c r="D118" s="908">
        <v>0.18</v>
      </c>
      <c r="E118" s="909" t="s">
        <v>108</v>
      </c>
      <c r="F118" s="944" t="s">
        <v>328</v>
      </c>
      <c r="G118" s="850" t="s">
        <v>325</v>
      </c>
      <c r="H118" s="850">
        <v>20</v>
      </c>
      <c r="I118" s="1069"/>
      <c r="J118" s="882" t="str">
        <f t="shared" si="13"/>
        <v>Included</v>
      </c>
      <c r="K118" s="882">
        <f t="shared" si="14"/>
        <v>0</v>
      </c>
      <c r="L118" s="569"/>
      <c r="M118" s="569"/>
      <c r="N118" s="569">
        <f t="shared" si="15"/>
        <v>0</v>
      </c>
      <c r="O118" s="569">
        <f t="shared" si="16"/>
        <v>0</v>
      </c>
      <c r="P118" s="837"/>
      <c r="Q118" s="837"/>
      <c r="R118" s="837"/>
      <c r="S118" s="837"/>
    </row>
    <row r="119" spans="1:20" s="835" customFormat="1" ht="52.5" customHeight="1">
      <c r="A119" s="1011">
        <v>16</v>
      </c>
      <c r="B119" s="906">
        <v>995421</v>
      </c>
      <c r="C119" s="907"/>
      <c r="D119" s="908">
        <v>0.18</v>
      </c>
      <c r="E119" s="909" t="s">
        <v>108</v>
      </c>
      <c r="F119" s="944" t="s">
        <v>329</v>
      </c>
      <c r="G119" s="850" t="s">
        <v>330</v>
      </c>
      <c r="H119" s="850">
        <v>266</v>
      </c>
      <c r="I119" s="1069"/>
      <c r="J119" s="882" t="str">
        <f t="shared" si="13"/>
        <v>Included</v>
      </c>
      <c r="K119" s="882">
        <f t="shared" si="14"/>
        <v>0</v>
      </c>
      <c r="L119" s="569"/>
      <c r="M119" s="569"/>
      <c r="N119" s="569">
        <f t="shared" si="15"/>
        <v>0</v>
      </c>
      <c r="O119" s="569">
        <f t="shared" si="16"/>
        <v>0</v>
      </c>
      <c r="P119" s="837"/>
      <c r="Q119" s="837"/>
      <c r="R119" s="837"/>
      <c r="S119" s="837"/>
    </row>
    <row r="120" spans="1:20" s="835" customFormat="1" ht="52.5" customHeight="1">
      <c r="A120" s="1011">
        <v>17</v>
      </c>
      <c r="B120" s="906">
        <v>995421</v>
      </c>
      <c r="C120" s="907"/>
      <c r="D120" s="908">
        <v>0.18</v>
      </c>
      <c r="E120" s="909" t="s">
        <v>108</v>
      </c>
      <c r="F120" s="944" t="s">
        <v>331</v>
      </c>
      <c r="G120" s="850" t="s">
        <v>325</v>
      </c>
      <c r="H120" s="850">
        <v>100</v>
      </c>
      <c r="I120" s="1069"/>
      <c r="J120" s="882" t="str">
        <f t="shared" si="13"/>
        <v>Included</v>
      </c>
      <c r="K120" s="882">
        <f t="shared" si="14"/>
        <v>0</v>
      </c>
      <c r="L120" s="569"/>
      <c r="M120" s="569"/>
      <c r="N120" s="569">
        <f t="shared" si="15"/>
        <v>0</v>
      </c>
      <c r="O120" s="569">
        <f t="shared" si="16"/>
        <v>0</v>
      </c>
      <c r="P120" s="837"/>
      <c r="Q120" s="837"/>
      <c r="R120" s="837"/>
      <c r="S120" s="837"/>
    </row>
    <row r="121" spans="1:20" s="835" customFormat="1" ht="52.5" customHeight="1">
      <c r="A121" s="1011">
        <v>18</v>
      </c>
      <c r="B121" s="906">
        <v>995421</v>
      </c>
      <c r="C121" s="907"/>
      <c r="D121" s="908">
        <v>0.18</v>
      </c>
      <c r="E121" s="909" t="s">
        <v>108</v>
      </c>
      <c r="F121" s="944" t="s">
        <v>332</v>
      </c>
      <c r="G121" s="850" t="s">
        <v>333</v>
      </c>
      <c r="H121" s="850">
        <v>100</v>
      </c>
      <c r="I121" s="1069"/>
      <c r="J121" s="882" t="str">
        <f t="shared" si="13"/>
        <v>Included</v>
      </c>
      <c r="K121" s="882">
        <f t="shared" si="14"/>
        <v>0</v>
      </c>
      <c r="L121" s="569"/>
      <c r="M121" s="569"/>
      <c r="N121" s="569">
        <f t="shared" si="15"/>
        <v>0</v>
      </c>
      <c r="O121" s="569">
        <f t="shared" si="16"/>
        <v>0</v>
      </c>
      <c r="P121" s="837"/>
      <c r="Q121" s="837"/>
      <c r="R121" s="837"/>
      <c r="S121" s="837"/>
    </row>
    <row r="122" spans="1:20" s="835" customFormat="1" ht="52.5" customHeight="1">
      <c r="A122" s="1011">
        <v>19</v>
      </c>
      <c r="B122" s="906">
        <v>995421</v>
      </c>
      <c r="C122" s="907"/>
      <c r="D122" s="908">
        <v>0.18</v>
      </c>
      <c r="E122" s="909" t="s">
        <v>108</v>
      </c>
      <c r="F122" s="944" t="s">
        <v>334</v>
      </c>
      <c r="G122" s="850" t="s">
        <v>322</v>
      </c>
      <c r="H122" s="850">
        <v>135</v>
      </c>
      <c r="I122" s="1069"/>
      <c r="J122" s="882" t="str">
        <f t="shared" si="13"/>
        <v>Included</v>
      </c>
      <c r="K122" s="882">
        <f t="shared" si="14"/>
        <v>0</v>
      </c>
      <c r="L122" s="569"/>
      <c r="M122" s="569"/>
      <c r="N122" s="569">
        <f t="shared" si="15"/>
        <v>0</v>
      </c>
      <c r="O122" s="569">
        <f t="shared" si="16"/>
        <v>0</v>
      </c>
      <c r="P122" s="837"/>
      <c r="Q122" s="837"/>
      <c r="R122" s="837"/>
      <c r="S122" s="837"/>
    </row>
    <row r="123" spans="1:20" s="835" customFormat="1" ht="52.5" customHeight="1">
      <c r="A123" s="1011">
        <v>20</v>
      </c>
      <c r="B123" s="906">
        <v>995421</v>
      </c>
      <c r="C123" s="907"/>
      <c r="D123" s="908">
        <v>0.18</v>
      </c>
      <c r="E123" s="909" t="s">
        <v>108</v>
      </c>
      <c r="F123" s="944" t="s">
        <v>335</v>
      </c>
      <c r="G123" s="850" t="s">
        <v>322</v>
      </c>
      <c r="H123" s="850">
        <v>4000</v>
      </c>
      <c r="I123" s="1069"/>
      <c r="J123" s="882" t="str">
        <f t="shared" si="13"/>
        <v>Included</v>
      </c>
      <c r="K123" s="882">
        <f t="shared" si="14"/>
        <v>0</v>
      </c>
      <c r="L123" s="569"/>
      <c r="M123" s="569"/>
      <c r="N123" s="569">
        <f t="shared" si="15"/>
        <v>0</v>
      </c>
      <c r="O123" s="569">
        <f t="shared" si="16"/>
        <v>0</v>
      </c>
      <c r="P123" s="837"/>
      <c r="Q123" s="837"/>
      <c r="R123" s="837"/>
      <c r="S123" s="837"/>
    </row>
    <row r="124" spans="1:20" s="835" customFormat="1" ht="52.5" customHeight="1">
      <c r="A124" s="1011">
        <v>21</v>
      </c>
      <c r="B124" s="906">
        <v>995421</v>
      </c>
      <c r="C124" s="907"/>
      <c r="D124" s="908">
        <v>0.18</v>
      </c>
      <c r="E124" s="909" t="s">
        <v>108</v>
      </c>
      <c r="F124" s="944" t="s">
        <v>336</v>
      </c>
      <c r="G124" s="850" t="s">
        <v>325</v>
      </c>
      <c r="H124" s="850">
        <v>90</v>
      </c>
      <c r="I124" s="1069"/>
      <c r="J124" s="882" t="str">
        <f t="shared" si="13"/>
        <v>Included</v>
      </c>
      <c r="K124" s="882">
        <f t="shared" si="14"/>
        <v>0</v>
      </c>
      <c r="L124" s="569"/>
      <c r="M124" s="569"/>
      <c r="N124" s="569">
        <f t="shared" si="15"/>
        <v>0</v>
      </c>
      <c r="O124" s="569">
        <f t="shared" si="16"/>
        <v>0</v>
      </c>
      <c r="P124" s="837"/>
      <c r="Q124" s="837"/>
      <c r="R124" s="837"/>
      <c r="S124" s="837"/>
    </row>
    <row r="125" spans="1:20">
      <c r="A125" s="662"/>
      <c r="B125" s="470"/>
      <c r="C125" s="748"/>
      <c r="D125" s="836"/>
      <c r="E125" s="745"/>
      <c r="F125" s="831" t="s">
        <v>285</v>
      </c>
      <c r="G125" s="830"/>
      <c r="H125" s="656"/>
      <c r="I125" s="1071"/>
      <c r="J125" s="832">
        <f>SUM(J16:J124)</f>
        <v>0</v>
      </c>
      <c r="K125" s="832"/>
      <c r="L125" s="569"/>
      <c r="M125" s="569"/>
      <c r="N125" s="569"/>
      <c r="O125" s="569"/>
      <c r="P125" s="628"/>
      <c r="Q125" s="628"/>
      <c r="R125" s="628"/>
      <c r="S125" s="628"/>
      <c r="T125" s="628"/>
    </row>
    <row r="126" spans="1:20">
      <c r="A126" s="662"/>
      <c r="B126" s="470"/>
      <c r="C126" s="748"/>
      <c r="D126" s="836"/>
      <c r="E126" s="745"/>
      <c r="F126" s="831" t="s">
        <v>286</v>
      </c>
      <c r="G126" s="830"/>
      <c r="H126" s="656"/>
      <c r="I126" s="1071"/>
      <c r="J126" s="832"/>
      <c r="K126" s="832">
        <f>SUM(K16:K124)</f>
        <v>0</v>
      </c>
      <c r="L126" s="569"/>
      <c r="M126" s="569"/>
      <c r="N126" s="569"/>
      <c r="O126" s="569"/>
      <c r="P126" s="628"/>
      <c r="Q126" s="628"/>
      <c r="R126" s="628"/>
      <c r="S126" s="628"/>
      <c r="T126" s="628"/>
    </row>
    <row r="127" spans="1:20">
      <c r="A127" s="1037"/>
      <c r="B127" s="1036"/>
      <c r="C127" s="1037"/>
      <c r="D127" s="1037"/>
      <c r="E127" s="1037"/>
      <c r="F127" s="1037"/>
      <c r="J127" s="844"/>
    </row>
  </sheetData>
  <sheetProtection algorithmName="SHA-512" hashValue="9aKRr3MCbXXmhTgAmN7kENI7rkph23tQPv1MQOWd3R8ZjIyE/pZd3gB7yb5nvhitJH+LrzrxkBrlu60npCW6iA==" saltValue="fVnZjq0Z/E/k5Cw/55i3BQ==" spinCount="100000" sheet="1" formatColumns="0" formatRows="0" selectLockedCells="1"/>
  <customSheetViews>
    <customSheetView guid="{9154002C-6C58-44C9-AE93-0E761C3D01F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9AABADBB-0C61-4F6E-8EBA-FB1F391DCDF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12">
    <mergeCell ref="AB13:AC13"/>
    <mergeCell ref="AE13:AF13"/>
    <mergeCell ref="A7:D7"/>
    <mergeCell ref="B8:D8"/>
    <mergeCell ref="B9:D9"/>
    <mergeCell ref="B10:D10"/>
    <mergeCell ref="B16:F16"/>
    <mergeCell ref="B17:C17"/>
    <mergeCell ref="A1:K1"/>
    <mergeCell ref="A3:K3"/>
    <mergeCell ref="A4:K4"/>
    <mergeCell ref="B11:D11"/>
  </mergeCells>
  <phoneticPr fontId="29" type="noConversion"/>
  <conditionalFormatting sqref="H16:H17 C18:C126 E18:E126 I16:I126">
    <cfRule type="expression" dxfId="9" priority="1" stopIfTrue="1">
      <formula>B16&gt;0</formula>
    </cfRule>
  </conditionalFormatting>
  <dataValidations count="4">
    <dataValidation operator="greaterThan" allowBlank="1" showInputMessage="1" showErrorMessage="1" error="Enter only Numeric Value greater than zero or leave the cell blank !" sqref="E14 C14" xr:uid="{A76EAC2E-7CC9-440F-9094-0EAC4E403A49}"/>
    <dataValidation operator="greaterThan" allowBlank="1" showInputMessage="1" showErrorMessage="1" sqref="C18:C126" xr:uid="{01B2EC7A-24A4-45B3-A192-C999ECD3CC44}"/>
    <dataValidation type="list" operator="greaterThan" allowBlank="1" showInputMessage="1" showErrorMessage="1" error="Enter only Numeric Value greater than zero or leave the cell blank !" sqref="E18:E126" xr:uid="{40FDC4A1-2244-4290-8689-0B75731AD8AC}">
      <formula1>"confirmed,0%,5%,12%,18%,28%"</formula1>
    </dataValidation>
    <dataValidation type="decimal" operator="greaterThan" allowBlank="1" showInputMessage="1" showErrorMessage="1" error="Enter only Numeric Value greater than zero or leave the cell blank !" sqref="I16:I126" xr:uid="{3245F42B-9A88-4652-A40C-2C998333D09C}">
      <formula1>0</formula1>
    </dataValidation>
  </dataValidations>
  <printOptions horizontalCentered="1"/>
  <pageMargins left="0.51181102362204722" right="0.26" top="0.43" bottom="0.46" header="0.27" footer="0.28000000000000003"/>
  <pageSetup paperSize="9" scale="49" orientation="portrait" horizontalDpi="300" verticalDpi="300" r:id="rId19"/>
  <headerFooter alignWithMargins="0">
    <oddFooter>&amp;R&amp;"Book Antiqua,Bold"&amp;10Schedule-3/ Page &amp;P of &amp;N</oddFooter>
  </headerFooter>
  <rowBreaks count="2" manualBreakCount="2">
    <brk id="57" max="10" man="1"/>
    <brk id="93" max="10" man="1"/>
  </row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topLeftCell="A7" zoomScaleSheetLayoutView="100" workbookViewId="0">
      <selection activeCell="E26" sqref="E26"/>
    </sheetView>
  </sheetViews>
  <sheetFormatPr defaultColWidth="9" defaultRowHeight="13.5"/>
  <cols>
    <col min="1" max="1" width="11.375" style="96" customWidth="1"/>
    <col min="2" max="2" width="49.5" style="96" customWidth="1"/>
    <col min="3" max="3" width="7.625" style="96" customWidth="1"/>
    <col min="4" max="4" width="7.875" style="96" customWidth="1"/>
    <col min="5" max="5" width="17.625" style="96" customWidth="1"/>
    <col min="6" max="6" width="17" style="96" customWidth="1"/>
    <col min="7" max="8" width="9" style="84"/>
    <col min="9" max="16384" width="9" style="85"/>
  </cols>
  <sheetData>
    <row r="1" spans="1:6" ht="18" customHeight="1">
      <c r="A1" s="79" t="str">
        <f>Cover!B3</f>
        <v>Ref. No:  SRTS-II/C&amp;M/WC-4218/2025---------------------
Specification Nos: SR2/NT/W-AIS/DOM/C00/25/01355</v>
      </c>
      <c r="B1" s="80"/>
      <c r="C1" s="81"/>
      <c r="D1" s="81"/>
      <c r="E1" s="82"/>
      <c r="F1" s="83" t="s">
        <v>337</v>
      </c>
    </row>
    <row r="2" spans="1:6" ht="18" customHeight="1">
      <c r="A2" s="66"/>
      <c r="B2" s="86"/>
      <c r="C2" s="87"/>
      <c r="D2" s="87"/>
      <c r="E2" s="34"/>
      <c r="F2" s="34"/>
    </row>
    <row r="3" spans="1:6" ht="93.75" customHeight="1">
      <c r="A3" s="1208" t="str">
        <f>Cover!$B$2</f>
        <v>Construction of 220kV Terminal Bay at 400kV Hiriyur Substation for KPTCL by POWERGRID</v>
      </c>
      <c r="B3" s="1208"/>
      <c r="C3" s="1208"/>
      <c r="D3" s="1208"/>
      <c r="E3" s="1208"/>
      <c r="F3" s="1208"/>
    </row>
    <row r="4" spans="1:6" ht="21.95" customHeight="1">
      <c r="A4" s="1209" t="s">
        <v>185</v>
      </c>
      <c r="B4" s="1209"/>
      <c r="C4" s="1209"/>
      <c r="D4" s="1209"/>
      <c r="E4" s="1209"/>
      <c r="F4" s="1209"/>
    </row>
    <row r="5" spans="1:6" ht="18" customHeight="1">
      <c r="A5" s="88"/>
      <c r="B5" s="89"/>
      <c r="C5" s="88"/>
      <c r="D5" s="88"/>
      <c r="E5" s="88"/>
      <c r="F5" s="88"/>
    </row>
    <row r="6" spans="1:6" ht="18" customHeight="1">
      <c r="A6" s="31" t="str">
        <f>'Sch-1.'!A7</f>
        <v>Bidder’s Name and Address (Lead Partner) :</v>
      </c>
      <c r="B6" s="32"/>
      <c r="C6" s="32"/>
      <c r="D6" s="32"/>
      <c r="E6" s="62" t="s">
        <v>81</v>
      </c>
      <c r="F6" s="34"/>
    </row>
    <row r="7" spans="1:6" ht="36" customHeight="1">
      <c r="A7" s="1204" t="str">
        <f>'Sch-1.'!A9</f>
        <v/>
      </c>
      <c r="B7" s="1204"/>
      <c r="C7" s="1204"/>
      <c r="D7" s="1204"/>
      <c r="E7" s="61" t="str">
        <f>'Sch-1.'!I9</f>
        <v>C&amp;M Department</v>
      </c>
      <c r="F7" s="34"/>
    </row>
    <row r="8" spans="1:6" ht="18" customHeight="1">
      <c r="A8" s="31" t="s">
        <v>84</v>
      </c>
      <c r="B8" s="1205" t="str">
        <f>IF('Sch-1.'!C10=0, "", 'Sch-1.'!C10)</f>
        <v/>
      </c>
      <c r="C8" s="1205"/>
      <c r="D8" s="1205"/>
      <c r="E8" s="61" t="str">
        <f>'Sch-1.'!I10</f>
        <v>Power Grid Corporation of India Ltd.,</v>
      </c>
      <c r="F8" s="34"/>
    </row>
    <row r="9" spans="1:6" ht="18" customHeight="1">
      <c r="A9" s="31" t="s">
        <v>86</v>
      </c>
      <c r="B9" s="1205" t="str">
        <f>IF('Sch-1.'!C11=0, "", 'Sch-1.'!C11)</f>
        <v/>
      </c>
      <c r="C9" s="1205"/>
      <c r="D9" s="1205"/>
      <c r="E9" s="61" t="str">
        <f>'Sch-1.'!I11</f>
        <v>SR-II,RHQ</v>
      </c>
      <c r="F9" s="34"/>
    </row>
    <row r="10" spans="1:6" ht="18" customHeight="1">
      <c r="A10" s="32"/>
      <c r="B10" s="1205" t="str">
        <f>IF('Sch-1.'!C12=0, "", 'Sch-1.'!C12)</f>
        <v/>
      </c>
      <c r="C10" s="1205"/>
      <c r="D10" s="1205"/>
      <c r="E10" s="61" t="str">
        <f>'Sch-1.'!I12</f>
        <v>Singanayakanahalli,Yelahanka</v>
      </c>
      <c r="F10" s="34"/>
    </row>
    <row r="11" spans="1:6" ht="18" customHeight="1">
      <c r="A11" s="32"/>
      <c r="B11" s="1205" t="str">
        <f>IF('Sch-1.'!C13=0, "", 'Sch-1.'!C13)</f>
        <v/>
      </c>
      <c r="C11" s="1205"/>
      <c r="D11" s="1205"/>
      <c r="E11" s="61" t="str">
        <f>'Sch-1.'!I13</f>
        <v>Bangalore -560064</v>
      </c>
      <c r="F11" s="34"/>
    </row>
    <row r="12" spans="1:6" ht="18" customHeight="1">
      <c r="A12" s="33"/>
      <c r="B12" s="172"/>
      <c r="C12" s="172"/>
      <c r="D12" s="172"/>
      <c r="E12" s="32"/>
      <c r="F12" s="34"/>
    </row>
    <row r="13" spans="1:6" ht="26.25" customHeight="1">
      <c r="A13" s="90"/>
      <c r="B13" s="91"/>
      <c r="C13" s="90"/>
      <c r="D13" s="90"/>
      <c r="E13" s="90"/>
      <c r="F13" s="90"/>
    </row>
    <row r="14" spans="1:6" ht="27.75" customHeight="1">
      <c r="A14" s="92" t="s">
        <v>338</v>
      </c>
      <c r="B14" s="91"/>
      <c r="C14" s="90"/>
      <c r="D14" s="90"/>
      <c r="E14" s="90"/>
      <c r="F14" s="90"/>
    </row>
    <row r="15" spans="1:6" ht="15">
      <c r="A15" s="1210" t="s">
        <v>339</v>
      </c>
      <c r="B15" s="1210"/>
      <c r="C15" s="1210"/>
      <c r="D15" s="1210"/>
      <c r="E15" s="1210"/>
      <c r="F15" s="1210"/>
    </row>
    <row r="16" spans="1:6" ht="19.5" customHeight="1">
      <c r="A16" s="604"/>
      <c r="B16" s="605"/>
      <c r="C16" s="470"/>
      <c r="D16" s="471"/>
      <c r="E16" s="465"/>
      <c r="F16" s="464"/>
    </row>
    <row r="17" spans="1:6" ht="16.5">
      <c r="A17" s="604"/>
      <c r="B17" s="606"/>
      <c r="C17" s="470"/>
      <c r="D17" s="471"/>
      <c r="E17" s="465"/>
      <c r="F17" s="464"/>
    </row>
    <row r="18" spans="1:6" ht="21" customHeight="1">
      <c r="A18" s="604"/>
      <c r="B18" s="606"/>
      <c r="C18" s="470"/>
      <c r="D18" s="471"/>
      <c r="E18" s="465"/>
      <c r="F18" s="464"/>
    </row>
    <row r="19" spans="1:6" ht="33.6" customHeight="1">
      <c r="A19" s="473"/>
      <c r="B19" s="474" t="s">
        <v>340</v>
      </c>
      <c r="C19" s="474"/>
      <c r="D19" s="474"/>
      <c r="E19" s="474"/>
      <c r="F19" s="476">
        <f>SUM(F17:F18)</f>
        <v>0</v>
      </c>
    </row>
    <row r="20" spans="1:6" ht="33.6" customHeight="1">
      <c r="A20" s="93" t="s">
        <v>157</v>
      </c>
      <c r="B20" s="106" t="s">
        <v>341</v>
      </c>
      <c r="C20" s="1207" t="s">
        <v>159</v>
      </c>
      <c r="D20" s="1207"/>
      <c r="E20" s="801" t="s">
        <v>9</v>
      </c>
      <c r="F20" s="801"/>
    </row>
    <row r="21" spans="1:6" ht="33.6" customHeight="1">
      <c r="A21" s="87" t="s">
        <v>158</v>
      </c>
      <c r="B21" s="86" t="s">
        <v>9</v>
      </c>
      <c r="C21" s="1207" t="s">
        <v>160</v>
      </c>
      <c r="D21" s="1207"/>
      <c r="E21" s="294" t="s">
        <v>9</v>
      </c>
      <c r="F21" s="294"/>
    </row>
    <row r="22" spans="1:6" ht="33.6" customHeight="1">
      <c r="A22" s="87"/>
      <c r="B22" s="86"/>
      <c r="C22" s="34"/>
      <c r="D22" s="87"/>
      <c r="E22" s="177"/>
      <c r="F22" s="95"/>
    </row>
  </sheetData>
  <sheetProtection formatColumns="0" formatRows="0" selectLockedCells="1" selectUnlockedCells="1"/>
  <customSheetViews>
    <customSheetView guid="{9154002C-6C58-44C9-AE93-0E761C3D01FD}" showPageBreaks="1" printArea="1" state="hidden" view="pageBreakPreview">
      <selection activeCell="E26" sqref="E26"/>
      <pageMargins left="0" right="0" top="0" bottom="0" header="0" footer="0"/>
      <pageSetup scale="95" orientation="landscape" r:id="rId1"/>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3"/>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5"/>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6"/>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7"/>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8"/>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9"/>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2"/>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4"/>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15"/>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16"/>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17"/>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 right="0" top="0" bottom="0" header="0" footer="0"/>
      <pageSetup scale="95" orientation="landscape" r:id="rId19"/>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0"/>
      <headerFooter alignWithMargins="0">
        <oddFooter>&amp;R&amp;"Book Antiqua,Bold"&amp;10Schedule-4/ Page &amp;P of &amp;N</oddFooter>
      </headerFooter>
    </customSheetView>
    <customSheetView guid="{9AABADBB-0C61-4F6E-8EBA-FB1F391DCDF7}" showPageBreaks="1" printArea="1" state="hidden" view="pageBreakPreview">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zoomScale="80" zoomScaleSheetLayoutView="80" workbookViewId="0">
      <selection activeCell="Q17" sqref="Q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0" customWidth="1"/>
    <col min="7" max="7" width="29.875" style="150" customWidth="1"/>
    <col min="8" max="8" width="10" style="150" customWidth="1"/>
    <col min="9" max="9" width="12.25" style="150" hidden="1" customWidth="1"/>
    <col min="10" max="10" width="12.625" style="150" hidden="1" customWidth="1"/>
    <col min="11" max="11" width="15" style="150" hidden="1" customWidth="1"/>
    <col min="12" max="13" width="10" style="150" hidden="1" customWidth="1"/>
    <col min="14" max="14" width="18.625" style="150" hidden="1" customWidth="1"/>
    <col min="15" max="15" width="16" style="150" hidden="1" customWidth="1"/>
    <col min="16" max="16" width="10" style="150" hidden="1" customWidth="1"/>
    <col min="17" max="17" width="10" style="150" customWidth="1"/>
    <col min="18" max="18" width="10" style="38" customWidth="1"/>
    <col min="19" max="24" width="10" style="150" customWidth="1"/>
    <col min="25" max="16384" width="10" style="38"/>
  </cols>
  <sheetData>
    <row r="1" spans="1:15" ht="27.75" customHeight="1">
      <c r="A1" s="58" t="str">
        <f>Cover!B3</f>
        <v>Ref. No:  SRTS-II/C&amp;M/WC-4218/2025---------------------
Specification Nos: SR2/NT/W-AIS/DOM/C00/25/01355</v>
      </c>
      <c r="B1" s="59"/>
      <c r="C1" s="60"/>
      <c r="D1" s="60"/>
      <c r="E1" s="7" t="s">
        <v>342</v>
      </c>
    </row>
    <row r="2" spans="1:15" ht="22.5" customHeight="1">
      <c r="A2" s="3"/>
      <c r="B2" s="12"/>
      <c r="C2" s="5"/>
      <c r="D2" s="5"/>
      <c r="E2" s="1"/>
      <c r="F2" s="185"/>
    </row>
    <row r="3" spans="1:15" ht="57" customHeight="1">
      <c r="A3" s="1211" t="str">
        <f>Cover!$B$2</f>
        <v>Construction of 220kV Terminal Bay at 400kV Hiriyur Substation for KPTCL by POWERGRID</v>
      </c>
      <c r="B3" s="1211"/>
      <c r="C3" s="1211"/>
      <c r="D3" s="1211"/>
      <c r="E3" s="1211"/>
    </row>
    <row r="4" spans="1:15" ht="21.95" customHeight="1">
      <c r="A4" s="1215" t="s">
        <v>343</v>
      </c>
      <c r="B4" s="1215"/>
      <c r="C4" s="1215"/>
      <c r="D4" s="1215"/>
      <c r="E4" s="1215"/>
    </row>
    <row r="5" spans="1:15" ht="12" customHeight="1">
      <c r="A5" s="44"/>
      <c r="B5" s="39"/>
      <c r="C5" s="39"/>
      <c r="D5" s="39"/>
      <c r="E5" s="39"/>
    </row>
    <row r="6" spans="1:15" ht="18" customHeight="1">
      <c r="A6" s="31" t="str">
        <f>'Sch-1.'!A7</f>
        <v>Bidder’s Name and Address (Lead Partner) :</v>
      </c>
      <c r="D6" s="63" t="s">
        <v>81</v>
      </c>
    </row>
    <row r="7" spans="1:15" ht="18" customHeight="1">
      <c r="A7" s="31"/>
      <c r="D7" s="63" t="str">
        <f>+'Sch-1 '!I7</f>
        <v>Sr.General Manager,</v>
      </c>
    </row>
    <row r="8" spans="1:15" ht="18" customHeight="1">
      <c r="A8" s="171" t="str">
        <f>'Sch-1.'!A9</f>
        <v/>
      </c>
      <c r="D8" s="64" t="str">
        <f>'Sch-1.'!I9</f>
        <v>C&amp;M Department</v>
      </c>
    </row>
    <row r="9" spans="1:15" ht="18" customHeight="1">
      <c r="A9" s="42" t="s">
        <v>344</v>
      </c>
      <c r="B9" s="1214" t="str">
        <f>IF('Sch-1.'!C10=0, "", 'Sch-1.'!C10)</f>
        <v/>
      </c>
      <c r="C9" s="1214"/>
      <c r="D9" s="64" t="str">
        <f>'Sch-1.'!I10</f>
        <v>Power Grid Corporation of India Ltd.,</v>
      </c>
    </row>
    <row r="10" spans="1:15" ht="18" customHeight="1">
      <c r="A10" s="42" t="s">
        <v>345</v>
      </c>
      <c r="B10" s="1214" t="str">
        <f>IF('Sch-1.'!C11=0, "", 'Sch-1.'!C11)</f>
        <v/>
      </c>
      <c r="C10" s="1214"/>
      <c r="D10" s="64" t="str">
        <f>'Sch-1.'!I11</f>
        <v>SR-II,RHQ</v>
      </c>
    </row>
    <row r="11" spans="1:15" ht="18" customHeight="1">
      <c r="A11" s="43"/>
      <c r="B11" s="1214" t="str">
        <f>IF('Sch-1.'!C12=0, "", 'Sch-1.'!C12)</f>
        <v/>
      </c>
      <c r="C11" s="1214"/>
      <c r="D11" s="64" t="str">
        <f>'Sch-1.'!I12</f>
        <v>Singanayakanahalli,Yelahanka</v>
      </c>
    </row>
    <row r="12" spans="1:15" ht="18" customHeight="1">
      <c r="A12" s="43"/>
      <c r="B12" s="1214" t="str">
        <f>IF('Sch-1.'!C13=0, "", 'Sch-1.'!C13)</f>
        <v/>
      </c>
      <c r="C12" s="1214"/>
      <c r="D12" s="64" t="str">
        <f>'Sch-1.'!I13</f>
        <v>Bangalore -560064</v>
      </c>
    </row>
    <row r="13" spans="1:15" ht="8.1" customHeight="1"/>
    <row r="14" spans="1:15">
      <c r="A14" s="74" t="s">
        <v>346</v>
      </c>
      <c r="B14" s="1220" t="s">
        <v>347</v>
      </c>
      <c r="C14" s="1221"/>
      <c r="D14" s="1212" t="s">
        <v>348</v>
      </c>
      <c r="E14" s="1213"/>
      <c r="I14" s="1216" t="s">
        <v>349</v>
      </c>
      <c r="J14" s="1216"/>
      <c r="K14" s="1216"/>
      <c r="M14" s="1216" t="s">
        <v>350</v>
      </c>
      <c r="N14" s="1216"/>
      <c r="O14" s="1216"/>
    </row>
    <row r="15" spans="1:15" ht="25.5" customHeight="1">
      <c r="A15" s="45" t="s">
        <v>351</v>
      </c>
      <c r="B15" s="1218" t="s">
        <v>352</v>
      </c>
      <c r="C15" s="1219"/>
      <c r="D15" s="1222">
        <f>+'Sch-1 '!K115</f>
        <v>0</v>
      </c>
      <c r="E15" s="1223"/>
      <c r="I15" s="257" t="s">
        <v>353</v>
      </c>
      <c r="K15" s="258">
        <f>IF(ISERROR(ROUND((#REF!+#REF!)*#REF!,0)),0, ROUND((#REF!+#REF!)*#REF!,0))</f>
        <v>0</v>
      </c>
      <c r="M15" s="257" t="s">
        <v>353</v>
      </c>
      <c r="O15" s="258">
        <f>IF(ISERROR(ROUND((#REF!+#REF!)*#REF!,0)),0, ROUND((#REF!+#REF!)*#REF!,0))</f>
        <v>0</v>
      </c>
    </row>
    <row r="16" spans="1:15" ht="29.25" customHeight="1">
      <c r="A16" s="846" t="s">
        <v>354</v>
      </c>
      <c r="B16" s="1218" t="s">
        <v>355</v>
      </c>
      <c r="C16" s="1219"/>
      <c r="D16" s="1222">
        <f>+'Sch-3'!K126</f>
        <v>0</v>
      </c>
      <c r="E16" s="1224"/>
      <c r="I16" s="257"/>
      <c r="K16" s="258"/>
      <c r="M16" s="257"/>
      <c r="O16" s="258"/>
    </row>
    <row r="17" spans="1:15" ht="43.5" customHeight="1">
      <c r="A17" s="842"/>
      <c r="B17" s="1217" t="s">
        <v>356</v>
      </c>
      <c r="C17" s="1217"/>
      <c r="D17" s="1225">
        <f>SUM(D15:E16)</f>
        <v>0</v>
      </c>
      <c r="E17" s="1225"/>
      <c r="I17" s="150" t="s">
        <v>357</v>
      </c>
      <c r="K17" s="259" t="e">
        <f>#REF!+K15+#REF!</f>
        <v>#REF!</v>
      </c>
      <c r="M17" s="150" t="s">
        <v>358</v>
      </c>
      <c r="O17" s="259" t="e">
        <f>#REF!+O15+#REF!</f>
        <v>#REF!</v>
      </c>
    </row>
    <row r="18" spans="1:15" ht="18" customHeight="1">
      <c r="B18" s="48"/>
      <c r="C18" s="48"/>
      <c r="D18" s="49"/>
      <c r="E18" s="49"/>
    </row>
    <row r="19" spans="1:15" ht="30" customHeight="1">
      <c r="A19" s="35" t="s">
        <v>359</v>
      </c>
      <c r="B19" s="105" t="str">
        <f>IF('Sch-1.'!B57=0,"", 'Sch-1.'!B57)</f>
        <v>--2025</v>
      </c>
      <c r="C19" s="36" t="s">
        <v>159</v>
      </c>
      <c r="D19" s="99" t="str">
        <f>IF('Sch-1.'!I58=0,"",'Sch-1.'!I58)</f>
        <v/>
      </c>
      <c r="F19" s="260"/>
    </row>
    <row r="20" spans="1:15" ht="30" customHeight="1">
      <c r="A20" s="35" t="s">
        <v>360</v>
      </c>
      <c r="B20" s="98" t="str">
        <f>IF('Sch-1.'!B58=0,"", 'Sch-1.'!B58)</f>
        <v/>
      </c>
      <c r="C20" s="36" t="s">
        <v>160</v>
      </c>
      <c r="D20" s="99" t="str">
        <f>IF('Sch-1.'!I59=0,"",'Sch-1.'!I59)</f>
        <v/>
      </c>
      <c r="F20" s="260"/>
    </row>
    <row r="21" spans="1:15" ht="30" customHeight="1">
      <c r="A21" s="191"/>
      <c r="B21" s="190"/>
      <c r="C21" s="36"/>
      <c r="D21" s="150"/>
      <c r="E21" s="150"/>
      <c r="F21" s="260"/>
    </row>
    <row r="22" spans="1:15" ht="33" customHeight="1">
      <c r="A22" s="191"/>
      <c r="B22" s="190"/>
      <c r="C22" s="185"/>
      <c r="D22" s="198"/>
      <c r="E22" s="210"/>
      <c r="F22" s="260"/>
    </row>
    <row r="23" spans="1:15" ht="21.95" customHeight="1">
      <c r="A23" s="211"/>
      <c r="B23" s="211"/>
      <c r="C23" s="211"/>
      <c r="D23" s="211"/>
      <c r="E23" s="212"/>
    </row>
    <row r="24" spans="1:15" ht="21.95" customHeight="1">
      <c r="A24" s="211"/>
      <c r="B24" s="211"/>
      <c r="C24" s="211"/>
      <c r="D24" s="211"/>
      <c r="E24" s="212"/>
    </row>
    <row r="25" spans="1:15" ht="21.95" customHeight="1">
      <c r="A25" s="211"/>
      <c r="B25" s="211"/>
      <c r="C25" s="211"/>
      <c r="D25" s="211"/>
      <c r="E25" s="212"/>
    </row>
    <row r="26" spans="1:15" ht="21.95" customHeight="1">
      <c r="A26" s="211"/>
      <c r="B26" s="211"/>
      <c r="C26" s="211"/>
      <c r="D26" s="211"/>
      <c r="E26" s="212"/>
    </row>
    <row r="27" spans="1:15" ht="21.95" customHeight="1">
      <c r="A27" s="211"/>
      <c r="B27" s="211"/>
      <c r="C27" s="211"/>
      <c r="D27" s="211"/>
      <c r="E27" s="212"/>
    </row>
    <row r="28" spans="1:15" ht="21.95" customHeight="1">
      <c r="A28" s="211"/>
      <c r="B28" s="211"/>
      <c r="C28" s="211"/>
      <c r="D28" s="211"/>
      <c r="E28" s="212"/>
    </row>
    <row r="29" spans="1:15" ht="24.95" customHeight="1">
      <c r="A29" s="210"/>
      <c r="B29" s="210"/>
      <c r="C29" s="210"/>
      <c r="D29" s="210"/>
      <c r="E29" s="210"/>
    </row>
    <row r="30" spans="1:15" ht="24.95" customHeight="1">
      <c r="A30" s="210"/>
      <c r="B30" s="210"/>
      <c r="C30" s="210"/>
      <c r="D30" s="210"/>
      <c r="E30" s="210"/>
    </row>
    <row r="31" spans="1:15" ht="24.95" customHeight="1">
      <c r="A31" s="210"/>
      <c r="B31" s="210"/>
      <c r="C31" s="210"/>
      <c r="D31" s="210"/>
      <c r="E31" s="210"/>
    </row>
    <row r="32" spans="1:15"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ey+7fJLS11d3qNQ1bTg0a2MHePdMoKC4Sac7YjS1ia/3l1Y5dzImlRI4MAU6FvsrFV0j9j0RFvyEQLPTE956Iw==" saltValue="dttw2uN5HleLbg2Mq4WeAg==" spinCount="100000" sheet="1" formatColumns="0" formatRows="0" selectLockedCells="1"/>
  <dataConsolidate/>
  <customSheetViews>
    <customSheetView guid="{9154002C-6C58-44C9-AE93-0E761C3D01FD}" showPageBreaks="1" printArea="1" hiddenRows="1" hiddenColumns="1" view="pageBreakPreview">
      <selection activeCell="B24" sqref="B24"/>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9"/>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9AABADBB-0C61-4F6E-8EBA-FB1F391DCDF7}" showPageBreaks="1" printArea="1" hiddenRows="1" hiddenColumns="1" view="pageBreakPreview">
      <selection activeCell="B24" sqref="B24"/>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s>
  <mergeCells count="16">
    <mergeCell ref="M14:O14"/>
    <mergeCell ref="I14:K14"/>
    <mergeCell ref="B17:C17"/>
    <mergeCell ref="B15:C15"/>
    <mergeCell ref="B14:C14"/>
    <mergeCell ref="B16:C16"/>
    <mergeCell ref="D15:E15"/>
    <mergeCell ref="D16:E16"/>
    <mergeCell ref="D17:E17"/>
    <mergeCell ref="A3:E3"/>
    <mergeCell ref="D14:E14"/>
    <mergeCell ref="B9:C9"/>
    <mergeCell ref="B11:C11"/>
    <mergeCell ref="A4:E4"/>
    <mergeCell ref="B12:C12"/>
    <mergeCell ref="B10:C10"/>
  </mergeCells>
  <phoneticPr fontId="4" type="noConversion"/>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11" width="10" style="150" customWidth="1"/>
    <col min="12" max="16384" width="10" style="38"/>
  </cols>
  <sheetData>
    <row r="1" spans="1:6" ht="18" customHeight="1">
      <c r="A1" s="58" t="str">
        <f>Cover!B3</f>
        <v>Ref. No:  SRTS-II/C&amp;M/WC-4218/2025---------------------
Specification Nos: SR2/NT/W-AIS/DOM/C00/25/01355</v>
      </c>
      <c r="B1" s="59"/>
      <c r="C1" s="60"/>
      <c r="D1" s="60"/>
      <c r="E1" s="7" t="s">
        <v>342</v>
      </c>
    </row>
    <row r="2" spans="1:6" ht="8.1" customHeight="1">
      <c r="A2" s="3"/>
      <c r="B2" s="12"/>
      <c r="C2" s="5"/>
      <c r="D2" s="5"/>
      <c r="E2" s="1"/>
      <c r="F2" s="185"/>
    </row>
    <row r="3" spans="1:6" ht="39.950000000000003" customHeight="1">
      <c r="A3" s="1230" t="str">
        <f>Cover!$B$2</f>
        <v>Construction of 220kV Terminal Bay at 400kV Hiriyur Substation for KPTCL by POWERGRID</v>
      </c>
      <c r="B3" s="1230"/>
      <c r="C3" s="1230"/>
      <c r="D3" s="1230"/>
      <c r="E3" s="1230"/>
    </row>
    <row r="4" spans="1:6" ht="21.95" customHeight="1">
      <c r="A4" s="1215" t="s">
        <v>361</v>
      </c>
      <c r="B4" s="1215"/>
      <c r="C4" s="1215"/>
      <c r="D4" s="1215"/>
      <c r="E4" s="1215"/>
    </row>
    <row r="5" spans="1:6" ht="12" customHeight="1">
      <c r="A5" s="44"/>
      <c r="B5" s="39"/>
      <c r="C5" s="39"/>
      <c r="D5" s="39"/>
      <c r="E5" s="39"/>
    </row>
    <row r="6" spans="1:6" ht="18" customHeight="1">
      <c r="A6" s="31" t="str">
        <f>'Sch-1.'!A7</f>
        <v>Bidder’s Name and Address (Lead Partner) :</v>
      </c>
      <c r="D6" s="63" t="s">
        <v>81</v>
      </c>
    </row>
    <row r="7" spans="1:6" ht="18" customHeight="1">
      <c r="A7" s="171" t="str">
        <f>'Sch-1.'!A9</f>
        <v/>
      </c>
      <c r="D7" s="64" t="str">
        <f>'Sch-1.'!I9</f>
        <v>C&amp;M Department</v>
      </c>
    </row>
    <row r="8" spans="1:6" ht="18" customHeight="1">
      <c r="A8" s="42" t="s">
        <v>344</v>
      </c>
      <c r="B8" s="1214" t="str">
        <f>IF('Sch-1.'!C10=0, "", 'Sch-1.'!C10)</f>
        <v/>
      </c>
      <c r="C8" s="1214"/>
      <c r="D8" s="64" t="str">
        <f>'Sch-1.'!I10</f>
        <v>Power Grid Corporation of India Ltd.,</v>
      </c>
    </row>
    <row r="9" spans="1:6" ht="18" customHeight="1">
      <c r="A9" s="42" t="s">
        <v>345</v>
      </c>
      <c r="B9" s="1214" t="str">
        <f>IF('Sch-1.'!C11=0, "", 'Sch-1.'!C11)</f>
        <v/>
      </c>
      <c r="C9" s="1214"/>
      <c r="D9" s="64" t="str">
        <f>'Sch-1.'!I11</f>
        <v>SR-II,RHQ</v>
      </c>
    </row>
    <row r="10" spans="1:6" ht="18" customHeight="1">
      <c r="A10" s="43"/>
      <c r="B10" s="1214" t="str">
        <f>IF('Sch-1.'!C12=0, "", 'Sch-1.'!C12)</f>
        <v/>
      </c>
      <c r="C10" s="1214"/>
      <c r="D10" s="64" t="str">
        <f>'Sch-1.'!I12</f>
        <v>Singanayakanahalli,Yelahanka</v>
      </c>
    </row>
    <row r="11" spans="1:6" ht="18" customHeight="1">
      <c r="A11" s="43"/>
      <c r="B11" s="1214" t="str">
        <f>IF('Sch-1.'!C13=0, "", 'Sch-1.'!C13)</f>
        <v/>
      </c>
      <c r="C11" s="1214"/>
      <c r="D11" s="64" t="str">
        <f>'Sch-1.'!I13</f>
        <v>Bangalore -560064</v>
      </c>
    </row>
    <row r="12" spans="1:6" ht="8.1" customHeight="1"/>
    <row r="13" spans="1:6" ht="21.95" customHeight="1">
      <c r="A13" s="74" t="s">
        <v>346</v>
      </c>
      <c r="B13" s="1220" t="s">
        <v>347</v>
      </c>
      <c r="C13" s="1221"/>
      <c r="D13" s="1212" t="s">
        <v>348</v>
      </c>
      <c r="E13" s="1213"/>
    </row>
    <row r="14" spans="1:6" ht="18" customHeight="1">
      <c r="A14" s="45" t="s">
        <v>351</v>
      </c>
      <c r="B14" s="1218" t="s">
        <v>362</v>
      </c>
      <c r="C14" s="1219"/>
      <c r="D14" s="1222" t="e">
        <f>'Sch-1.'!#REF!*(1-Discount!O18)</f>
        <v>#REF!</v>
      </c>
      <c r="E14" s="1223"/>
    </row>
    <row r="15" spans="1:6" ht="75.75" customHeight="1">
      <c r="A15" s="46"/>
      <c r="B15" s="1226" t="s">
        <v>363</v>
      </c>
      <c r="C15" s="1227"/>
      <c r="D15" s="1228"/>
      <c r="E15" s="1229"/>
    </row>
    <row r="16" spans="1:6" ht="18" customHeight="1">
      <c r="A16" s="45" t="s">
        <v>354</v>
      </c>
      <c r="B16" s="1218" t="s">
        <v>364</v>
      </c>
      <c r="C16" s="1236"/>
      <c r="D16" s="1222" t="e">
        <f>'Sch-1 '!#REF!*(1-Discount!O20)</f>
        <v>#REF!</v>
      </c>
      <c r="E16" s="1223"/>
    </row>
    <row r="17" spans="1:6" ht="38.25" customHeight="1">
      <c r="A17" s="46"/>
      <c r="B17" s="1226" t="s">
        <v>365</v>
      </c>
      <c r="C17" s="1227"/>
      <c r="D17" s="1228"/>
      <c r="E17" s="1229"/>
    </row>
    <row r="18" spans="1:6" ht="18" customHeight="1">
      <c r="A18" s="1231"/>
      <c r="B18" s="1232" t="s">
        <v>366</v>
      </c>
      <c r="C18" s="1233"/>
      <c r="D18" s="1239" t="e">
        <f>D14+D16</f>
        <v>#REF!</v>
      </c>
      <c r="E18" s="1240"/>
    </row>
    <row r="19" spans="1:6" ht="23.25" customHeight="1">
      <c r="A19" s="1231"/>
      <c r="B19" s="1234"/>
      <c r="C19" s="1235"/>
      <c r="D19" s="1237"/>
      <c r="E19" s="1238"/>
    </row>
    <row r="20" spans="1:6" ht="18" customHeight="1">
      <c r="B20" s="48"/>
      <c r="C20" s="48"/>
      <c r="D20" s="49"/>
      <c r="E20" s="49"/>
    </row>
    <row r="21" spans="1:6" ht="30" customHeight="1">
      <c r="A21" s="35" t="s">
        <v>359</v>
      </c>
      <c r="B21" s="105" t="str">
        <f>IF('Sch-1.'!B57=0,"", 'Sch-1.'!B57)</f>
        <v>--2025</v>
      </c>
      <c r="C21" s="36" t="s">
        <v>159</v>
      </c>
      <c r="D21" s="99" t="str">
        <f>IF('Sch-1.'!I58=0,"",'Sch-1.'!I58)</f>
        <v/>
      </c>
      <c r="F21" s="260"/>
    </row>
    <row r="22" spans="1:6" ht="30" customHeight="1">
      <c r="A22" s="35" t="s">
        <v>360</v>
      </c>
      <c r="B22" s="98" t="str">
        <f>IF('Sch-1.'!B58=0,"", 'Sch-1.'!B58)</f>
        <v/>
      </c>
      <c r="C22" s="36" t="s">
        <v>160</v>
      </c>
      <c r="D22" s="99" t="str">
        <f>IF('Sch-1.'!I59=0,"",'Sch-1.'!I59)</f>
        <v/>
      </c>
      <c r="F22" s="260"/>
    </row>
    <row r="23" spans="1:6" ht="30" customHeight="1">
      <c r="A23" s="191"/>
      <c r="B23" s="190"/>
      <c r="C23" s="36"/>
      <c r="D23" s="150"/>
      <c r="E23" s="150"/>
      <c r="F23" s="260"/>
    </row>
    <row r="24" spans="1:6" ht="33" customHeight="1">
      <c r="A24" s="191"/>
      <c r="B24" s="190"/>
      <c r="C24" s="185"/>
      <c r="D24" s="198"/>
      <c r="E24" s="210"/>
      <c r="F24" s="260"/>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9154002C-6C58-44C9-AE93-0E761C3D01FD}" showPageBreaks="1" printArea="1" state="hidden" view="pageBreakPreview" topLeftCell="A7">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9AABADBB-0C61-4F6E-8EBA-FB1F391DCDF7}"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A18:A19"/>
    <mergeCell ref="B18:C18"/>
    <mergeCell ref="B19:C19"/>
    <mergeCell ref="D17:E17"/>
    <mergeCell ref="B16:C16"/>
    <mergeCell ref="D19:E19"/>
    <mergeCell ref="D18:E18"/>
    <mergeCell ref="D16:E16"/>
    <mergeCell ref="B17:C17"/>
    <mergeCell ref="B15:C15"/>
    <mergeCell ref="D15:E15"/>
    <mergeCell ref="B13:C13"/>
    <mergeCell ref="D14:E14"/>
    <mergeCell ref="A3:E3"/>
    <mergeCell ref="A4:E4"/>
    <mergeCell ref="B8:C8"/>
    <mergeCell ref="B9:C9"/>
    <mergeCell ref="B14:C14"/>
    <mergeCell ref="D13:E13"/>
    <mergeCell ref="B11:C11"/>
    <mergeCell ref="B10:C10"/>
  </mergeCells>
  <phoneticPr fontId="29"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3.125" style="41" customWidth="1"/>
    <col min="5" max="16384" width="10" style="38"/>
  </cols>
  <sheetData>
    <row r="1" spans="1:6" ht="39" customHeight="1">
      <c r="A1" s="1241" t="str">
        <f>Cover!B3</f>
        <v>Ref. No:  SRTS-II/C&amp;M/WC-4218/2025---------------------
Specification Nos: SR2/NT/W-AIS/DOM/C00/25/01355</v>
      </c>
      <c r="B1" s="1241"/>
      <c r="C1" s="1241"/>
      <c r="D1" s="83" t="s">
        <v>367</v>
      </c>
    </row>
    <row r="2" spans="1:6" ht="18" customHeight="1">
      <c r="A2" s="66"/>
      <c r="B2" s="86"/>
      <c r="C2" s="34"/>
      <c r="D2" s="34"/>
    </row>
    <row r="3" spans="1:6" ht="24" customHeight="1">
      <c r="A3" s="1247" t="str">
        <f>Cover!$B$2</f>
        <v>Construction of 220kV Terminal Bay at 400kV Hiriyur Substation for KPTCL by POWERGRID</v>
      </c>
      <c r="B3" s="1247"/>
      <c r="C3" s="1247"/>
      <c r="D3" s="1247"/>
      <c r="E3" s="51"/>
      <c r="F3" s="51"/>
    </row>
    <row r="4" spans="1:6" ht="21.95" customHeight="1">
      <c r="A4" s="1215" t="s">
        <v>368</v>
      </c>
      <c r="B4" s="1215"/>
      <c r="C4" s="1215"/>
      <c r="D4" s="1215"/>
    </row>
    <row r="5" spans="1:6" ht="18" customHeight="1">
      <c r="A5" s="40"/>
    </row>
    <row r="6" spans="1:6" ht="18" customHeight="1">
      <c r="A6" s="31" t="str">
        <f>'Sch-1.'!A7</f>
        <v>Bidder’s Name and Address (Lead Partner) :</v>
      </c>
      <c r="D6" s="63" t="s">
        <v>81</v>
      </c>
    </row>
    <row r="7" spans="1:6" ht="18" customHeight="1">
      <c r="A7" s="31"/>
      <c r="D7" s="63" t="str">
        <f>+'Sch-1 '!I7</f>
        <v>Sr.General Manager,</v>
      </c>
    </row>
    <row r="8" spans="1:6" ht="15.75" customHeight="1">
      <c r="A8" s="1248" t="str">
        <f>'Sch-1.'!A9</f>
        <v/>
      </c>
      <c r="B8" s="1248"/>
      <c r="C8" s="1248"/>
      <c r="D8" s="64" t="str">
        <f>'Sch-1.'!I9</f>
        <v>C&amp;M Department</v>
      </c>
    </row>
    <row r="9" spans="1:6" ht="18" customHeight="1">
      <c r="A9" s="42" t="s">
        <v>344</v>
      </c>
      <c r="B9" s="1214" t="str">
        <f>IF('Sch-1.'!C10=0, "", 'Sch-1.'!C10)</f>
        <v/>
      </c>
      <c r="C9" s="1214"/>
      <c r="D9" s="64" t="str">
        <f>'Sch-1.'!I10</f>
        <v>Power Grid Corporation of India Ltd.,</v>
      </c>
    </row>
    <row r="10" spans="1:6" ht="18" customHeight="1">
      <c r="A10" s="42" t="s">
        <v>345</v>
      </c>
      <c r="B10" s="1214" t="str">
        <f>IF('Sch-1.'!C11=0, "", 'Sch-1.'!C11)</f>
        <v/>
      </c>
      <c r="C10" s="1214"/>
      <c r="D10" s="64" t="str">
        <f>'Sch-1.'!I11</f>
        <v>SR-II,RHQ</v>
      </c>
    </row>
    <row r="11" spans="1:6" ht="18" customHeight="1">
      <c r="A11" s="43"/>
      <c r="B11" s="1214" t="str">
        <f>IF('Sch-1.'!C12=0, "", 'Sch-1.'!C12)</f>
        <v/>
      </c>
      <c r="C11" s="1214"/>
      <c r="D11" s="64" t="str">
        <f>'Sch-1.'!I12</f>
        <v>Singanayakanahalli,Yelahanka</v>
      </c>
    </row>
    <row r="12" spans="1:6" ht="18" customHeight="1">
      <c r="A12" s="43"/>
      <c r="B12" s="1214" t="str">
        <f>IF('Sch-1.'!C13=0, "", 'Sch-1.'!C13)</f>
        <v/>
      </c>
      <c r="C12" s="1214"/>
      <c r="D12" s="64" t="str">
        <f>'Sch-1.'!I13</f>
        <v>Bangalore -560064</v>
      </c>
    </row>
    <row r="13" spans="1:6" ht="18" customHeight="1">
      <c r="A13" s="52"/>
      <c r="B13" s="52"/>
      <c r="C13" s="52"/>
      <c r="D13" s="63"/>
    </row>
    <row r="14" spans="1:6" ht="21.95" customHeight="1">
      <c r="A14" s="53" t="s">
        <v>346</v>
      </c>
      <c r="B14" s="1212" t="s">
        <v>195</v>
      </c>
      <c r="C14" s="1213"/>
      <c r="D14" s="54" t="s">
        <v>348</v>
      </c>
    </row>
    <row r="15" spans="1:6" ht="15.75">
      <c r="A15" s="45" t="s">
        <v>351</v>
      </c>
      <c r="B15" s="1246" t="s">
        <v>369</v>
      </c>
      <c r="C15" s="1246"/>
      <c r="D15" s="1251">
        <f>+'Sch-1 '!J114</f>
        <v>0</v>
      </c>
    </row>
    <row r="16" spans="1:6">
      <c r="A16" s="55"/>
      <c r="B16" s="1242" t="s">
        <v>370</v>
      </c>
      <c r="C16" s="1243"/>
      <c r="D16" s="1252"/>
    </row>
    <row r="17" spans="1:6" ht="15.75">
      <c r="A17" s="45" t="s">
        <v>354</v>
      </c>
      <c r="B17" s="1246" t="s">
        <v>371</v>
      </c>
      <c r="C17" s="1246"/>
      <c r="D17" s="1251">
        <f>'Sch-2'!J114</f>
        <v>0</v>
      </c>
    </row>
    <row r="18" spans="1:6">
      <c r="A18" s="55"/>
      <c r="B18" s="1244" t="s">
        <v>372</v>
      </c>
      <c r="C18" s="1243"/>
      <c r="D18" s="1252"/>
    </row>
    <row r="19" spans="1:6" ht="21.95" customHeight="1">
      <c r="A19" s="45" t="s">
        <v>373</v>
      </c>
      <c r="B19" s="1246" t="s">
        <v>374</v>
      </c>
      <c r="C19" s="1246"/>
      <c r="D19" s="1251">
        <f>+'Sch-3'!J125</f>
        <v>0</v>
      </c>
    </row>
    <row r="20" spans="1:6">
      <c r="A20" s="55"/>
      <c r="B20" s="1242" t="s">
        <v>375</v>
      </c>
      <c r="C20" s="1243"/>
      <c r="D20" s="1252"/>
    </row>
    <row r="21" spans="1:6" ht="15.75" hidden="1">
      <c r="A21" s="45" t="s">
        <v>376</v>
      </c>
      <c r="B21" s="1246" t="s">
        <v>377</v>
      </c>
      <c r="C21" s="1246"/>
      <c r="D21" s="825">
        <f>'Sch-4'!F19</f>
        <v>0</v>
      </c>
    </row>
    <row r="22" spans="1:6" hidden="1">
      <c r="A22" s="55"/>
      <c r="B22" s="1244" t="s">
        <v>378</v>
      </c>
      <c r="C22" s="1243"/>
      <c r="D22" s="55"/>
    </row>
    <row r="23" spans="1:6" ht="25.5" customHeight="1">
      <c r="A23" s="45" t="s">
        <v>376</v>
      </c>
      <c r="B23" s="1246" t="s">
        <v>379</v>
      </c>
      <c r="C23" s="1246"/>
      <c r="D23" s="1251">
        <f>+'Sch-5'!D17</f>
        <v>0</v>
      </c>
    </row>
    <row r="24" spans="1:6" ht="21" customHeight="1">
      <c r="A24" s="55"/>
      <c r="B24" s="1242" t="s">
        <v>380</v>
      </c>
      <c r="C24" s="1243"/>
      <c r="D24" s="1252"/>
    </row>
    <row r="25" spans="1:6" ht="21.95" hidden="1" customHeight="1">
      <c r="A25" s="45" t="s">
        <v>381</v>
      </c>
      <c r="B25" s="1246" t="s">
        <v>382</v>
      </c>
      <c r="C25" s="1246"/>
      <c r="D25" s="242">
        <f>'Sch-7'!F20</f>
        <v>0</v>
      </c>
    </row>
    <row r="26" spans="1:6" ht="35.1" hidden="1" customHeight="1">
      <c r="A26" s="55"/>
      <c r="B26" s="1244" t="s">
        <v>383</v>
      </c>
      <c r="C26" s="1243"/>
      <c r="D26" s="47"/>
    </row>
    <row r="27" spans="1:6" ht="24" customHeight="1">
      <c r="A27" s="1231"/>
      <c r="B27" s="1245" t="s">
        <v>384</v>
      </c>
      <c r="C27" s="1245"/>
      <c r="D27" s="1249">
        <f>+D15+D17+D19+D23</f>
        <v>0</v>
      </c>
    </row>
    <row r="28" spans="1:6" ht="21" customHeight="1">
      <c r="A28" s="1231"/>
      <c r="B28" s="1245"/>
      <c r="C28" s="1245"/>
      <c r="D28" s="1250"/>
    </row>
    <row r="29" spans="1:6" ht="18.75" customHeight="1">
      <c r="A29" s="75"/>
      <c r="B29" s="76"/>
      <c r="C29" s="76"/>
      <c r="D29" s="77"/>
    </row>
    <row r="30" spans="1:6" ht="27.95" customHeight="1">
      <c r="A30" s="93" t="s">
        <v>157</v>
      </c>
      <c r="B30" s="107" t="str">
        <f>IF('Sch-1.'!B57=0,"", 'Sch-1.'!B57)</f>
        <v>--2025</v>
      </c>
      <c r="C30" s="94" t="s">
        <v>159</v>
      </c>
      <c r="D30" s="103" t="str">
        <f>IF('Sch-1.'!I58=0,"",'Sch-1.'!I58)</f>
        <v/>
      </c>
      <c r="F30" s="95"/>
    </row>
    <row r="31" spans="1:6" ht="27.95" customHeight="1">
      <c r="A31" s="93" t="s">
        <v>158</v>
      </c>
      <c r="B31" s="107" t="str">
        <f>IF('Sch-1.'!B58=0,"", 'Sch-1.'!B58)</f>
        <v/>
      </c>
      <c r="C31" s="94" t="s">
        <v>160</v>
      </c>
      <c r="D31" s="103" t="str">
        <f>IF('Sch-1.'!I59=0,"",'Sch-1.'!I59)</f>
        <v/>
      </c>
      <c r="F31" s="66"/>
    </row>
    <row r="32" spans="1:6" ht="27.95" customHeight="1">
      <c r="A32" s="87"/>
      <c r="B32" s="86"/>
      <c r="C32" s="94"/>
      <c r="F32" s="66"/>
    </row>
    <row r="33" spans="1:6" ht="30" customHeight="1">
      <c r="A33" s="87"/>
      <c r="B33" s="86"/>
      <c r="C33" s="94"/>
      <c r="D33" s="87"/>
      <c r="F33" s="95"/>
    </row>
    <row r="34" spans="1:6" ht="30" customHeight="1">
      <c r="A34" s="50"/>
      <c r="B34" s="50"/>
      <c r="C34" s="56"/>
      <c r="E34" s="57"/>
    </row>
  </sheetData>
  <sheetProtection algorithmName="SHA-512" hashValue="ovNssIoZWXeBaUvCVSLNp98bkXc93GStCJcJ3JiG7QJukJo8QgJOQ2ZMjMDSz5fneXas/+cJ9zIcOpgb3OznCQ==" saltValue="5zXDEza6ASWcejUu3nbOLw==" spinCount="100000" sheet="1" formatColumns="0" formatRows="0" selectLockedCells="1"/>
  <customSheetViews>
    <customSheetView guid="{9154002C-6C58-44C9-AE93-0E761C3D01FD}" showPageBreaks="1" printArea="1" hiddenRows="1" view="pageBreakPreview" topLeftCell="A10">
      <selection activeCell="F31" sqref="F31"/>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9AABADBB-0C61-4F6E-8EBA-FB1F391DCDF7}" showPageBreaks="1" printArea="1" hiddenRows="1" view="pageBreakPreview" topLeftCell="A10">
      <selection activeCell="F31" sqref="F31"/>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s>
  <mergeCells count="28">
    <mergeCell ref="B12:C12"/>
    <mergeCell ref="B15:C15"/>
    <mergeCell ref="B16:C16"/>
    <mergeCell ref="D27:D28"/>
    <mergeCell ref="D23:D24"/>
    <mergeCell ref="D19:D20"/>
    <mergeCell ref="B18:C18"/>
    <mergeCell ref="B19:C19"/>
    <mergeCell ref="B17:C17"/>
    <mergeCell ref="B22:C22"/>
    <mergeCell ref="D15:D16"/>
    <mergeCell ref="D17:D18"/>
    <mergeCell ref="A1:C1"/>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09" customWidth="1"/>
    <col min="3" max="3" width="21.625" style="409" customWidth="1"/>
    <col min="4" max="4" width="13.375" style="409" customWidth="1"/>
    <col min="5" max="5" width="23.625" style="409" customWidth="1"/>
    <col min="6" max="6" width="11.875" style="409" customWidth="1"/>
    <col min="7" max="7" width="14.375" style="409" customWidth="1"/>
    <col min="8" max="8" width="14.25" style="764" hidden="1" customWidth="1"/>
    <col min="9" max="9" width="15.625" style="765" hidden="1" customWidth="1"/>
    <col min="10" max="10" width="20" style="766" hidden="1" customWidth="1"/>
    <col min="11" max="13" width="14.25" style="766" hidden="1" customWidth="1"/>
    <col min="14" max="14" width="34.75" style="766" hidden="1" customWidth="1"/>
    <col min="15" max="15" width="21.25" style="766" hidden="1" customWidth="1"/>
    <col min="16" max="16" width="14.25" style="766" hidden="1" customWidth="1"/>
    <col min="17" max="17" width="14.25" style="766" customWidth="1"/>
    <col min="18" max="20" width="9" style="767" customWidth="1"/>
    <col min="21" max="23" width="9" style="767"/>
    <col min="24" max="16384" width="9" style="405"/>
  </cols>
  <sheetData>
    <row r="1" spans="1:23" s="404" customFormat="1" ht="39.950000000000003" customHeight="1">
      <c r="A1" s="1257" t="s">
        <v>385</v>
      </c>
      <c r="B1" s="1257"/>
      <c r="C1" s="1257"/>
      <c r="D1" s="1257"/>
      <c r="E1" s="1257"/>
      <c r="F1" s="1257"/>
      <c r="G1" s="1257"/>
      <c r="H1" s="761"/>
      <c r="I1" s="762"/>
      <c r="J1" s="763"/>
      <c r="K1" s="763"/>
      <c r="L1" s="763"/>
      <c r="M1" s="763"/>
      <c r="N1" s="763"/>
      <c r="O1" s="763"/>
      <c r="P1" s="763"/>
      <c r="Q1" s="763"/>
      <c r="R1" s="763"/>
      <c r="S1" s="763"/>
      <c r="T1" s="763"/>
      <c r="U1" s="763"/>
      <c r="V1" s="763"/>
      <c r="W1" s="763"/>
    </row>
    <row r="2" spans="1:23" ht="18" customHeight="1">
      <c r="A2" s="79" t="str">
        <f>Cover!B3</f>
        <v>Ref. No:  SRTS-II/C&amp;M/WC-4218/2025---------------------
Specification Nos: SR2/NT/W-AIS/DOM/C00/25/01355</v>
      </c>
      <c r="B2" s="79"/>
      <c r="C2" s="80"/>
      <c r="D2" s="81"/>
      <c r="E2" s="81"/>
      <c r="F2" s="81"/>
      <c r="G2" s="83" t="s">
        <v>386</v>
      </c>
    </row>
    <row r="3" spans="1:23" ht="18" customHeight="1">
      <c r="A3" s="66"/>
      <c r="B3" s="66"/>
      <c r="C3" s="86"/>
      <c r="D3" s="87"/>
      <c r="E3" s="87"/>
      <c r="F3" s="87"/>
      <c r="G3" s="34"/>
    </row>
    <row r="4" spans="1:23" ht="18.95" customHeight="1">
      <c r="A4" s="1258" t="s">
        <v>387</v>
      </c>
      <c r="B4" s="1258"/>
      <c r="C4" s="1258"/>
      <c r="D4" s="1258"/>
      <c r="E4" s="1258"/>
      <c r="F4" s="1258"/>
      <c r="G4" s="1258"/>
    </row>
    <row r="5" spans="1:23" ht="21" customHeight="1">
      <c r="A5" s="62" t="s">
        <v>81</v>
      </c>
      <c r="B5" s="62"/>
      <c r="C5" s="180"/>
      <c r="D5" s="180"/>
      <c r="E5" s="180"/>
      <c r="F5" s="180"/>
      <c r="G5" s="180"/>
    </row>
    <row r="6" spans="1:23" ht="21" customHeight="1">
      <c r="A6" s="61" t="s">
        <v>165</v>
      </c>
      <c r="B6" s="61"/>
      <c r="C6" s="180"/>
      <c r="D6" s="180"/>
      <c r="E6" s="180"/>
      <c r="F6" s="180"/>
      <c r="G6" s="180"/>
    </row>
    <row r="7" spans="1:23" ht="21" customHeight="1">
      <c r="A7" s="61" t="s">
        <v>85</v>
      </c>
      <c r="B7" s="61"/>
      <c r="C7" s="180"/>
      <c r="D7" s="180"/>
      <c r="E7" s="180"/>
      <c r="F7" s="180"/>
      <c r="G7" s="180"/>
    </row>
    <row r="8" spans="1:23" ht="21" customHeight="1">
      <c r="A8" s="61" t="s">
        <v>166</v>
      </c>
      <c r="B8" s="61"/>
      <c r="C8" s="180"/>
      <c r="D8" s="180"/>
      <c r="E8" s="180"/>
      <c r="F8" s="180"/>
      <c r="G8" s="180"/>
    </row>
    <row r="9" spans="1:23" ht="21" customHeight="1">
      <c r="A9" s="61" t="s">
        <v>388</v>
      </c>
      <c r="B9" s="61"/>
      <c r="C9" s="180"/>
      <c r="D9" s="180"/>
      <c r="E9" s="180"/>
      <c r="F9" s="180"/>
      <c r="G9" s="180"/>
    </row>
    <row r="10" spans="1:23" ht="21" customHeight="1">
      <c r="A10" s="61" t="s">
        <v>168</v>
      </c>
      <c r="B10" s="61"/>
      <c r="C10" s="180"/>
      <c r="D10" s="180"/>
      <c r="E10" s="180"/>
      <c r="F10" s="180"/>
      <c r="G10" s="180"/>
    </row>
    <row r="11" spans="1:23" ht="21" customHeight="1">
      <c r="A11" s="180"/>
      <c r="B11" s="180"/>
      <c r="C11" s="180"/>
      <c r="D11" s="180"/>
      <c r="E11" s="180"/>
      <c r="F11" s="180"/>
      <c r="G11" s="180"/>
    </row>
    <row r="12" spans="1:23" ht="125.25" customHeight="1">
      <c r="A12" s="406" t="s">
        <v>389</v>
      </c>
      <c r="B12" s="406"/>
      <c r="C12" s="1259" t="str">
        <f>Cover!$B$2</f>
        <v>Construction of 220kV Terminal Bay at 400kV Hiriyur Substation for KPTCL by POWERGRID</v>
      </c>
      <c r="D12" s="1259"/>
      <c r="E12" s="1259"/>
      <c r="F12" s="1259"/>
      <c r="G12" s="1259"/>
    </row>
    <row r="13" spans="1:23" ht="21" customHeight="1">
      <c r="A13" s="407" t="s">
        <v>390</v>
      </c>
      <c r="B13" s="407"/>
      <c r="C13" s="408"/>
      <c r="D13" s="407"/>
      <c r="E13" s="407"/>
      <c r="F13" s="407"/>
      <c r="G13" s="407"/>
    </row>
    <row r="14" spans="1:23" ht="55.5" customHeight="1">
      <c r="A14" s="1260" t="s">
        <v>391</v>
      </c>
      <c r="B14" s="1260"/>
      <c r="C14" s="1260"/>
      <c r="D14" s="1260"/>
      <c r="E14" s="1260"/>
      <c r="F14" s="1260"/>
      <c r="G14" s="1260"/>
      <c r="J14" s="1253" t="s">
        <v>392</v>
      </c>
      <c r="K14" s="1253"/>
      <c r="L14" s="1253"/>
      <c r="M14" s="1253"/>
      <c r="N14" s="768" t="s">
        <v>393</v>
      </c>
    </row>
    <row r="15" spans="1:23" ht="69.95" hidden="1" customHeight="1">
      <c r="B15" s="410">
        <v>1</v>
      </c>
      <c r="C15" s="1254" t="s">
        <v>394</v>
      </c>
      <c r="D15" s="1255"/>
      <c r="E15" s="1255"/>
      <c r="F15" s="1256"/>
      <c r="G15" s="411"/>
      <c r="I15" s="769" t="e">
        <f>'Sch-1.'!J50+'Sch-2'!J114+'Sch-1 '!#REF!+'Sch-7'!F20</f>
        <v>#REF!</v>
      </c>
      <c r="J15" s="770" t="e">
        <f>IF(I15=0,0,G15/I15)</f>
        <v>#REF!</v>
      </c>
    </row>
    <row r="16" spans="1:23" ht="69.95" hidden="1" customHeight="1">
      <c r="B16" s="410">
        <v>2</v>
      </c>
      <c r="C16" s="1254" t="s">
        <v>395</v>
      </c>
      <c r="D16" s="1255"/>
      <c r="E16" s="1255"/>
      <c r="F16" s="1256"/>
      <c r="G16" s="412"/>
      <c r="I16" s="769" t="e">
        <f>'Sch-1.'!J50+'Sch-2'!J114+'Sch-1 '!#REF!+'Sch-7'!F20</f>
        <v>#REF!</v>
      </c>
      <c r="J16" s="771">
        <f>G16</f>
        <v>0</v>
      </c>
    </row>
    <row r="17" spans="1:23" s="413" customFormat="1" ht="54.95" hidden="1" customHeight="1">
      <c r="B17" s="414">
        <v>3</v>
      </c>
      <c r="C17" s="1264" t="s">
        <v>396</v>
      </c>
      <c r="D17" s="1265"/>
      <c r="E17" s="1265"/>
      <c r="F17" s="1266"/>
      <c r="G17" s="415"/>
      <c r="H17" s="764"/>
      <c r="I17" s="764"/>
      <c r="J17" s="759"/>
      <c r="K17" s="759"/>
      <c r="L17" s="759"/>
      <c r="M17" s="759"/>
      <c r="N17" s="759"/>
      <c r="O17" s="759"/>
      <c r="P17" s="759"/>
      <c r="Q17" s="759"/>
      <c r="R17" s="772"/>
      <c r="S17" s="772"/>
      <c r="T17" s="772"/>
      <c r="U17" s="772"/>
      <c r="V17" s="772"/>
      <c r="W17" s="772"/>
    </row>
    <row r="18" spans="1:23" s="413" customFormat="1" ht="21" hidden="1" customHeight="1">
      <c r="B18" s="416"/>
      <c r="C18" s="779" t="s">
        <v>397</v>
      </c>
      <c r="D18" s="418"/>
      <c r="E18" s="419"/>
      <c r="F18" s="420" t="s">
        <v>398</v>
      </c>
      <c r="G18" s="421"/>
      <c r="H18" s="764"/>
      <c r="I18" s="773">
        <f>'Sch-1.'!J50</f>
        <v>0</v>
      </c>
      <c r="J18" s="760">
        <f>IF(I18=0,0,G18/I18)</f>
        <v>0</v>
      </c>
      <c r="K18" s="759"/>
      <c r="L18" s="759"/>
      <c r="M18" s="759"/>
      <c r="N18" s="774" t="s">
        <v>399</v>
      </c>
      <c r="O18" s="760" t="e">
        <f>J15+J16+J18+J24</f>
        <v>#REF!</v>
      </c>
      <c r="P18" s="759"/>
      <c r="Q18" s="759"/>
      <c r="R18" s="772"/>
      <c r="S18" s="772"/>
      <c r="T18" s="772"/>
      <c r="U18" s="772"/>
      <c r="V18" s="772"/>
      <c r="W18" s="772"/>
    </row>
    <row r="19" spans="1:23" s="413" customFormat="1" ht="21" hidden="1" customHeight="1">
      <c r="B19" s="416"/>
      <c r="C19" s="417" t="s">
        <v>400</v>
      </c>
      <c r="D19" s="418"/>
      <c r="E19" s="419"/>
      <c r="F19" s="420" t="s">
        <v>398</v>
      </c>
      <c r="G19" s="421"/>
      <c r="H19" s="764"/>
      <c r="I19" s="773">
        <f>'Sch-2'!J114</f>
        <v>0</v>
      </c>
      <c r="J19" s="760">
        <f>IF(I19=0,0,G19/I19)</f>
        <v>0</v>
      </c>
      <c r="K19" s="759"/>
      <c r="L19" s="759"/>
      <c r="M19" s="759"/>
      <c r="N19" s="774" t="s">
        <v>400</v>
      </c>
      <c r="O19" s="760" t="e">
        <f>J15+J16+J19+J25</f>
        <v>#REF!</v>
      </c>
      <c r="P19" s="759"/>
      <c r="Q19" s="759"/>
      <c r="R19" s="772"/>
      <c r="S19" s="772"/>
      <c r="T19" s="772"/>
      <c r="U19" s="772"/>
      <c r="V19" s="772"/>
      <c r="W19" s="772"/>
    </row>
    <row r="20" spans="1:23" s="413" customFormat="1" ht="21" hidden="1" customHeight="1">
      <c r="B20" s="416"/>
      <c r="C20" s="779" t="s">
        <v>401</v>
      </c>
      <c r="D20" s="418"/>
      <c r="E20" s="419"/>
      <c r="F20" s="420" t="s">
        <v>398</v>
      </c>
      <c r="G20" s="421"/>
      <c r="H20" s="764"/>
      <c r="I20" s="773" t="e">
        <f>'Sch-1 '!#REF!</f>
        <v>#REF!</v>
      </c>
      <c r="J20" s="760" t="e">
        <f>IF(I20=0,0,G20/I20)</f>
        <v>#REF!</v>
      </c>
      <c r="K20" s="759"/>
      <c r="L20" s="759"/>
      <c r="M20" s="759"/>
      <c r="N20" s="774" t="s">
        <v>402</v>
      </c>
      <c r="O20" s="760" t="e">
        <f>J15+J16+J20+J26</f>
        <v>#REF!</v>
      </c>
      <c r="P20" s="759"/>
      <c r="Q20" s="759"/>
      <c r="R20" s="772"/>
      <c r="S20" s="772"/>
      <c r="T20" s="772"/>
      <c r="U20" s="772"/>
      <c r="V20" s="772"/>
      <c r="W20" s="772"/>
    </row>
    <row r="21" spans="1:23" s="413" customFormat="1" ht="21" hidden="1" customHeight="1">
      <c r="B21" s="416"/>
      <c r="C21" s="779" t="s">
        <v>403</v>
      </c>
      <c r="D21" s="418"/>
      <c r="E21" s="419"/>
      <c r="F21" s="420" t="s">
        <v>398</v>
      </c>
      <c r="G21" s="421"/>
      <c r="H21" s="764"/>
      <c r="I21" s="773">
        <f>'Sch-4'!F19</f>
        <v>0</v>
      </c>
      <c r="J21" s="760">
        <f>IF(I21=0,0,G21/I21)</f>
        <v>0</v>
      </c>
      <c r="K21" s="759"/>
      <c r="L21" s="759"/>
      <c r="M21" s="759"/>
      <c r="N21" s="774" t="s">
        <v>403</v>
      </c>
      <c r="O21" s="760" t="e">
        <f>J15+J16+J21+J27</f>
        <v>#REF!</v>
      </c>
      <c r="P21" s="759"/>
      <c r="Q21" s="759"/>
      <c r="R21" s="772"/>
      <c r="S21" s="772"/>
      <c r="T21" s="772"/>
      <c r="U21" s="772"/>
      <c r="V21" s="772"/>
      <c r="W21" s="772"/>
    </row>
    <row r="22" spans="1:23" s="413" customFormat="1" ht="32.25" hidden="1" customHeight="1">
      <c r="B22" s="422"/>
      <c r="C22" s="423" t="s">
        <v>404</v>
      </c>
      <c r="D22" s="424"/>
      <c r="E22" s="419"/>
      <c r="F22" s="425" t="s">
        <v>398</v>
      </c>
      <c r="G22" s="426"/>
      <c r="H22" s="764"/>
      <c r="I22" s="773">
        <f>'Sch-7'!F20</f>
        <v>0</v>
      </c>
      <c r="J22" s="760">
        <f>IF(I22=0,0,G22/I22)</f>
        <v>0</v>
      </c>
      <c r="K22" s="759"/>
      <c r="L22" s="759"/>
      <c r="M22" s="759"/>
      <c r="N22" s="774" t="s">
        <v>405</v>
      </c>
      <c r="O22" s="760" t="e">
        <f>J15+J16+J22+J28</f>
        <v>#REF!</v>
      </c>
      <c r="P22" s="759"/>
      <c r="Q22" s="759"/>
      <c r="R22" s="772"/>
      <c r="S22" s="772"/>
      <c r="T22" s="772"/>
      <c r="U22" s="772"/>
      <c r="V22" s="772"/>
      <c r="W22" s="772"/>
    </row>
    <row r="23" spans="1:23" s="413" customFormat="1" ht="54.95" customHeight="1">
      <c r="B23" s="414">
        <v>1</v>
      </c>
      <c r="C23" s="1267" t="s">
        <v>406</v>
      </c>
      <c r="D23" s="1268"/>
      <c r="E23" s="1268"/>
      <c r="F23" s="1269"/>
      <c r="G23" s="415"/>
      <c r="H23" s="764"/>
      <c r="I23" s="764"/>
      <c r="J23" s="759"/>
      <c r="K23" s="759"/>
      <c r="L23" s="759"/>
      <c r="M23" s="759"/>
      <c r="N23" s="759"/>
      <c r="O23" s="759"/>
      <c r="P23" s="759"/>
      <c r="Q23" s="759"/>
      <c r="R23" s="772"/>
      <c r="S23" s="772"/>
      <c r="T23" s="772"/>
      <c r="U23" s="772"/>
      <c r="V23" s="772"/>
      <c r="W23" s="772"/>
    </row>
    <row r="24" spans="1:23" s="413" customFormat="1" ht="21.75" hidden="1" customHeight="1">
      <c r="A24" s="427"/>
      <c r="B24" s="416"/>
      <c r="C24" s="779" t="s">
        <v>407</v>
      </c>
      <c r="D24" s="418"/>
      <c r="E24" s="428"/>
      <c r="F24" s="420" t="s">
        <v>408</v>
      </c>
      <c r="G24" s="429"/>
      <c r="H24" s="764"/>
      <c r="I24" s="773">
        <f>'Sch-1.'!J50</f>
        <v>0</v>
      </c>
      <c r="J24" s="775">
        <f>G24</f>
        <v>0</v>
      </c>
      <c r="K24" s="759"/>
      <c r="L24" s="759"/>
      <c r="M24" s="759"/>
      <c r="N24" s="759"/>
      <c r="O24" s="759"/>
      <c r="P24" s="759"/>
      <c r="Q24" s="759"/>
      <c r="R24" s="772"/>
      <c r="S24" s="772"/>
      <c r="T24" s="772"/>
      <c r="U24" s="772"/>
      <c r="V24" s="772"/>
      <c r="W24" s="772"/>
    </row>
    <row r="25" spans="1:23" s="413" customFormat="1" ht="21" hidden="1" customHeight="1">
      <c r="A25" s="427"/>
      <c r="B25" s="416"/>
      <c r="C25" s="417" t="s">
        <v>400</v>
      </c>
      <c r="D25" s="418"/>
      <c r="E25" s="428"/>
      <c r="F25" s="420" t="s">
        <v>408</v>
      </c>
      <c r="G25" s="429"/>
      <c r="H25" s="764"/>
      <c r="I25" s="773">
        <f>'Sch-2'!J114</f>
        <v>0</v>
      </c>
      <c r="J25" s="775">
        <f>G25</f>
        <v>0</v>
      </c>
      <c r="K25" s="759"/>
      <c r="L25" s="759"/>
      <c r="M25" s="759"/>
      <c r="N25" s="759"/>
      <c r="O25" s="759"/>
      <c r="P25" s="759"/>
      <c r="Q25" s="759"/>
      <c r="R25" s="772"/>
      <c r="S25" s="772"/>
      <c r="T25" s="772"/>
      <c r="U25" s="772"/>
      <c r="V25" s="772"/>
      <c r="W25" s="772"/>
    </row>
    <row r="26" spans="1:23" s="413" customFormat="1" ht="21" customHeight="1">
      <c r="A26" s="427"/>
      <c r="B26" s="416"/>
      <c r="C26" s="779" t="s">
        <v>401</v>
      </c>
      <c r="D26" s="418"/>
      <c r="E26" s="428"/>
      <c r="F26" s="420" t="s">
        <v>408</v>
      </c>
      <c r="G26" s="429"/>
      <c r="H26" s="764"/>
      <c r="I26" s="773" t="e">
        <f>'Sch-1 '!#REF!</f>
        <v>#REF!</v>
      </c>
      <c r="J26" s="775">
        <f>G26</f>
        <v>0</v>
      </c>
      <c r="K26" s="759"/>
      <c r="L26" s="759"/>
      <c r="M26" s="759"/>
      <c r="N26" s="759"/>
      <c r="O26" s="759"/>
      <c r="P26" s="759"/>
      <c r="Q26" s="759"/>
      <c r="R26" s="772"/>
      <c r="S26" s="772"/>
      <c r="T26" s="772"/>
      <c r="U26" s="772"/>
      <c r="V26" s="772"/>
      <c r="W26" s="772"/>
    </row>
    <row r="27" spans="1:23" s="413" customFormat="1" ht="21" hidden="1" customHeight="1">
      <c r="A27" s="427"/>
      <c r="B27" s="416"/>
      <c r="C27" s="779" t="s">
        <v>403</v>
      </c>
      <c r="D27" s="418"/>
      <c r="E27" s="428"/>
      <c r="F27" s="420" t="s">
        <v>408</v>
      </c>
      <c r="G27" s="429"/>
      <c r="H27" s="764"/>
      <c r="I27" s="773">
        <f>'Sch-4'!F19</f>
        <v>0</v>
      </c>
      <c r="J27" s="775">
        <f>G27</f>
        <v>0</v>
      </c>
      <c r="K27" s="759"/>
      <c r="L27" s="759"/>
      <c r="M27" s="759"/>
      <c r="N27" s="759"/>
      <c r="O27" s="759"/>
      <c r="P27" s="759"/>
      <c r="Q27" s="759"/>
      <c r="R27" s="772"/>
      <c r="S27" s="772"/>
      <c r="T27" s="772"/>
      <c r="U27" s="772"/>
      <c r="V27" s="772"/>
      <c r="W27" s="772"/>
    </row>
    <row r="28" spans="1:23" s="413" customFormat="1" ht="16.5" hidden="1" customHeight="1">
      <c r="A28" s="427"/>
      <c r="B28" s="422"/>
      <c r="C28" s="423" t="s">
        <v>404</v>
      </c>
      <c r="D28" s="424"/>
      <c r="E28" s="430"/>
      <c r="F28" s="425" t="s">
        <v>408</v>
      </c>
      <c r="G28" s="431"/>
      <c r="H28" s="764"/>
      <c r="I28" s="773">
        <f>'Sch-7'!F20</f>
        <v>0</v>
      </c>
      <c r="J28" s="775">
        <f>G28</f>
        <v>0</v>
      </c>
      <c r="K28" s="759"/>
      <c r="L28" s="759"/>
      <c r="M28" s="759"/>
      <c r="N28" s="759"/>
      <c r="O28" s="759"/>
      <c r="P28" s="759"/>
      <c r="Q28" s="759"/>
      <c r="R28" s="772"/>
      <c r="S28" s="772"/>
      <c r="T28" s="772"/>
      <c r="U28" s="772"/>
      <c r="V28" s="772"/>
      <c r="W28" s="772"/>
    </row>
    <row r="29" spans="1:23" s="413" customFormat="1">
      <c r="A29" s="427"/>
      <c r="B29" s="410"/>
      <c r="C29" s="1254"/>
      <c r="D29" s="1255"/>
      <c r="E29" s="1255"/>
      <c r="F29" s="1256"/>
      <c r="G29" s="415"/>
      <c r="H29" s="764"/>
      <c r="I29" s="773"/>
      <c r="J29" s="760"/>
      <c r="K29" s="759"/>
      <c r="L29" s="759"/>
      <c r="M29" s="759"/>
      <c r="N29" s="759"/>
      <c r="O29" s="759"/>
      <c r="P29" s="759"/>
      <c r="Q29" s="759"/>
      <c r="R29" s="772"/>
      <c r="S29" s="772"/>
      <c r="T29" s="772"/>
      <c r="U29" s="772"/>
      <c r="V29" s="772"/>
      <c r="W29" s="772"/>
    </row>
    <row r="30" spans="1:23" s="413" customFormat="1">
      <c r="A30" s="427"/>
      <c r="B30" s="410"/>
      <c r="C30" s="1254"/>
      <c r="D30" s="1255"/>
      <c r="E30" s="1255"/>
      <c r="F30" s="1256"/>
      <c r="G30" s="415"/>
      <c r="H30" s="764"/>
      <c r="I30" s="773"/>
      <c r="J30" s="775"/>
      <c r="K30" s="759"/>
      <c r="L30" s="759"/>
      <c r="M30" s="759"/>
      <c r="N30" s="759"/>
      <c r="O30" s="759"/>
      <c r="P30" s="759"/>
      <c r="Q30" s="759"/>
      <c r="R30" s="772"/>
      <c r="S30" s="772"/>
      <c r="T30" s="772"/>
      <c r="U30" s="772"/>
      <c r="V30" s="772"/>
      <c r="W30" s="772"/>
    </row>
    <row r="31" spans="1:23" s="413" customFormat="1" ht="36.75" customHeight="1">
      <c r="A31" s="427"/>
      <c r="B31" s="432"/>
      <c r="C31" s="1270" t="s">
        <v>409</v>
      </c>
      <c r="D31" s="1271"/>
      <c r="E31" s="1271"/>
      <c r="F31" s="1271"/>
      <c r="G31" s="1271"/>
      <c r="H31" s="764"/>
      <c r="I31" s="764"/>
      <c r="J31" s="759"/>
      <c r="K31" s="759"/>
      <c r="L31" s="759"/>
      <c r="M31" s="759"/>
      <c r="N31" s="759"/>
      <c r="O31" s="759"/>
      <c r="P31" s="759"/>
      <c r="Q31" s="759"/>
      <c r="R31" s="772"/>
      <c r="S31" s="772"/>
      <c r="T31" s="772"/>
      <c r="U31" s="772"/>
      <c r="V31" s="772"/>
      <c r="W31" s="772"/>
    </row>
    <row r="32" spans="1:23" s="413" customFormat="1" ht="48.75" hidden="1" customHeight="1">
      <c r="A32" s="427"/>
      <c r="B32" s="483">
        <v>5</v>
      </c>
      <c r="C32" s="1261" t="s">
        <v>410</v>
      </c>
      <c r="D32" s="1261"/>
      <c r="E32" s="1261"/>
      <c r="F32" s="1261"/>
      <c r="G32" s="1261"/>
      <c r="H32" s="764"/>
      <c r="I32" s="764"/>
      <c r="J32" s="759"/>
      <c r="K32" s="759"/>
      <c r="L32" s="759"/>
      <c r="M32" s="759"/>
      <c r="N32" s="759"/>
      <c r="O32" s="759"/>
      <c r="P32" s="759"/>
      <c r="Q32" s="759"/>
      <c r="R32" s="772"/>
      <c r="S32" s="772"/>
      <c r="T32" s="772"/>
      <c r="U32" s="772"/>
      <c r="V32" s="772"/>
      <c r="W32" s="772"/>
    </row>
    <row r="33" spans="1:23" s="413" customFormat="1" ht="48.75" hidden="1" customHeight="1">
      <c r="A33" s="427"/>
      <c r="B33" s="1272"/>
      <c r="C33" s="1272"/>
      <c r="D33" s="1272"/>
      <c r="E33" s="1272"/>
      <c r="F33" s="1272"/>
      <c r="G33" s="1272"/>
      <c r="H33" s="764"/>
      <c r="I33" s="764"/>
      <c r="J33" s="759"/>
      <c r="K33" s="759"/>
      <c r="L33" s="759"/>
      <c r="M33" s="759"/>
      <c r="N33" s="759"/>
      <c r="O33" s="759"/>
      <c r="P33" s="759"/>
      <c r="Q33" s="759"/>
      <c r="R33" s="772"/>
      <c r="S33" s="772"/>
      <c r="T33" s="772"/>
      <c r="U33" s="772"/>
      <c r="V33" s="772"/>
      <c r="W33" s="772"/>
    </row>
    <row r="34" spans="1:23" s="413" customFormat="1" ht="48.75" hidden="1" customHeight="1">
      <c r="A34" s="427"/>
      <c r="B34" s="433"/>
      <c r="C34" s="1261" t="s">
        <v>411</v>
      </c>
      <c r="D34" s="1262"/>
      <c r="E34" s="1262"/>
      <c r="F34" s="1262"/>
      <c r="G34" s="1262"/>
      <c r="H34" s="764"/>
      <c r="I34" s="764"/>
      <c r="J34" s="759"/>
      <c r="K34" s="759"/>
      <c r="L34" s="759"/>
      <c r="M34" s="759"/>
      <c r="N34" s="759"/>
      <c r="O34" s="759"/>
      <c r="P34" s="759"/>
      <c r="Q34" s="759"/>
      <c r="R34" s="772"/>
      <c r="S34" s="772"/>
      <c r="T34" s="772"/>
      <c r="U34" s="772"/>
      <c r="V34" s="772"/>
      <c r="W34" s="772"/>
    </row>
    <row r="35" spans="1:23" s="413" customFormat="1" ht="33" customHeight="1">
      <c r="A35" s="407" t="s">
        <v>412</v>
      </c>
      <c r="B35" s="433"/>
      <c r="C35" s="434"/>
      <c r="E35" s="435"/>
      <c r="F35" s="435"/>
      <c r="G35" s="436"/>
      <c r="H35" s="764"/>
      <c r="I35" s="764"/>
      <c r="J35" s="759"/>
      <c r="K35" s="759"/>
      <c r="L35" s="759"/>
      <c r="M35" s="759"/>
      <c r="N35" s="759"/>
      <c r="O35" s="759"/>
      <c r="P35" s="759"/>
      <c r="Q35" s="759"/>
      <c r="R35" s="772"/>
      <c r="S35" s="772"/>
      <c r="T35" s="772"/>
      <c r="U35" s="772"/>
      <c r="V35" s="772"/>
      <c r="W35" s="772"/>
    </row>
    <row r="36" spans="1:23" s="413" customFormat="1" ht="33" customHeight="1">
      <c r="A36" s="34" t="s">
        <v>413</v>
      </c>
      <c r="B36" s="433"/>
      <c r="C36" s="434"/>
      <c r="E36" s="435"/>
      <c r="F36" s="435"/>
      <c r="G36" s="436"/>
      <c r="H36" s="764"/>
      <c r="I36" s="764"/>
      <c r="J36" s="759"/>
      <c r="K36" s="759"/>
      <c r="L36" s="759"/>
      <c r="M36" s="759"/>
      <c r="N36" s="759"/>
      <c r="O36" s="759"/>
      <c r="P36" s="759"/>
      <c r="Q36" s="759"/>
      <c r="R36" s="772"/>
      <c r="S36" s="772"/>
      <c r="T36" s="772"/>
      <c r="U36" s="772"/>
      <c r="V36" s="772"/>
      <c r="W36" s="772"/>
    </row>
    <row r="37" spans="1:23" s="413" customFormat="1" ht="33" customHeight="1">
      <c r="B37" s="34"/>
      <c r="D37" s="269"/>
      <c r="E37" s="86"/>
      <c r="F37" s="86"/>
      <c r="G37" s="86"/>
      <c r="H37" s="776"/>
      <c r="I37" s="764"/>
      <c r="J37" s="759"/>
      <c r="K37" s="759"/>
      <c r="L37" s="759"/>
      <c r="M37" s="759"/>
      <c r="N37" s="759"/>
      <c r="O37" s="759"/>
      <c r="P37" s="759"/>
      <c r="Q37" s="759"/>
      <c r="R37" s="772"/>
      <c r="S37" s="772"/>
      <c r="T37" s="772"/>
      <c r="U37" s="772"/>
      <c r="V37" s="772"/>
      <c r="W37" s="772"/>
    </row>
    <row r="38" spans="1:23" ht="33" customHeight="1">
      <c r="A38" s="437"/>
      <c r="B38" s="437"/>
      <c r="C38" s="438"/>
      <c r="D38" s="86"/>
      <c r="E38" s="34"/>
      <c r="F38" s="34"/>
      <c r="G38" s="95" t="s">
        <v>414</v>
      </c>
      <c r="H38" s="766"/>
    </row>
    <row r="39" spans="1:23" ht="33" customHeight="1">
      <c r="A39" s="437"/>
      <c r="B39" s="437"/>
      <c r="C39" s="438"/>
      <c r="D39" s="86"/>
      <c r="E39" s="34"/>
      <c r="F39" s="34"/>
      <c r="G39" s="95" t="str">
        <f>"For and on behalf of " &amp; 'Sch-1.'!C10</f>
        <v xml:space="preserve">For and on behalf of </v>
      </c>
      <c r="H39" s="766"/>
    </row>
    <row r="40" spans="1:23" ht="33" customHeight="1">
      <c r="A40" s="439"/>
      <c r="B40" s="439"/>
      <c r="C40" s="439"/>
      <c r="D40" s="440"/>
      <c r="E40" s="441"/>
      <c r="F40" s="441"/>
      <c r="G40" s="1041"/>
      <c r="H40" s="777"/>
    </row>
    <row r="41" spans="1:23" ht="33" customHeight="1">
      <c r="A41" s="442" t="s">
        <v>415</v>
      </c>
      <c r="B41" s="442"/>
      <c r="C41" s="440" t="str">
        <f>IF('Sch-1.'!B57=0,"", 'Sch-1.'!B57)</f>
        <v>--2025</v>
      </c>
      <c r="D41" s="440"/>
      <c r="E41" s="441" t="s">
        <v>416</v>
      </c>
      <c r="F41" s="1263" t="str">
        <f>'Sch-1.'!I58</f>
        <v/>
      </c>
      <c r="G41" s="1263"/>
      <c r="H41" s="766"/>
    </row>
    <row r="42" spans="1:23" ht="33" customHeight="1">
      <c r="A42" s="442" t="s">
        <v>417</v>
      </c>
      <c r="B42" s="442"/>
      <c r="C42" s="440" t="str">
        <f>IF('Sch-1.'!B58=0,"", 'Sch-1.'!B58)</f>
        <v/>
      </c>
      <c r="D42" s="443"/>
      <c r="E42" s="441" t="s">
        <v>418</v>
      </c>
      <c r="F42" s="1263" t="str">
        <f>'Sch-1.'!I59</f>
        <v/>
      </c>
      <c r="G42" s="1263"/>
      <c r="H42" s="766"/>
    </row>
    <row r="43" spans="1:23" ht="33" customHeight="1">
      <c r="A43" s="437"/>
      <c r="B43" s="437"/>
      <c r="C43" s="437"/>
      <c r="D43" s="437"/>
      <c r="E43" s="441"/>
      <c r="F43" s="441"/>
      <c r="G43" s="1041"/>
      <c r="H43" s="778"/>
    </row>
  </sheetData>
  <sheetProtection formatColumns="0" formatRows="0" selectLockedCells="1"/>
  <customSheetViews>
    <customSheetView guid="{9154002C-6C58-44C9-AE93-0E761C3D01FD}" showPageBreaks="1" zeroValues="0" printArea="1" hiddenRows="1" hiddenColumns="1" state="hidden" view="pageBreakPreview" topLeftCell="A13">
      <selection activeCell="T35" sqref="T35"/>
      <pageMargins left="0" right="0" top="0" bottom="0" header="0" footer="0"/>
      <pageSetup scale="96" orientation="portrait" r:id="rId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 right="0" top="0" bottom="0" header="0" footer="0"/>
      <pageSetup scale="96" orientation="portrait" r:id="rId2"/>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3"/>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5"/>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6"/>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7"/>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0"/>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3"/>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1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15"/>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 right="0" top="0" bottom="0" header="0" footer="0"/>
      <pageSetup scale="96" orientation="portrait" r:id="rId16"/>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 right="0" top="0" bottom="0" header="0" footer="0"/>
      <pageSetup scale="96" orientation="portrait" r:id="rId17"/>
      <headerFooter alignWithMargins="0">
        <oddFooter>&amp;R&amp;"Book Antiqua,Bold"&amp;10Letter of Discount  / Page &amp;P of &amp;N</oddFooter>
      </headerFooter>
    </customSheetView>
    <customSheetView guid="{9AABADBB-0C61-4F6E-8EBA-FB1F391DCDF7}" showPageBreaks="1" zeroValues="0" printArea="1" hiddenRows="1" hiddenColumns="1" state="hidden" view="pageBreakPreview" topLeftCell="A13">
      <selection activeCell="T35" sqref="T35"/>
      <pageMargins left="0" right="0" top="0" bottom="0" header="0" footer="0"/>
      <pageSetup scale="96" orientation="portrait" r:id="rId18"/>
      <headerFooter alignWithMargins="0">
        <oddFooter>&amp;R&amp;"Book Antiqua,Bold"&amp;10Letter of Discount  / Page &amp;P of &amp;N</oddFooter>
      </headerFooter>
    </customSheetView>
  </customSheetViews>
  <mergeCells count="17">
    <mergeCell ref="C34:G34"/>
    <mergeCell ref="F41:G41"/>
    <mergeCell ref="F42:G42"/>
    <mergeCell ref="C16:F16"/>
    <mergeCell ref="C17:F17"/>
    <mergeCell ref="C23:F23"/>
    <mergeCell ref="C29:F29"/>
    <mergeCell ref="C30:F30"/>
    <mergeCell ref="C31:G31"/>
    <mergeCell ref="C32:G32"/>
    <mergeCell ref="B33:G33"/>
    <mergeCell ref="J14:M14"/>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79" t="str">
        <f>Cover!B3</f>
        <v>Ref. No:  SRTS-II/C&amp;M/WC-4218/2025---------------------
Specification Nos: SR2/NT/W-AIS/DOM/C00/25/01355</v>
      </c>
      <c r="B1" s="80"/>
      <c r="C1" s="82"/>
      <c r="D1" s="83" t="s">
        <v>419</v>
      </c>
    </row>
    <row r="2" spans="1:6" ht="18" customHeight="1">
      <c r="A2" s="66"/>
      <c r="B2" s="86"/>
      <c r="C2" s="34"/>
      <c r="D2" s="34"/>
    </row>
    <row r="3" spans="1:6" ht="121.5" customHeight="1">
      <c r="A3" s="1247" t="str">
        <f>Cover!$B$2</f>
        <v>Construction of 220kV Terminal Bay at 400kV Hiriyur Substation for KPTCL by POWERGRID</v>
      </c>
      <c r="B3" s="1247"/>
      <c r="C3" s="1247"/>
      <c r="D3" s="1247"/>
      <c r="E3" s="51"/>
      <c r="F3" s="51"/>
    </row>
    <row r="4" spans="1:6" ht="21.95" customHeight="1">
      <c r="A4" s="1215" t="s">
        <v>368</v>
      </c>
      <c r="B4" s="1215"/>
      <c r="C4" s="1215"/>
      <c r="D4" s="1215"/>
    </row>
    <row r="5" spans="1:6" ht="18" customHeight="1">
      <c r="A5" s="40"/>
    </row>
    <row r="6" spans="1:6" ht="18" customHeight="1">
      <c r="A6" s="31" t="str">
        <f>'Sch-1.'!A7</f>
        <v>Bidder’s Name and Address (Lead Partner) :</v>
      </c>
      <c r="D6" s="63" t="s">
        <v>81</v>
      </c>
    </row>
    <row r="7" spans="1:6" ht="36" customHeight="1">
      <c r="A7" s="1248" t="str">
        <f>'Sch-1.'!A9</f>
        <v/>
      </c>
      <c r="B7" s="1248"/>
      <c r="C7" s="1248"/>
      <c r="D7" s="64" t="str">
        <f>'Sch-1.'!I9</f>
        <v>C&amp;M Department</v>
      </c>
    </row>
    <row r="8" spans="1:6" ht="18" customHeight="1">
      <c r="A8" s="42" t="s">
        <v>344</v>
      </c>
      <c r="B8" s="1214" t="str">
        <f>IF('Sch-1.'!C10=0, "", 'Sch-1.'!C10)</f>
        <v/>
      </c>
      <c r="C8" s="1214"/>
      <c r="D8" s="64" t="str">
        <f>'Sch-1.'!I10</f>
        <v>Power Grid Corporation of India Ltd.,</v>
      </c>
    </row>
    <row r="9" spans="1:6" ht="18" customHeight="1">
      <c r="A9" s="42" t="s">
        <v>345</v>
      </c>
      <c r="B9" s="1214" t="str">
        <f>IF('Sch-1.'!C11=0, "", 'Sch-1.'!C11)</f>
        <v/>
      </c>
      <c r="C9" s="1214"/>
      <c r="D9" s="64" t="str">
        <f>'Sch-1.'!I11</f>
        <v>SR-II,RHQ</v>
      </c>
    </row>
    <row r="10" spans="1:6" ht="18" customHeight="1">
      <c r="A10" s="43"/>
      <c r="B10" s="1214" t="str">
        <f>IF('Sch-1.'!C12=0, "", 'Sch-1.'!C12)</f>
        <v/>
      </c>
      <c r="C10" s="1214"/>
      <c r="D10" s="64" t="str">
        <f>'Sch-1.'!I12</f>
        <v>Singanayakanahalli,Yelahanka</v>
      </c>
    </row>
    <row r="11" spans="1:6" ht="18" customHeight="1">
      <c r="A11" s="43"/>
      <c r="B11" s="1214" t="str">
        <f>IF('Sch-1.'!C13=0, "", 'Sch-1.'!C13)</f>
        <v/>
      </c>
      <c r="C11" s="1214"/>
      <c r="D11" s="64" t="str">
        <f>'Sch-1.'!I13</f>
        <v>Bangalore -560064</v>
      </c>
    </row>
    <row r="12" spans="1:6" ht="18" customHeight="1">
      <c r="A12" s="52"/>
      <c r="B12" s="52"/>
      <c r="C12" s="52"/>
      <c r="D12" s="63"/>
    </row>
    <row r="13" spans="1:6" ht="21.95" customHeight="1">
      <c r="A13" s="53" t="s">
        <v>346</v>
      </c>
      <c r="B13" s="1212" t="s">
        <v>195</v>
      </c>
      <c r="C13" s="1213"/>
      <c r="D13" s="54" t="s">
        <v>348</v>
      </c>
    </row>
    <row r="14" spans="1:6" ht="21.95" hidden="1" customHeight="1">
      <c r="A14" s="45" t="s">
        <v>351</v>
      </c>
      <c r="B14" s="1246" t="s">
        <v>369</v>
      </c>
      <c r="C14" s="1246"/>
      <c r="D14" s="68" t="e">
        <f>'Sch-1.'!J50*(1-Discount!O18)+(1-Discount!O22)*'Sch-1.'!J51</f>
        <v>#REF!</v>
      </c>
    </row>
    <row r="15" spans="1:6" ht="35.1" hidden="1" customHeight="1">
      <c r="A15" s="55"/>
      <c r="B15" s="1244" t="str">
        <f>'Sch-6'!B16:C16</f>
        <v xml:space="preserve">Ex-works price of Plant and Equipment </v>
      </c>
      <c r="C15" s="1243"/>
      <c r="D15" s="47"/>
    </row>
    <row r="16" spans="1:6" ht="21.95" hidden="1" customHeight="1">
      <c r="A16" s="45" t="s">
        <v>354</v>
      </c>
      <c r="B16" s="1246" t="s">
        <v>371</v>
      </c>
      <c r="C16" s="1246"/>
      <c r="D16" s="68" t="e">
        <f>'Sch-6'!D17*(1-Discount!O19)</f>
        <v>#REF!</v>
      </c>
    </row>
    <row r="17" spans="1:6" ht="35.1" hidden="1" customHeight="1">
      <c r="A17" s="55"/>
      <c r="B17" s="1244" t="str">
        <f>'Sch-6'!B18:C18</f>
        <v xml:space="preserve">Local Transportation, Insurance and other Incidental Services </v>
      </c>
      <c r="C17" s="1243"/>
      <c r="D17" s="47"/>
    </row>
    <row r="18" spans="1:6" ht="21.95" customHeight="1">
      <c r="A18" s="45" t="s">
        <v>351</v>
      </c>
      <c r="B18" s="1246" t="s">
        <v>369</v>
      </c>
      <c r="C18" s="1246"/>
      <c r="D18" s="68" t="e">
        <f>'Sch-6'!D19*(1-Discount!O20)</f>
        <v>#REF!</v>
      </c>
    </row>
    <row r="19" spans="1:6" ht="34.5" customHeight="1">
      <c r="A19" s="55"/>
      <c r="B19" s="1242" t="s">
        <v>420</v>
      </c>
      <c r="C19" s="1243"/>
      <c r="D19" s="47"/>
    </row>
    <row r="20" spans="1:6" ht="21.95" hidden="1" customHeight="1">
      <c r="A20" s="45" t="s">
        <v>376</v>
      </c>
      <c r="B20" s="1246" t="s">
        <v>377</v>
      </c>
      <c r="C20" s="1246"/>
      <c r="D20" s="242" t="e">
        <f>'Sch-6'!D21*(1-Discount!O21)</f>
        <v>#REF!</v>
      </c>
    </row>
    <row r="21" spans="1:6" ht="30" hidden="1" customHeight="1">
      <c r="A21" s="55"/>
      <c r="B21" s="1244" t="s">
        <v>378</v>
      </c>
      <c r="C21" s="1243"/>
      <c r="D21" s="47"/>
    </row>
    <row r="22" spans="1:6" ht="30" customHeight="1">
      <c r="A22" s="45" t="s">
        <v>354</v>
      </c>
      <c r="B22" s="1246" t="s">
        <v>379</v>
      </c>
      <c r="C22" s="1246"/>
      <c r="D22" s="68">
        <f>'Sch-5'!D17:E17</f>
        <v>0</v>
      </c>
    </row>
    <row r="23" spans="1:6" ht="51" customHeight="1">
      <c r="A23" s="55"/>
      <c r="B23" s="1242" t="s">
        <v>380</v>
      </c>
      <c r="C23" s="1243"/>
      <c r="D23" s="241"/>
    </row>
    <row r="24" spans="1:6" ht="21.95" hidden="1" customHeight="1">
      <c r="A24" s="45" t="s">
        <v>381</v>
      </c>
      <c r="B24" s="1246" t="s">
        <v>382</v>
      </c>
      <c r="C24" s="1246"/>
      <c r="D24" s="242" t="e">
        <f>'Sch-6'!D25*(1-Discount!O22)</f>
        <v>#REF!</v>
      </c>
    </row>
    <row r="25" spans="1:6" ht="35.1" hidden="1" customHeight="1">
      <c r="A25" s="55"/>
      <c r="B25" s="1244" t="s">
        <v>383</v>
      </c>
      <c r="C25" s="1243"/>
      <c r="D25" s="47"/>
    </row>
    <row r="26" spans="1:6" ht="28.5" customHeight="1">
      <c r="A26" s="1231"/>
      <c r="B26" s="1245" t="s">
        <v>384</v>
      </c>
      <c r="C26" s="1245"/>
      <c r="D26" s="69" t="e">
        <f>SUM(D14,D16,D18,D20,D22)</f>
        <v>#REF!</v>
      </c>
    </row>
    <row r="27" spans="1:6" ht="60.75" customHeight="1">
      <c r="A27" s="1231"/>
      <c r="B27" s="1245"/>
      <c r="C27" s="1245"/>
      <c r="D27" s="178"/>
    </row>
    <row r="28" spans="1:6" ht="18.75" customHeight="1">
      <c r="A28" s="75"/>
      <c r="B28" s="76"/>
      <c r="C28" s="76"/>
      <c r="D28" s="77"/>
    </row>
    <row r="29" spans="1:6" ht="27.95" customHeight="1">
      <c r="A29" s="93" t="s">
        <v>157</v>
      </c>
      <c r="B29" s="107" t="str">
        <f>IF('Sch-1.'!B57=0,"", 'Sch-1.'!B57)</f>
        <v>--2025</v>
      </c>
      <c r="C29" s="94" t="s">
        <v>159</v>
      </c>
      <c r="D29" s="103" t="str">
        <f>IF('Sch-1.'!I58=0,"",'Sch-1.'!I58)</f>
        <v/>
      </c>
      <c r="F29" s="95"/>
    </row>
    <row r="30" spans="1:6" ht="27.95" customHeight="1">
      <c r="A30" s="93" t="s">
        <v>158</v>
      </c>
      <c r="B30" s="107" t="str">
        <f>IF('Sch-1.'!B58=0,"", 'Sch-1.'!B58)</f>
        <v/>
      </c>
      <c r="C30" s="94" t="s">
        <v>160</v>
      </c>
      <c r="D30" s="103" t="str">
        <f>IF('Sch-1.'!I59=0,"",'Sch-1.'!I59)</f>
        <v/>
      </c>
      <c r="F30" s="66"/>
    </row>
    <row r="31" spans="1:6" ht="27.95" customHeight="1">
      <c r="A31" s="87"/>
      <c r="B31" s="86"/>
      <c r="C31" s="94"/>
      <c r="F31" s="66"/>
    </row>
    <row r="32" spans="1:6" ht="30" customHeight="1">
      <c r="A32" s="87"/>
      <c r="B32" s="86"/>
      <c r="C32" s="94"/>
      <c r="D32" s="87"/>
      <c r="F32" s="95"/>
    </row>
    <row r="33" spans="1:5" ht="30" customHeight="1">
      <c r="A33" s="50"/>
      <c r="B33" s="50"/>
      <c r="C33" s="56"/>
      <c r="E33" s="57"/>
    </row>
  </sheetData>
  <sheetProtection formatColumns="0" formatRows="0" selectLockedCells="1"/>
  <customSheetViews>
    <customSheetView guid="{9154002C-6C58-44C9-AE93-0E761C3D01FD}" showPageBreaks="1" printArea="1" hiddenRows="1" state="hidden" view="pageBreakPreview" topLeftCell="A10">
      <selection activeCell="G33" sqref="G3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 right="0" top="0" bottom="0" header="0" footer="0"/>
      <printOptions horizontalCentered="1"/>
      <pageSetup paperSize="9" scale="72" fitToHeight="0" orientation="portrait" r:id="rId16"/>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 right="0" top="0" bottom="0" header="0" footer="0"/>
      <printOptions horizontalCentered="1"/>
      <pageSetup paperSize="9" scale="72" fitToHeight="0" orientation="portrait" r:id="rId17"/>
      <headerFooter alignWithMargins="0">
        <oddFooter>&amp;R&amp;"Book Antiqua,Bold"&amp;10Schedule-6/ Page &amp;P of &amp;N</oddFooter>
      </headerFooter>
    </customSheetView>
    <customSheetView guid="{9AABADBB-0C61-4F6E-8EBA-FB1F391DCDF7}" showPageBreaks="1" printArea="1" hiddenRows="1" state="hidden" view="pageBreakPreview" topLeftCell="A10">
      <selection activeCell="G33" sqref="G33"/>
      <pageMargins left="0" right="0" top="0" bottom="0" header="0" footer="0"/>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6:A27"/>
    <mergeCell ref="B26:C27"/>
    <mergeCell ref="B20:C20"/>
    <mergeCell ref="B21:C21"/>
    <mergeCell ref="B22:C22"/>
    <mergeCell ref="B23:C23"/>
    <mergeCell ref="B24:C24"/>
    <mergeCell ref="B25:C25"/>
  </mergeCells>
  <phoneticPr fontId="29"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47" customWidth="1"/>
    <col min="2" max="2" width="31.375" style="310" customWidth="1"/>
    <col min="3" max="3" width="7.625" style="310" customWidth="1"/>
    <col min="4" max="4" width="10.25" style="310" customWidth="1"/>
    <col min="5" max="5" width="15.375" style="310" customWidth="1"/>
    <col min="6" max="6" width="15.75" style="310" customWidth="1"/>
    <col min="7" max="7" width="13.625" style="310" customWidth="1"/>
    <col min="8" max="8" width="20.875" style="244" customWidth="1"/>
    <col min="9" max="11" width="9" style="350" hidden="1" customWidth="1"/>
    <col min="12" max="12" width="0" style="350" hidden="1" customWidth="1"/>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3" t="s">
        <v>421</v>
      </c>
      <c r="G1" s="32"/>
      <c r="I1" s="255"/>
      <c r="J1" s="255"/>
      <c r="K1" s="255"/>
      <c r="L1" s="255"/>
    </row>
    <row r="2" spans="1:35" ht="3" customHeight="1">
      <c r="A2" s="66"/>
      <c r="B2" s="86"/>
      <c r="C2" s="87"/>
      <c r="D2" s="87"/>
      <c r="E2" s="87"/>
      <c r="F2" s="87"/>
      <c r="G2" s="87"/>
      <c r="I2" s="255"/>
      <c r="J2" s="255"/>
      <c r="K2" s="255"/>
      <c r="L2" s="255"/>
    </row>
    <row r="3" spans="1:35" ht="132.75" customHeight="1">
      <c r="A3" s="1273" t="str">
        <f>Cover!$B$2</f>
        <v>Construction of 220kV Terminal Bay at 400kV Hiriyur Substation for KPTCL by POWERGRID</v>
      </c>
      <c r="B3" s="1273"/>
      <c r="C3" s="1273"/>
      <c r="D3" s="1273"/>
      <c r="E3" s="1273"/>
      <c r="F3" s="1273"/>
      <c r="G3" s="481"/>
      <c r="I3" s="255"/>
      <c r="J3" s="255"/>
      <c r="K3" s="255"/>
      <c r="L3" s="255"/>
      <c r="AD3" s="189" t="s">
        <v>184</v>
      </c>
      <c r="AF3" s="208">
        <f>IF(ISERROR(#REF!/('Sch-6'!D15+'Sch-6'!D17+'Sch-6'!D19)),0,#REF!/( 'Sch-6'!D15+'Sch-6'!D17+'Sch-6'!D19))</f>
        <v>0</v>
      </c>
    </row>
    <row r="4" spans="1:35" ht="21.95" customHeight="1">
      <c r="A4" s="1209" t="s">
        <v>185</v>
      </c>
      <c r="B4" s="1209"/>
      <c r="C4" s="1209"/>
      <c r="D4" s="1209"/>
      <c r="E4" s="1209"/>
      <c r="F4" s="1209"/>
      <c r="G4" s="197"/>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422</v>
      </c>
      <c r="AF5" s="208">
        <f>IF(ISERROR(#REF!/#REF!),0,#REF! /#REF!)</f>
        <v>0</v>
      </c>
    </row>
    <row r="6" spans="1:35" ht="27.95" customHeight="1">
      <c r="A6" s="31" t="str">
        <f>'Sch-1.'!A7</f>
        <v>Bidder’s Name and Address (Lead Partner) :</v>
      </c>
      <c r="B6" s="41"/>
      <c r="C6" s="41"/>
      <c r="D6" s="460" t="s">
        <v>81</v>
      </c>
      <c r="E6" s="32"/>
      <c r="F6" s="41"/>
      <c r="G6" s="62"/>
      <c r="I6" s="255"/>
      <c r="J6" s="255"/>
      <c r="K6" s="255"/>
      <c r="L6" s="255"/>
      <c r="AD6" s="189" t="s">
        <v>423</v>
      </c>
      <c r="AF6" s="208" t="e">
        <f>#REF!</f>
        <v>#REF!</v>
      </c>
    </row>
    <row r="7" spans="1:35" ht="36" customHeight="1">
      <c r="A7" s="1275" t="str">
        <f>'Sch-1.'!A9</f>
        <v/>
      </c>
      <c r="B7" s="1275"/>
      <c r="C7" s="1275"/>
      <c r="D7" s="88" t="str">
        <f>'Sch-1.'!I9</f>
        <v>C&amp;M Department</v>
      </c>
      <c r="E7" s="32"/>
      <c r="F7" s="388"/>
      <c r="G7" s="61"/>
      <c r="I7" s="255"/>
      <c r="J7" s="255"/>
      <c r="K7" s="255"/>
      <c r="L7" s="255"/>
      <c r="AD7" s="189" t="s">
        <v>189</v>
      </c>
      <c r="AF7" s="208" t="e">
        <f>SUM(AF3:AF6)</f>
        <v>#REF!</v>
      </c>
    </row>
    <row r="8" spans="1:35" ht="27.95" customHeight="1">
      <c r="A8" s="42" t="s">
        <v>344</v>
      </c>
      <c r="B8" s="1214" t="str">
        <f>IF('Sch-1.'!C10=0, "", 'Sch-1.'!C10)</f>
        <v/>
      </c>
      <c r="C8" s="1214"/>
      <c r="D8" s="88" t="str">
        <f>'Sch-1.'!I10</f>
        <v>Power Grid Corporation of India Ltd.,</v>
      </c>
      <c r="E8" s="32"/>
      <c r="F8" s="387"/>
      <c r="G8" s="61"/>
      <c r="I8" s="255"/>
      <c r="J8" s="255"/>
      <c r="K8" s="255"/>
      <c r="L8" s="255"/>
    </row>
    <row r="9" spans="1:35" ht="27.95" customHeight="1">
      <c r="A9" s="42" t="s">
        <v>345</v>
      </c>
      <c r="B9" s="1214" t="str">
        <f>IF('Sch-1.'!C11=0, "", 'Sch-1.'!C11)</f>
        <v/>
      </c>
      <c r="C9" s="1214"/>
      <c r="D9" s="88" t="str">
        <f>'Sch-1.'!I11</f>
        <v>SR-II,RHQ</v>
      </c>
      <c r="E9" s="32"/>
      <c r="F9" s="387"/>
      <c r="G9" s="61"/>
      <c r="I9" s="255"/>
      <c r="J9" s="255"/>
      <c r="K9" s="255"/>
      <c r="L9" s="255"/>
    </row>
    <row r="10" spans="1:35" ht="27.95" customHeight="1">
      <c r="A10" s="43"/>
      <c r="B10" s="1214" t="str">
        <f>IF('Sch-1.'!C12=0, "", 'Sch-1.'!C12)</f>
        <v/>
      </c>
      <c r="C10" s="1214"/>
      <c r="D10" s="88" t="str">
        <f>'Sch-1.'!I12</f>
        <v>Singanayakanahalli,Yelahanka</v>
      </c>
      <c r="E10" s="32"/>
      <c r="F10" s="387"/>
      <c r="G10" s="61"/>
      <c r="I10" s="255"/>
      <c r="J10" s="255"/>
      <c r="K10" s="255"/>
      <c r="L10" s="255"/>
      <c r="AD10" s="189" t="s">
        <v>305</v>
      </c>
      <c r="AF10" s="213" t="e">
        <f>'Sch-1.'!#REF!</f>
        <v>#REF!</v>
      </c>
    </row>
    <row r="11" spans="1:35" ht="27.95" customHeight="1">
      <c r="A11" s="43"/>
      <c r="B11" s="1214" t="str">
        <f>IF('Sch-1.'!C13=0, "", 'Sch-1.'!C13)</f>
        <v/>
      </c>
      <c r="C11" s="1214"/>
      <c r="D11" s="88" t="str">
        <f>'Sch-1.'!I13</f>
        <v>Bangalore -560064</v>
      </c>
      <c r="E11" s="32"/>
      <c r="F11" s="387"/>
      <c r="G11" s="61"/>
      <c r="I11" s="255"/>
      <c r="J11" s="255"/>
      <c r="K11" s="255"/>
      <c r="L11" s="255"/>
      <c r="AD11" s="189"/>
      <c r="AF11" s="208"/>
    </row>
    <row r="12" spans="1:35" ht="8.25" customHeight="1">
      <c r="A12" s="43"/>
      <c r="B12" s="387"/>
      <c r="C12" s="387"/>
      <c r="D12" s="387"/>
      <c r="E12" s="387"/>
      <c r="F12" s="387"/>
      <c r="G12" s="61"/>
      <c r="H12" s="197"/>
      <c r="I12" s="175"/>
      <c r="J12" s="175"/>
      <c r="K12" s="175"/>
      <c r="L12" s="175"/>
      <c r="AD12" s="189"/>
      <c r="AF12" s="208"/>
    </row>
    <row r="13" spans="1:35" ht="27.95" customHeight="1">
      <c r="A13" s="31" t="s">
        <v>424</v>
      </c>
      <c r="B13" s="31"/>
      <c r="C13" s="31"/>
      <c r="D13" s="31"/>
      <c r="E13" s="31"/>
      <c r="F13" s="31"/>
      <c r="G13" s="31"/>
      <c r="H13" s="197"/>
      <c r="I13" s="175"/>
      <c r="J13" s="175"/>
      <c r="K13" s="175"/>
      <c r="L13" s="175"/>
    </row>
    <row r="14" spans="1:35" ht="33.75" customHeight="1">
      <c r="A14" s="101" t="s">
        <v>425</v>
      </c>
      <c r="B14" s="446" t="s">
        <v>426</v>
      </c>
      <c r="C14" s="446" t="s">
        <v>98</v>
      </c>
      <c r="D14" s="446" t="s">
        <v>196</v>
      </c>
      <c r="E14" s="446" t="s">
        <v>427</v>
      </c>
      <c r="F14" s="102" t="s">
        <v>428</v>
      </c>
      <c r="G14" s="292"/>
      <c r="H14" s="197"/>
      <c r="I14" s="175" t="e">
        <f>Discount!O22</f>
        <v>#REF!</v>
      </c>
      <c r="J14" s="175"/>
      <c r="K14" s="175"/>
      <c r="L14" s="175"/>
      <c r="AE14" s="1276" t="s">
        <v>429</v>
      </c>
      <c r="AF14" s="1276"/>
      <c r="AG14" s="191" t="s">
        <v>182</v>
      </c>
      <c r="AH14" s="1276" t="s">
        <v>430</v>
      </c>
      <c r="AI14" s="1276"/>
    </row>
    <row r="15" spans="1:35" s="392" customFormat="1">
      <c r="A15" s="599"/>
      <c r="B15" s="600"/>
      <c r="C15" s="466"/>
      <c r="D15" s="467"/>
      <c r="E15" s="463"/>
      <c r="F15" s="464"/>
      <c r="H15" s="482"/>
      <c r="I15" s="482"/>
      <c r="J15" s="482"/>
      <c r="K15" s="482"/>
      <c r="L15" s="482"/>
      <c r="M15" s="482"/>
      <c r="N15" s="482"/>
      <c r="O15" s="482"/>
      <c r="P15" s="482"/>
      <c r="Q15" s="482"/>
    </row>
    <row r="16" spans="1:35" s="392" customFormat="1" ht="15">
      <c r="A16" s="1210" t="s">
        <v>339</v>
      </c>
      <c r="B16" s="1210"/>
      <c r="C16" s="1210"/>
      <c r="D16" s="1210"/>
      <c r="E16" s="1210"/>
      <c r="F16" s="1210"/>
      <c r="H16" s="482"/>
      <c r="I16" s="482"/>
      <c r="J16" s="482"/>
      <c r="K16" s="482"/>
      <c r="L16" s="482"/>
      <c r="M16" s="482"/>
      <c r="N16" s="482"/>
      <c r="O16" s="482"/>
      <c r="P16" s="482"/>
      <c r="Q16" s="482"/>
    </row>
    <row r="17" spans="1:35" s="392" customFormat="1">
      <c r="A17" s="604"/>
      <c r="B17" s="605"/>
      <c r="C17" s="470"/>
      <c r="D17" s="471"/>
      <c r="E17" s="465"/>
      <c r="F17" s="464"/>
      <c r="H17" s="482"/>
      <c r="I17" s="482" t="e">
        <f>E17*(1-$I$14)</f>
        <v>#REF!</v>
      </c>
      <c r="J17" s="482"/>
      <c r="K17" s="482"/>
      <c r="L17" s="482"/>
      <c r="M17" s="482"/>
      <c r="N17" s="482"/>
      <c r="O17" s="482"/>
      <c r="P17" s="482"/>
      <c r="Q17" s="482"/>
    </row>
    <row r="18" spans="1:35" s="392" customFormat="1">
      <c r="A18" s="604"/>
      <c r="B18" s="606"/>
      <c r="C18" s="470"/>
      <c r="D18" s="471"/>
      <c r="E18" s="465"/>
      <c r="F18" s="464"/>
      <c r="H18" s="482"/>
      <c r="I18" s="482" t="e">
        <f>E18*(1-$I$14)</f>
        <v>#REF!</v>
      </c>
      <c r="J18" s="482"/>
      <c r="K18" s="482"/>
      <c r="L18" s="482"/>
      <c r="M18" s="482"/>
      <c r="N18" s="482"/>
      <c r="O18" s="482"/>
      <c r="P18" s="482"/>
      <c r="Q18" s="482"/>
    </row>
    <row r="19" spans="1:35" s="392" customFormat="1">
      <c r="A19" s="604"/>
      <c r="B19" s="606"/>
      <c r="C19" s="470"/>
      <c r="D19" s="471"/>
      <c r="E19" s="465"/>
      <c r="F19" s="464"/>
      <c r="H19" s="482"/>
      <c r="I19" s="482" t="e">
        <f>E19*(1-$I$14)</f>
        <v>#REF!</v>
      </c>
      <c r="J19" s="482"/>
      <c r="K19" s="482"/>
      <c r="L19" s="482"/>
      <c r="M19" s="482"/>
      <c r="N19" s="482"/>
      <c r="O19" s="482"/>
      <c r="P19" s="482"/>
      <c r="Q19" s="482"/>
    </row>
    <row r="20" spans="1:35" s="392" customFormat="1" ht="24.75" customHeight="1">
      <c r="A20" s="473"/>
      <c r="B20" s="474" t="s">
        <v>431</v>
      </c>
      <c r="C20" s="474"/>
      <c r="D20" s="474"/>
      <c r="E20" s="474"/>
      <c r="F20" s="476">
        <f>SUM(F18:F19)</f>
        <v>0</v>
      </c>
      <c r="H20" s="482"/>
      <c r="I20" s="482"/>
      <c r="J20" s="482"/>
      <c r="K20" s="482"/>
      <c r="L20" s="482"/>
      <c r="M20" s="482"/>
      <c r="N20" s="482"/>
      <c r="O20" s="482"/>
      <c r="P20" s="482"/>
      <c r="Q20" s="482"/>
    </row>
    <row r="21" spans="1:35" ht="12.75" customHeight="1">
      <c r="A21" s="303"/>
      <c r="B21" s="287"/>
      <c r="C21" s="287"/>
      <c r="D21" s="287"/>
      <c r="E21" s="287"/>
      <c r="F21" s="287"/>
      <c r="G21" s="459"/>
      <c r="H21" s="197"/>
      <c r="I21" s="175"/>
      <c r="J21" s="175"/>
      <c r="K21" s="175"/>
      <c r="L21" s="175"/>
      <c r="AE21" s="214"/>
      <c r="AF21" s="214"/>
      <c r="AH21" s="214"/>
      <c r="AI21" s="214"/>
    </row>
    <row r="22" spans="1:35" ht="24.75" customHeight="1">
      <c r="A22" s="1278"/>
      <c r="B22" s="1278"/>
      <c r="C22" s="1278"/>
      <c r="D22" s="1278"/>
      <c r="E22" s="1278"/>
      <c r="F22" s="1278"/>
      <c r="G22" s="1278"/>
      <c r="H22" s="197"/>
      <c r="I22" s="175"/>
      <c r="J22" s="175"/>
      <c r="K22" s="175"/>
      <c r="L22" s="175"/>
      <c r="AD22" s="175" t="s">
        <v>182</v>
      </c>
      <c r="AE22" s="243" t="e">
        <f>IF(#REF!&gt;0,#REF!&amp; " Item(s) in Sch-3", "")</f>
        <v>#REF!</v>
      </c>
      <c r="AF22" s="215"/>
    </row>
    <row r="23" spans="1:35" ht="27.75" customHeight="1">
      <c r="A23" s="351"/>
      <c r="B23" s="351"/>
      <c r="C23" s="1277"/>
      <c r="D23" s="1277"/>
      <c r="E23" s="1277"/>
      <c r="F23" s="1277"/>
      <c r="G23" s="1277"/>
      <c r="I23" s="255"/>
      <c r="J23" s="255"/>
      <c r="K23" s="255"/>
      <c r="L23" s="255"/>
      <c r="AE23" s="243"/>
      <c r="AF23" s="215"/>
    </row>
    <row r="24" spans="1:35" ht="27.95" customHeight="1">
      <c r="A24" s="93" t="s">
        <v>157</v>
      </c>
      <c r="B24" s="107" t="str">
        <f>'Sch-1.'!B57</f>
        <v>--2025</v>
      </c>
      <c r="C24" s="1277" t="str">
        <f>"Printed Name   : " &amp; 'Sch-1.'!I58</f>
        <v xml:space="preserve">Printed Name   : </v>
      </c>
      <c r="D24" s="1277"/>
      <c r="E24" s="1277"/>
      <c r="F24" s="1277"/>
      <c r="G24" s="1277"/>
      <c r="I24" s="255"/>
      <c r="J24" s="255"/>
      <c r="K24" s="255"/>
      <c r="L24" s="255"/>
    </row>
    <row r="25" spans="1:35" ht="27.95" customHeight="1">
      <c r="A25" s="93" t="s">
        <v>158</v>
      </c>
      <c r="B25" s="103" t="str">
        <f>'Sch-1.'!B58</f>
        <v/>
      </c>
      <c r="C25" s="1277" t="str">
        <f>"Designation      : " &amp; 'Sch-1.'!I59</f>
        <v xml:space="preserve">Designation      : </v>
      </c>
      <c r="D25" s="1277"/>
      <c r="E25" s="1277"/>
      <c r="F25" s="1277"/>
      <c r="G25" s="1277"/>
      <c r="I25" s="255"/>
      <c r="J25" s="255"/>
      <c r="K25" s="255"/>
      <c r="L25" s="255"/>
    </row>
    <row r="26" spans="1:35" ht="36.75" customHeight="1">
      <c r="A26" s="104" t="s">
        <v>432</v>
      </c>
      <c r="B26" s="1279" t="s">
        <v>433</v>
      </c>
      <c r="C26" s="1279"/>
      <c r="D26" s="1279"/>
      <c r="E26" s="1279"/>
      <c r="F26" s="1279"/>
      <c r="G26" s="551"/>
      <c r="I26" s="255"/>
      <c r="J26" s="255"/>
      <c r="K26" s="255"/>
      <c r="L26" s="255"/>
    </row>
    <row r="27" spans="1:35" ht="31.5" customHeight="1">
      <c r="A27" s="289"/>
      <c r="B27" s="32"/>
      <c r="C27" s="32"/>
      <c r="D27" s="32"/>
      <c r="E27" s="32"/>
      <c r="F27" s="32"/>
      <c r="G27" s="32"/>
      <c r="H27" s="246"/>
      <c r="I27" s="255"/>
      <c r="J27" s="255"/>
      <c r="K27" s="255"/>
      <c r="L27" s="255"/>
    </row>
    <row r="95" spans="1:12" s="175" customFormat="1">
      <c r="A95" s="194"/>
      <c r="B95" s="184"/>
      <c r="C95" s="184"/>
      <c r="D95" s="184"/>
      <c r="E95" s="184"/>
      <c r="F95" s="184"/>
      <c r="G95" s="184"/>
      <c r="H95" s="244"/>
      <c r="I95" s="255"/>
      <c r="J95" s="255"/>
      <c r="K95" s="255"/>
      <c r="L95" s="255"/>
    </row>
    <row r="96" spans="1:12" s="175" customFormat="1">
      <c r="A96" s="194"/>
      <c r="B96" s="184"/>
      <c r="C96" s="184"/>
      <c r="D96" s="184"/>
      <c r="E96" s="184"/>
      <c r="F96" s="184"/>
      <c r="G96" s="184"/>
      <c r="H96" s="244"/>
      <c r="I96" s="255"/>
      <c r="J96" s="255"/>
      <c r="K96" s="255"/>
      <c r="L96" s="255"/>
    </row>
    <row r="97" spans="1:35" s="175" customFormat="1">
      <c r="A97" s="194"/>
      <c r="B97" s="184"/>
      <c r="C97" s="184"/>
      <c r="D97" s="184"/>
      <c r="E97" s="184"/>
      <c r="F97" s="184"/>
      <c r="G97" s="184"/>
      <c r="H97" s="244"/>
      <c r="I97" s="255"/>
      <c r="J97" s="255"/>
      <c r="K97" s="255"/>
      <c r="L97" s="255"/>
    </row>
    <row r="98" spans="1:35" s="255" customFormat="1" hidden="1">
      <c r="A98" s="177" t="str">
        <f>A1</f>
        <v>Ref. No:  SRTS-II/C&amp;M/WC-4218/2025---------------------
Specification Nos: SR2/NT/W-AIS/DOM/C00/25/01355</v>
      </c>
      <c r="B98" s="93"/>
      <c r="C98" s="180"/>
      <c r="D98" s="180"/>
      <c r="E98" s="180"/>
      <c r="F98" s="180"/>
      <c r="G98" s="180"/>
      <c r="H98" s="179"/>
    </row>
    <row r="99" spans="1:35" s="255" customFormat="1" hidden="1">
      <c r="A99" s="66"/>
      <c r="B99" s="86"/>
      <c r="C99" s="87"/>
      <c r="D99" s="87"/>
      <c r="E99" s="87"/>
      <c r="F99" s="87"/>
      <c r="G99" s="87"/>
      <c r="H99" s="179"/>
    </row>
    <row r="100" spans="1:35" s="255" customFormat="1" ht="35.25" hidden="1" customHeight="1">
      <c r="A100" s="1274" t="str">
        <f t="shared" ref="A100:C101" si="0">A3</f>
        <v>Construction of 220kV Terminal Bay at 400kV Hiriyur Substation for KPTCL by POWERGRID</v>
      </c>
      <c r="B100" s="1274">
        <f t="shared" si="0"/>
        <v>0</v>
      </c>
      <c r="C100" s="1274">
        <f t="shared" si="0"/>
        <v>0</v>
      </c>
      <c r="D100" s="1274"/>
      <c r="E100" s="1274"/>
      <c r="F100" s="1274"/>
      <c r="G100" s="1274">
        <f>G3</f>
        <v>0</v>
      </c>
      <c r="H100" s="179"/>
    </row>
    <row r="101" spans="1:35" s="255" customFormat="1" hidden="1">
      <c r="A101" s="1258" t="str">
        <f t="shared" si="0"/>
        <v>(SCHEDULE OF RATES AND PRICES )</v>
      </c>
      <c r="B101" s="1258">
        <f t="shared" si="0"/>
        <v>0</v>
      </c>
      <c r="C101" s="1258">
        <f t="shared" si="0"/>
        <v>0</v>
      </c>
      <c r="D101" s="1258"/>
      <c r="E101" s="1258"/>
      <c r="F101" s="1258"/>
      <c r="G101" s="1258">
        <f>G4</f>
        <v>0</v>
      </c>
      <c r="H101" s="179"/>
    </row>
    <row r="102" spans="1:35" s="255" customFormat="1" hidden="1">
      <c r="A102" s="67"/>
      <c r="B102" s="100"/>
      <c r="C102" s="100"/>
      <c r="D102" s="100"/>
      <c r="E102" s="100"/>
      <c r="F102" s="100"/>
      <c r="G102" s="100"/>
      <c r="H102" s="179"/>
    </row>
    <row r="103" spans="1:35" s="255" customFormat="1" hidden="1">
      <c r="A103" s="31" t="str">
        <f>A6</f>
        <v>Bidder’s Name and Address (Lead Partner) :</v>
      </c>
      <c r="B103" s="41"/>
      <c r="C103" s="41"/>
      <c r="D103" s="41"/>
      <c r="E103" s="41"/>
      <c r="F103" s="41"/>
      <c r="G103" s="62">
        <f t="shared" ref="G103:G108" si="1">G6</f>
        <v>0</v>
      </c>
      <c r="H103" s="179"/>
    </row>
    <row r="104" spans="1:35" s="255" customFormat="1" hidden="1">
      <c r="A104" s="1275" t="str">
        <f>A7</f>
        <v/>
      </c>
      <c r="B104" s="1275">
        <f t="shared" ref="B104:C108" si="2">B7</f>
        <v>0</v>
      </c>
      <c r="C104" s="1275">
        <f t="shared" si="2"/>
        <v>0</v>
      </c>
      <c r="D104" s="388"/>
      <c r="E104" s="388"/>
      <c r="F104" s="388"/>
      <c r="G104" s="61">
        <f t="shared" si="1"/>
        <v>0</v>
      </c>
      <c r="H104" s="179"/>
    </row>
    <row r="105" spans="1:35" s="255" customFormat="1" hidden="1">
      <c r="A105" s="42" t="str">
        <f>A8</f>
        <v>Name     :</v>
      </c>
      <c r="B105" s="1214" t="str">
        <f t="shared" si="2"/>
        <v/>
      </c>
      <c r="C105" s="1214">
        <f t="shared" si="2"/>
        <v>0</v>
      </c>
      <c r="D105" s="387"/>
      <c r="E105" s="387"/>
      <c r="F105" s="387"/>
      <c r="G105" s="61">
        <f t="shared" si="1"/>
        <v>0</v>
      </c>
      <c r="H105" s="179"/>
    </row>
    <row r="106" spans="1:35" s="255" customFormat="1" hidden="1">
      <c r="A106" s="42" t="str">
        <f>A9</f>
        <v>Address :</v>
      </c>
      <c r="B106" s="1214" t="str">
        <f t="shared" si="2"/>
        <v/>
      </c>
      <c r="C106" s="1214">
        <f t="shared" si="2"/>
        <v>0</v>
      </c>
      <c r="D106" s="387"/>
      <c r="E106" s="387"/>
      <c r="F106" s="387"/>
      <c r="G106" s="61">
        <f t="shared" si="1"/>
        <v>0</v>
      </c>
      <c r="H106" s="179"/>
    </row>
    <row r="107" spans="1:35" s="255" customFormat="1" hidden="1">
      <c r="A107" s="43"/>
      <c r="B107" s="1214" t="str">
        <f t="shared" si="2"/>
        <v/>
      </c>
      <c r="C107" s="1214">
        <f t="shared" si="2"/>
        <v>0</v>
      </c>
      <c r="D107" s="387"/>
      <c r="E107" s="387"/>
      <c r="F107" s="387"/>
      <c r="G107" s="61">
        <f t="shared" si="1"/>
        <v>0</v>
      </c>
      <c r="H107" s="179"/>
    </row>
    <row r="108" spans="1:35" s="255" customFormat="1" hidden="1">
      <c r="A108" s="43"/>
      <c r="B108" s="1214" t="str">
        <f t="shared" si="2"/>
        <v/>
      </c>
      <c r="C108" s="1214">
        <f t="shared" si="2"/>
        <v>0</v>
      </c>
      <c r="D108" s="387"/>
      <c r="E108" s="387"/>
      <c r="F108" s="387"/>
      <c r="G108" s="61">
        <f t="shared" si="1"/>
        <v>0</v>
      </c>
      <c r="H108" s="179"/>
    </row>
    <row r="109" spans="1:35" s="255" customFormat="1" hidden="1">
      <c r="A109" s="289"/>
      <c r="B109" s="32"/>
      <c r="C109" s="32"/>
      <c r="D109" s="32"/>
      <c r="E109" s="32"/>
      <c r="F109" s="32"/>
      <c r="G109" s="32"/>
      <c r="H109" s="179"/>
    </row>
    <row r="110" spans="1:35" s="255" customFormat="1" ht="33.75" hidden="1" customHeight="1">
      <c r="A110" s="287" t="str">
        <f>A14</f>
        <v>SL. NO.</v>
      </c>
      <c r="B110" s="291" t="str">
        <f>B14</f>
        <v>Description of Test</v>
      </c>
      <c r="C110" s="1282">
        <f>G14</f>
        <v>0</v>
      </c>
      <c r="D110" s="1282"/>
      <c r="E110" s="1282"/>
      <c r="F110" s="1282"/>
      <c r="G110" s="1282"/>
      <c r="H110" s="179"/>
      <c r="AE110" s="1282"/>
      <c r="AF110" s="1282"/>
      <c r="AH110" s="1282"/>
      <c r="AI110" s="1282"/>
    </row>
    <row r="111" spans="1:35" s="255" customFormat="1" hidden="1">
      <c r="A111" s="100" t="e">
        <f>#REF!</f>
        <v>#REF!</v>
      </c>
      <c r="B111" s="100" t="e">
        <f>#REF!</f>
        <v>#REF!</v>
      </c>
      <c r="C111" s="1280" t="e">
        <f>#REF!</f>
        <v>#REF!</v>
      </c>
      <c r="D111" s="1280"/>
      <c r="E111" s="1280"/>
      <c r="F111" s="1280"/>
      <c r="G111" s="1280"/>
      <c r="H111" s="179"/>
      <c r="AE111" s="1280"/>
      <c r="AF111" s="1280"/>
      <c r="AH111" s="1280"/>
      <c r="AI111" s="1280"/>
    </row>
    <row r="112" spans="1:35" s="255" customFormat="1" hidden="1">
      <c r="A112" s="293" t="e">
        <f>#REF!</f>
        <v>#REF!</v>
      </c>
      <c r="B112" s="294" t="e">
        <f>#REF!</f>
        <v>#REF!</v>
      </c>
      <c r="C112" s="1280"/>
      <c r="D112" s="1280"/>
      <c r="E112" s="1280"/>
      <c r="F112" s="1280"/>
      <c r="G112" s="1280"/>
      <c r="H112" s="179"/>
      <c r="AE112" s="1280"/>
      <c r="AF112" s="1280"/>
      <c r="AH112" s="1280"/>
      <c r="AI112" s="1280"/>
    </row>
    <row r="113" spans="1:35" s="255" customFormat="1" hidden="1">
      <c r="A113" s="295" t="e">
        <f>#REF!</f>
        <v>#REF!</v>
      </c>
      <c r="B113" s="296" t="e">
        <f>#REF!</f>
        <v>#REF!</v>
      </c>
      <c r="C113" s="1281" t="e">
        <f>#REF!</f>
        <v>#REF!</v>
      </c>
      <c r="D113" s="1281"/>
      <c r="E113" s="1281"/>
      <c r="F113" s="1281"/>
      <c r="G113" s="1281"/>
      <c r="H113" s="177"/>
      <c r="AE113" s="297"/>
      <c r="AF113" s="297"/>
      <c r="AH113" s="297"/>
      <c r="AI113" s="297"/>
    </row>
    <row r="114" spans="1:35" s="255" customFormat="1" hidden="1">
      <c r="A114" s="295" t="e">
        <f>#REF!</f>
        <v>#REF!</v>
      </c>
      <c r="B114" s="296" t="e">
        <f>#REF!</f>
        <v>#REF!</v>
      </c>
      <c r="C114" s="1281" t="e">
        <f>#REF!</f>
        <v>#REF!</v>
      </c>
      <c r="D114" s="1281"/>
      <c r="E114" s="1281"/>
      <c r="F114" s="1281"/>
      <c r="G114" s="1281"/>
      <c r="H114" s="177"/>
      <c r="AE114" s="298"/>
      <c r="AF114" s="298"/>
      <c r="AH114" s="297"/>
      <c r="AI114" s="298"/>
    </row>
    <row r="115" spans="1:35" s="255" customFormat="1" ht="20.100000000000001" hidden="1" customHeight="1">
      <c r="A115" s="299"/>
      <c r="B115" s="294" t="e">
        <f>#REF!</f>
        <v>#REF!</v>
      </c>
      <c r="C115" s="1281" t="e">
        <f>#REF!</f>
        <v>#REF!</v>
      </c>
      <c r="D115" s="1281"/>
      <c r="E115" s="1281"/>
      <c r="F115" s="1281"/>
      <c r="G115" s="1281"/>
      <c r="H115" s="179"/>
      <c r="AE115" s="298"/>
      <c r="AF115" s="298"/>
      <c r="AH115" s="298"/>
      <c r="AI115" s="298"/>
    </row>
    <row r="116" spans="1:35" s="255" customFormat="1" hidden="1">
      <c r="A116" s="293" t="e">
        <f>#REF!</f>
        <v>#REF!</v>
      </c>
      <c r="B116" s="294" t="e">
        <f>#REF!</f>
        <v>#REF!</v>
      </c>
      <c r="C116" s="1281"/>
      <c r="D116" s="1281"/>
      <c r="E116" s="1281"/>
      <c r="F116" s="1281"/>
      <c r="G116" s="1281"/>
      <c r="H116" s="179"/>
      <c r="AE116" s="1281"/>
      <c r="AF116" s="1281"/>
      <c r="AH116" s="1281"/>
      <c r="AI116" s="1281"/>
    </row>
    <row r="117" spans="1:35" s="255" customFormat="1" hidden="1">
      <c r="A117" s="300" t="e">
        <f>#REF!</f>
        <v>#REF!</v>
      </c>
      <c r="B117" s="294" t="e">
        <f>#REF!</f>
        <v>#REF!</v>
      </c>
      <c r="C117" s="1281"/>
      <c r="D117" s="1281"/>
      <c r="E117" s="1281"/>
      <c r="F117" s="1281"/>
      <c r="G117" s="1281"/>
      <c r="H117" s="179"/>
      <c r="AE117" s="1281"/>
      <c r="AF117" s="1281"/>
      <c r="AH117" s="1281"/>
      <c r="AI117" s="1281"/>
    </row>
    <row r="118" spans="1:35" s="255" customFormat="1" hidden="1">
      <c r="A118" s="301" t="e">
        <f>#REF!</f>
        <v>#REF!</v>
      </c>
      <c r="B118" s="294" t="e">
        <f>#REF!</f>
        <v>#REF!</v>
      </c>
      <c r="C118" s="1281"/>
      <c r="D118" s="1281"/>
      <c r="E118" s="1281"/>
      <c r="F118" s="1281"/>
      <c r="G118" s="1281"/>
      <c r="H118" s="179"/>
      <c r="AE118" s="1281"/>
      <c r="AF118" s="1281"/>
      <c r="AH118" s="1281"/>
      <c r="AI118" s="1281"/>
    </row>
    <row r="119" spans="1:35" s="255" customFormat="1" hidden="1">
      <c r="A119" s="295" t="e">
        <f>#REF!</f>
        <v>#REF!</v>
      </c>
      <c r="B119" s="296" t="e">
        <f>#REF!</f>
        <v>#REF!</v>
      </c>
      <c r="C119" s="1281" t="e">
        <f>#REF!</f>
        <v>#REF!</v>
      </c>
      <c r="D119" s="1281"/>
      <c r="E119" s="1281"/>
      <c r="F119" s="1281"/>
      <c r="G119" s="1281"/>
      <c r="H119" s="177"/>
      <c r="AE119" s="298"/>
      <c r="AF119" s="298"/>
      <c r="AH119" s="297"/>
      <c r="AI119" s="298"/>
    </row>
    <row r="120" spans="1:35" s="255" customFormat="1" hidden="1">
      <c r="A120" s="295" t="e">
        <f>#REF!</f>
        <v>#REF!</v>
      </c>
      <c r="B120" s="296" t="e">
        <f>#REF!</f>
        <v>#REF!</v>
      </c>
      <c r="C120" s="1281" t="e">
        <f>#REF!</f>
        <v>#REF!</v>
      </c>
      <c r="D120" s="1281"/>
      <c r="E120" s="1281"/>
      <c r="F120" s="1281"/>
      <c r="G120" s="1281"/>
      <c r="H120" s="177"/>
      <c r="AE120" s="298"/>
      <c r="AF120" s="298"/>
      <c r="AH120" s="297"/>
      <c r="AI120" s="298"/>
    </row>
    <row r="121" spans="1:35" s="255" customFormat="1" hidden="1">
      <c r="A121" s="295" t="e">
        <f>#REF!</f>
        <v>#REF!</v>
      </c>
      <c r="B121" s="296" t="e">
        <f>#REF!</f>
        <v>#REF!</v>
      </c>
      <c r="C121" s="1281" t="e">
        <f>#REF!</f>
        <v>#REF!</v>
      </c>
      <c r="D121" s="1281"/>
      <c r="E121" s="1281"/>
      <c r="F121" s="1281"/>
      <c r="G121" s="1281"/>
      <c r="H121" s="177"/>
      <c r="AE121" s="298"/>
      <c r="AF121" s="298"/>
      <c r="AH121" s="297"/>
      <c r="AI121" s="298"/>
    </row>
    <row r="122" spans="1:35" s="255" customFormat="1" hidden="1">
      <c r="A122" s="295" t="e">
        <f>#REF!</f>
        <v>#REF!</v>
      </c>
      <c r="B122" s="296" t="e">
        <f>#REF!</f>
        <v>#REF!</v>
      </c>
      <c r="C122" s="1281" t="e">
        <f>#REF!</f>
        <v>#REF!</v>
      </c>
      <c r="D122" s="1281"/>
      <c r="E122" s="1281"/>
      <c r="F122" s="1281"/>
      <c r="G122" s="1281"/>
      <c r="H122" s="177"/>
      <c r="AE122" s="298"/>
      <c r="AF122" s="298"/>
      <c r="AH122" s="297"/>
      <c r="AI122" s="298"/>
    </row>
    <row r="123" spans="1:35" s="255" customFormat="1" hidden="1">
      <c r="A123" s="295"/>
      <c r="B123" s="294" t="e">
        <f>#REF!</f>
        <v>#REF!</v>
      </c>
      <c r="C123" s="1281" t="e">
        <f>#REF!</f>
        <v>#REF!</v>
      </c>
      <c r="D123" s="1281"/>
      <c r="E123" s="1281"/>
      <c r="F123" s="1281"/>
      <c r="G123" s="1281"/>
      <c r="H123" s="177"/>
      <c r="AE123" s="298"/>
      <c r="AF123" s="298"/>
      <c r="AH123" s="298"/>
      <c r="AI123" s="298"/>
    </row>
    <row r="124" spans="1:35" s="255" customFormat="1" ht="20.100000000000001" hidden="1" customHeight="1">
      <c r="A124" s="301" t="e">
        <f>#REF!</f>
        <v>#REF!</v>
      </c>
      <c r="B124" s="294" t="e">
        <f>#REF!</f>
        <v>#REF!</v>
      </c>
      <c r="C124" s="1281"/>
      <c r="D124" s="1281"/>
      <c r="E124" s="1281"/>
      <c r="F124" s="1281"/>
      <c r="G124" s="1281"/>
      <c r="H124" s="177"/>
      <c r="AE124" s="298"/>
      <c r="AF124" s="298"/>
      <c r="AH124" s="298"/>
      <c r="AI124" s="298"/>
    </row>
    <row r="125" spans="1:35" s="255" customFormat="1" hidden="1">
      <c r="A125" s="295" t="e">
        <f>#REF!</f>
        <v>#REF!</v>
      </c>
      <c r="B125" s="296" t="e">
        <f>#REF!</f>
        <v>#REF!</v>
      </c>
      <c r="C125" s="1281" t="e">
        <f>#REF!</f>
        <v>#REF!</v>
      </c>
      <c r="D125" s="1281"/>
      <c r="E125" s="1281"/>
      <c r="F125" s="1281"/>
      <c r="G125" s="1281"/>
      <c r="H125" s="177"/>
      <c r="AE125" s="298"/>
      <c r="AF125" s="298"/>
      <c r="AH125" s="297"/>
      <c r="AI125" s="298"/>
    </row>
    <row r="126" spans="1:35" s="255" customFormat="1" hidden="1">
      <c r="A126" s="295" t="e">
        <f>#REF!</f>
        <v>#REF!</v>
      </c>
      <c r="B126" s="296" t="e">
        <f>#REF!</f>
        <v>#REF!</v>
      </c>
      <c r="C126" s="1281" t="e">
        <f>#REF!</f>
        <v>#REF!</v>
      </c>
      <c r="D126" s="1281"/>
      <c r="E126" s="1281"/>
      <c r="F126" s="1281"/>
      <c r="G126" s="1281"/>
      <c r="H126" s="177"/>
      <c r="AE126" s="298"/>
      <c r="AF126" s="298"/>
      <c r="AH126" s="297"/>
      <c r="AI126" s="298"/>
    </row>
    <row r="127" spans="1:35" s="255" customFormat="1" ht="20.100000000000001" hidden="1" customHeight="1">
      <c r="A127" s="295" t="e">
        <f>#REF!</f>
        <v>#REF!</v>
      </c>
      <c r="B127" s="296" t="e">
        <f>#REF!</f>
        <v>#REF!</v>
      </c>
      <c r="C127" s="1281" t="e">
        <f>#REF!</f>
        <v>#REF!</v>
      </c>
      <c r="D127" s="1281"/>
      <c r="E127" s="1281"/>
      <c r="F127" s="1281"/>
      <c r="G127" s="1281"/>
      <c r="H127" s="177"/>
      <c r="AE127" s="298"/>
      <c r="AF127" s="298"/>
      <c r="AH127" s="297"/>
      <c r="AI127" s="298"/>
    </row>
    <row r="128" spans="1:35" s="255" customFormat="1" hidden="1">
      <c r="A128" s="295" t="e">
        <f>#REF!</f>
        <v>#REF!</v>
      </c>
      <c r="B128" s="296" t="e">
        <f>#REF!</f>
        <v>#REF!</v>
      </c>
      <c r="C128" s="1281" t="e">
        <f>#REF!</f>
        <v>#REF!</v>
      </c>
      <c r="D128" s="1281"/>
      <c r="E128" s="1281"/>
      <c r="F128" s="1281"/>
      <c r="G128" s="1281"/>
      <c r="H128" s="177"/>
      <c r="AE128" s="298"/>
      <c r="AF128" s="298"/>
      <c r="AH128" s="297"/>
      <c r="AI128" s="298"/>
    </row>
    <row r="129" spans="1:35" s="256" customFormat="1" ht="20.100000000000001" hidden="1" customHeight="1">
      <c r="A129" s="302"/>
      <c r="B129" s="294" t="e">
        <f>#REF!</f>
        <v>#REF!</v>
      </c>
      <c r="C129" s="1281" t="e">
        <f>#REF!</f>
        <v>#REF!</v>
      </c>
      <c r="D129" s="1281"/>
      <c r="E129" s="1281"/>
      <c r="F129" s="1281"/>
      <c r="G129" s="1281"/>
      <c r="H129" s="177"/>
      <c r="AE129" s="298"/>
      <c r="AF129" s="298"/>
      <c r="AH129" s="298"/>
      <c r="AI129" s="298"/>
    </row>
    <row r="130" spans="1:35" s="255" customFormat="1" ht="24" hidden="1" customHeight="1">
      <c r="A130" s="301" t="e">
        <f>#REF!</f>
        <v>#REF!</v>
      </c>
      <c r="B130" s="294" t="e">
        <f>#REF!</f>
        <v>#REF!</v>
      </c>
      <c r="C130" s="1281"/>
      <c r="D130" s="1281"/>
      <c r="E130" s="1281"/>
      <c r="F130" s="1281"/>
      <c r="G130" s="1281"/>
      <c r="H130" s="177"/>
      <c r="AE130" s="298"/>
      <c r="AF130" s="298"/>
      <c r="AH130" s="298"/>
      <c r="AI130" s="298"/>
    </row>
    <row r="131" spans="1:35" s="255" customFormat="1" hidden="1">
      <c r="A131" s="295" t="e">
        <f>#REF!</f>
        <v>#REF!</v>
      </c>
      <c r="B131" s="296" t="e">
        <f>#REF!</f>
        <v>#REF!</v>
      </c>
      <c r="C131" s="1281" t="e">
        <f>#REF!</f>
        <v>#REF!</v>
      </c>
      <c r="D131" s="1281"/>
      <c r="E131" s="1281"/>
      <c r="F131" s="1281"/>
      <c r="G131" s="1281"/>
      <c r="H131" s="177"/>
      <c r="AE131" s="298"/>
      <c r="AF131" s="298"/>
      <c r="AH131" s="297"/>
      <c r="AI131" s="298"/>
    </row>
    <row r="132" spans="1:35" s="255" customFormat="1" hidden="1">
      <c r="A132" s="295" t="e">
        <f>#REF!</f>
        <v>#REF!</v>
      </c>
      <c r="B132" s="296" t="e">
        <f>#REF!</f>
        <v>#REF!</v>
      </c>
      <c r="C132" s="1281" t="e">
        <f>#REF!</f>
        <v>#REF!</v>
      </c>
      <c r="D132" s="1281"/>
      <c r="E132" s="1281"/>
      <c r="F132" s="1281"/>
      <c r="G132" s="1281"/>
      <c r="H132" s="177"/>
      <c r="AE132" s="298"/>
      <c r="AF132" s="298"/>
      <c r="AH132" s="297"/>
      <c r="AI132" s="298"/>
    </row>
    <row r="133" spans="1:35" s="255" customFormat="1" ht="33" hidden="1" customHeight="1">
      <c r="A133" s="295" t="e">
        <f>#REF!</f>
        <v>#REF!</v>
      </c>
      <c r="B133" s="296" t="e">
        <f>#REF!</f>
        <v>#REF!</v>
      </c>
      <c r="C133" s="1281" t="e">
        <f>#REF!</f>
        <v>#REF!</v>
      </c>
      <c r="D133" s="1281"/>
      <c r="E133" s="1281"/>
      <c r="F133" s="1281"/>
      <c r="G133" s="1281"/>
      <c r="H133" s="177"/>
      <c r="AE133" s="298"/>
      <c r="AF133" s="298"/>
      <c r="AH133" s="297"/>
      <c r="AI133" s="298"/>
    </row>
    <row r="134" spans="1:35" s="256" customFormat="1" ht="20.100000000000001" hidden="1" customHeight="1">
      <c r="A134" s="295"/>
      <c r="B134" s="294" t="e">
        <f>#REF!</f>
        <v>#REF!</v>
      </c>
      <c r="C134" s="1281" t="e">
        <f>#REF!</f>
        <v>#REF!</v>
      </c>
      <c r="D134" s="1281"/>
      <c r="E134" s="1281"/>
      <c r="F134" s="1281"/>
      <c r="G134" s="1281"/>
      <c r="H134" s="177"/>
      <c r="AE134" s="298"/>
      <c r="AF134" s="298"/>
      <c r="AH134" s="298"/>
      <c r="AI134" s="298"/>
    </row>
    <row r="135" spans="1:35" s="255" customFormat="1" ht="20.100000000000001" hidden="1" customHeight="1">
      <c r="A135" s="301" t="e">
        <f>#REF!</f>
        <v>#REF!</v>
      </c>
      <c r="B135" s="294" t="e">
        <f>#REF!</f>
        <v>#REF!</v>
      </c>
      <c r="C135" s="1281"/>
      <c r="D135" s="1281"/>
      <c r="E135" s="1281"/>
      <c r="F135" s="1281"/>
      <c r="G135" s="1281"/>
      <c r="H135" s="177"/>
      <c r="AE135" s="298"/>
      <c r="AF135" s="298"/>
      <c r="AH135" s="298"/>
      <c r="AI135" s="298"/>
    </row>
    <row r="136" spans="1:35" s="255" customFormat="1" hidden="1">
      <c r="A136" s="295" t="e">
        <f>#REF!</f>
        <v>#REF!</v>
      </c>
      <c r="B136" s="296" t="e">
        <f>#REF!</f>
        <v>#REF!</v>
      </c>
      <c r="C136" s="1281" t="e">
        <f>#REF!</f>
        <v>#REF!</v>
      </c>
      <c r="D136" s="1281"/>
      <c r="E136" s="1281"/>
      <c r="F136" s="1281"/>
      <c r="G136" s="1281"/>
      <c r="H136" s="177"/>
      <c r="AE136" s="298"/>
      <c r="AF136" s="298"/>
      <c r="AH136" s="297"/>
      <c r="AI136" s="298"/>
    </row>
    <row r="137" spans="1:35" s="255" customFormat="1" hidden="1">
      <c r="A137" s="295" t="e">
        <f>#REF!</f>
        <v>#REF!</v>
      </c>
      <c r="B137" s="296" t="e">
        <f>#REF!</f>
        <v>#REF!</v>
      </c>
      <c r="C137" s="1281" t="e">
        <f>#REF!</f>
        <v>#REF!</v>
      </c>
      <c r="D137" s="1281"/>
      <c r="E137" s="1281"/>
      <c r="F137" s="1281"/>
      <c r="G137" s="1281"/>
      <c r="H137" s="177"/>
      <c r="AE137" s="298"/>
      <c r="AF137" s="298"/>
      <c r="AH137" s="297"/>
      <c r="AI137" s="298"/>
    </row>
    <row r="138" spans="1:35" s="255" customFormat="1" hidden="1">
      <c r="A138" s="295" t="e">
        <f>#REF!</f>
        <v>#REF!</v>
      </c>
      <c r="B138" s="296" t="e">
        <f>#REF!</f>
        <v>#REF!</v>
      </c>
      <c r="C138" s="1281" t="e">
        <f>#REF!</f>
        <v>#REF!</v>
      </c>
      <c r="D138" s="1281"/>
      <c r="E138" s="1281"/>
      <c r="F138" s="1281"/>
      <c r="G138" s="1281"/>
      <c r="H138" s="177"/>
      <c r="AE138" s="298"/>
      <c r="AF138" s="298"/>
      <c r="AH138" s="297"/>
      <c r="AI138" s="298"/>
    </row>
    <row r="139" spans="1:35" s="255" customFormat="1" hidden="1">
      <c r="A139" s="295"/>
      <c r="B139" s="294" t="e">
        <f>#REF!</f>
        <v>#REF!</v>
      </c>
      <c r="C139" s="1281" t="e">
        <f>#REF!</f>
        <v>#REF!</v>
      </c>
      <c r="D139" s="1281"/>
      <c r="E139" s="1281"/>
      <c r="F139" s="1281"/>
      <c r="G139" s="1281"/>
      <c r="H139" s="177"/>
      <c r="AE139" s="298"/>
      <c r="AF139" s="298"/>
      <c r="AH139" s="298"/>
      <c r="AI139" s="298"/>
    </row>
    <row r="140" spans="1:35" s="255" customFormat="1" ht="20.100000000000001" hidden="1" customHeight="1">
      <c r="A140" s="301" t="e">
        <f>#REF!</f>
        <v>#REF!</v>
      </c>
      <c r="B140" s="294" t="e">
        <f>#REF!</f>
        <v>#REF!</v>
      </c>
      <c r="C140" s="1281"/>
      <c r="D140" s="1281"/>
      <c r="E140" s="1281"/>
      <c r="F140" s="1281"/>
      <c r="G140" s="1281"/>
      <c r="H140" s="177"/>
      <c r="AE140" s="298"/>
      <c r="AF140" s="298"/>
      <c r="AH140" s="298"/>
      <c r="AI140" s="298"/>
    </row>
    <row r="141" spans="1:35" s="255" customFormat="1" hidden="1">
      <c r="A141" s="295" t="e">
        <f>#REF!</f>
        <v>#REF!</v>
      </c>
      <c r="B141" s="296" t="e">
        <f>#REF!</f>
        <v>#REF!</v>
      </c>
      <c r="C141" s="1281" t="e">
        <f>#REF!</f>
        <v>#REF!</v>
      </c>
      <c r="D141" s="1281"/>
      <c r="E141" s="1281"/>
      <c r="F141" s="1281"/>
      <c r="G141" s="1281"/>
      <c r="H141" s="177"/>
      <c r="AE141" s="298"/>
      <c r="AF141" s="298"/>
      <c r="AH141" s="297"/>
      <c r="AI141" s="298"/>
    </row>
    <row r="142" spans="1:35" s="255" customFormat="1" hidden="1">
      <c r="A142" s="295" t="e">
        <f>#REF!</f>
        <v>#REF!</v>
      </c>
      <c r="B142" s="296" t="e">
        <f>#REF!</f>
        <v>#REF!</v>
      </c>
      <c r="C142" s="1281" t="e">
        <f>#REF!</f>
        <v>#REF!</v>
      </c>
      <c r="D142" s="1281"/>
      <c r="E142" s="1281"/>
      <c r="F142" s="1281"/>
      <c r="G142" s="1281"/>
      <c r="H142" s="177"/>
      <c r="AE142" s="298"/>
      <c r="AF142" s="298"/>
      <c r="AH142" s="297"/>
      <c r="AI142" s="298"/>
    </row>
    <row r="143" spans="1:35" s="255" customFormat="1" hidden="1">
      <c r="A143" s="295" t="e">
        <f>#REF!</f>
        <v>#REF!</v>
      </c>
      <c r="B143" s="296" t="e">
        <f>#REF!</f>
        <v>#REF!</v>
      </c>
      <c r="C143" s="1281" t="e">
        <f>#REF!</f>
        <v>#REF!</v>
      </c>
      <c r="D143" s="1281"/>
      <c r="E143" s="1281"/>
      <c r="F143" s="1281"/>
      <c r="G143" s="1281"/>
      <c r="H143" s="177"/>
      <c r="AE143" s="298"/>
      <c r="AF143" s="298"/>
      <c r="AH143" s="297"/>
      <c r="AI143" s="298"/>
    </row>
    <row r="144" spans="1:35" s="255" customFormat="1" hidden="1">
      <c r="A144" s="295" t="e">
        <f>#REF!</f>
        <v>#REF!</v>
      </c>
      <c r="B144" s="296" t="e">
        <f>#REF!</f>
        <v>#REF!</v>
      </c>
      <c r="C144" s="1281" t="e">
        <f>#REF!</f>
        <v>#REF!</v>
      </c>
      <c r="D144" s="1281"/>
      <c r="E144" s="1281"/>
      <c r="F144" s="1281"/>
      <c r="G144" s="1281"/>
      <c r="H144" s="177"/>
      <c r="AE144" s="298"/>
      <c r="AF144" s="298"/>
      <c r="AH144" s="297"/>
      <c r="AI144" s="298"/>
    </row>
    <row r="145" spans="1:35" s="256" customFormat="1" ht="20.100000000000001" hidden="1" customHeight="1">
      <c r="A145" s="295"/>
      <c r="B145" s="294" t="e">
        <f>#REF!</f>
        <v>#REF!</v>
      </c>
      <c r="C145" s="1281" t="e">
        <f>#REF!</f>
        <v>#REF!</v>
      </c>
      <c r="D145" s="1281"/>
      <c r="E145" s="1281"/>
      <c r="F145" s="1281"/>
      <c r="G145" s="1281"/>
      <c r="H145" s="177"/>
      <c r="AE145" s="298"/>
      <c r="AF145" s="298"/>
      <c r="AH145" s="298"/>
      <c r="AI145" s="298"/>
    </row>
    <row r="146" spans="1:35" s="255" customFormat="1" ht="20.100000000000001" hidden="1" customHeight="1">
      <c r="A146" s="303"/>
      <c r="B146" s="294" t="e">
        <f>#REF!</f>
        <v>#REF!</v>
      </c>
      <c r="C146" s="1281" t="e">
        <f>#REF!</f>
        <v>#REF!</v>
      </c>
      <c r="D146" s="1281"/>
      <c r="E146" s="1281"/>
      <c r="F146" s="1281"/>
      <c r="G146" s="1281"/>
      <c r="H146" s="177"/>
      <c r="AE146" s="298"/>
      <c r="AF146" s="298"/>
      <c r="AH146" s="298"/>
      <c r="AI146" s="298"/>
    </row>
    <row r="147" spans="1:35" s="255" customFormat="1" hidden="1">
      <c r="A147" s="303"/>
      <c r="B147" s="294"/>
      <c r="C147" s="1281"/>
      <c r="D147" s="1281"/>
      <c r="E147" s="1281"/>
      <c r="F147" s="1281"/>
      <c r="G147" s="1281"/>
      <c r="H147" s="177"/>
      <c r="AE147" s="298"/>
      <c r="AF147" s="298"/>
      <c r="AH147" s="298"/>
      <c r="AI147" s="298"/>
    </row>
    <row r="148" spans="1:35" s="255" customFormat="1" ht="20.100000000000001" hidden="1" customHeight="1">
      <c r="A148" s="300" t="e">
        <f>#REF!</f>
        <v>#REF!</v>
      </c>
      <c r="B148" s="294" t="e">
        <f>#REF!</f>
        <v>#REF!</v>
      </c>
      <c r="C148" s="1281"/>
      <c r="D148" s="1281"/>
      <c r="E148" s="1281"/>
      <c r="F148" s="1281"/>
      <c r="G148" s="1281"/>
      <c r="H148" s="177"/>
      <c r="AE148" s="298"/>
      <c r="AF148" s="298"/>
      <c r="AH148" s="298"/>
      <c r="AI148" s="298"/>
    </row>
    <row r="149" spans="1:35" s="255" customFormat="1" ht="30" hidden="1" customHeight="1">
      <c r="A149" s="301" t="e">
        <f>#REF!</f>
        <v>#REF!</v>
      </c>
      <c r="B149" s="294" t="e">
        <f>#REF!</f>
        <v>#REF!</v>
      </c>
      <c r="C149" s="1281"/>
      <c r="D149" s="1281"/>
      <c r="E149" s="1281"/>
      <c r="F149" s="1281"/>
      <c r="G149" s="1281"/>
      <c r="H149" s="177"/>
      <c r="AE149" s="298"/>
      <c r="AF149" s="298"/>
      <c r="AH149" s="298"/>
      <c r="AI149" s="298"/>
    </row>
    <row r="150" spans="1:35" s="255" customFormat="1" hidden="1">
      <c r="A150" s="295" t="e">
        <f>#REF!</f>
        <v>#REF!</v>
      </c>
      <c r="B150" s="296" t="e">
        <f>#REF!</f>
        <v>#REF!</v>
      </c>
      <c r="C150" s="1281" t="e">
        <f>#REF!</f>
        <v>#REF!</v>
      </c>
      <c r="D150" s="1281"/>
      <c r="E150" s="1281"/>
      <c r="F150" s="1281"/>
      <c r="G150" s="1281"/>
      <c r="H150" s="177"/>
      <c r="AE150" s="298"/>
      <c r="AF150" s="298"/>
      <c r="AH150" s="297"/>
      <c r="AI150" s="298"/>
    </row>
    <row r="151" spans="1:35" s="255" customFormat="1" hidden="1">
      <c r="A151" s="295" t="e">
        <f>#REF!</f>
        <v>#REF!</v>
      </c>
      <c r="B151" s="296" t="e">
        <f>#REF!</f>
        <v>#REF!</v>
      </c>
      <c r="C151" s="1281" t="e">
        <f>#REF!</f>
        <v>#REF!</v>
      </c>
      <c r="D151" s="1281"/>
      <c r="E151" s="1281"/>
      <c r="F151" s="1281"/>
      <c r="G151" s="1281"/>
      <c r="H151" s="177"/>
      <c r="AE151" s="298"/>
      <c r="AF151" s="298"/>
      <c r="AH151" s="297"/>
      <c r="AI151" s="298"/>
    </row>
    <row r="152" spans="1:35" s="255" customFormat="1" hidden="1">
      <c r="A152" s="295" t="e">
        <f>#REF!</f>
        <v>#REF!</v>
      </c>
      <c r="B152" s="296" t="e">
        <f>#REF!</f>
        <v>#REF!</v>
      </c>
      <c r="C152" s="1281" t="e">
        <f>#REF!</f>
        <v>#REF!</v>
      </c>
      <c r="D152" s="1281"/>
      <c r="E152" s="1281"/>
      <c r="F152" s="1281"/>
      <c r="G152" s="1281"/>
      <c r="H152" s="177"/>
      <c r="AE152" s="298"/>
      <c r="AF152" s="298"/>
      <c r="AH152" s="297"/>
      <c r="AI152" s="298"/>
    </row>
    <row r="153" spans="1:35" s="255" customFormat="1" ht="20.100000000000001" hidden="1" customHeight="1">
      <c r="A153" s="304"/>
      <c r="B153" s="294" t="e">
        <f>#REF!</f>
        <v>#REF!</v>
      </c>
      <c r="C153" s="1281" t="e">
        <f>#REF!</f>
        <v>#REF!</v>
      </c>
      <c r="D153" s="1281"/>
      <c r="E153" s="1281"/>
      <c r="F153" s="1281"/>
      <c r="G153" s="1281"/>
      <c r="H153" s="177"/>
      <c r="AE153" s="298"/>
      <c r="AF153" s="298"/>
      <c r="AH153" s="298"/>
      <c r="AI153" s="298"/>
    </row>
    <row r="154" spans="1:35" s="255" customFormat="1" ht="20.100000000000001" hidden="1" customHeight="1">
      <c r="A154" s="303"/>
      <c r="B154" s="294" t="e">
        <f>#REF!</f>
        <v>#REF!</v>
      </c>
      <c r="C154" s="1281" t="e">
        <f>#REF!</f>
        <v>#REF!</v>
      </c>
      <c r="D154" s="1281"/>
      <c r="E154" s="1281"/>
      <c r="F154" s="1281"/>
      <c r="G154" s="1281"/>
      <c r="H154" s="177"/>
      <c r="AE154" s="298"/>
      <c r="AF154" s="298"/>
      <c r="AH154" s="298"/>
      <c r="AI154" s="298"/>
    </row>
    <row r="155" spans="1:35" s="255" customFormat="1" ht="20.100000000000001" hidden="1" customHeight="1">
      <c r="A155" s="293" t="e">
        <f>#REF!</f>
        <v>#REF!</v>
      </c>
      <c r="B155" s="294" t="e">
        <f>#REF!</f>
        <v>#REF!</v>
      </c>
      <c r="C155" s="1281"/>
      <c r="D155" s="1281"/>
      <c r="E155" s="1281"/>
      <c r="F155" s="1281"/>
      <c r="G155" s="1281"/>
      <c r="H155" s="177"/>
      <c r="AE155" s="298"/>
      <c r="AF155" s="298"/>
      <c r="AH155" s="298"/>
      <c r="AI155" s="298"/>
    </row>
    <row r="156" spans="1:35" s="255" customFormat="1" ht="30" hidden="1" customHeight="1">
      <c r="A156" s="300" t="e">
        <f>#REF!</f>
        <v>#REF!</v>
      </c>
      <c r="B156" s="294" t="e">
        <f>#REF!</f>
        <v>#REF!</v>
      </c>
      <c r="C156" s="1281"/>
      <c r="D156" s="1281"/>
      <c r="E156" s="1281"/>
      <c r="F156" s="1281"/>
      <c r="G156" s="1281"/>
      <c r="H156" s="177"/>
      <c r="AE156" s="298"/>
      <c r="AF156" s="298"/>
      <c r="AH156" s="298"/>
      <c r="AI156" s="298"/>
    </row>
    <row r="157" spans="1:35" s="255" customFormat="1" ht="20.100000000000001" hidden="1" customHeight="1">
      <c r="A157" s="295" t="e">
        <f>#REF!</f>
        <v>#REF!</v>
      </c>
      <c r="B157" s="296" t="e">
        <f>#REF!</f>
        <v>#REF!</v>
      </c>
      <c r="C157" s="1281" t="e">
        <f>#REF!</f>
        <v>#REF!</v>
      </c>
      <c r="D157" s="1281"/>
      <c r="E157" s="1281"/>
      <c r="F157" s="1281"/>
      <c r="G157" s="1281"/>
      <c r="H157" s="177"/>
      <c r="AE157" s="298"/>
      <c r="AF157" s="298"/>
      <c r="AH157" s="297"/>
      <c r="AI157" s="298"/>
    </row>
    <row r="158" spans="1:35" s="255" customFormat="1" ht="20.100000000000001" hidden="1" customHeight="1">
      <c r="A158" s="295" t="e">
        <f>#REF!</f>
        <v>#REF!</v>
      </c>
      <c r="B158" s="296" t="e">
        <f>#REF!</f>
        <v>#REF!</v>
      </c>
      <c r="C158" s="1281" t="e">
        <f>#REF!</f>
        <v>#REF!</v>
      </c>
      <c r="D158" s="1281"/>
      <c r="E158" s="1281"/>
      <c r="F158" s="1281"/>
      <c r="G158" s="1281"/>
      <c r="H158" s="177"/>
      <c r="AE158" s="298"/>
      <c r="AF158" s="298"/>
      <c r="AH158" s="297"/>
      <c r="AI158" s="298"/>
    </row>
    <row r="159" spans="1:35" s="255" customFormat="1" ht="20.100000000000001" hidden="1" customHeight="1">
      <c r="A159" s="295" t="e">
        <f>#REF!</f>
        <v>#REF!</v>
      </c>
      <c r="B159" s="296" t="e">
        <f>#REF!</f>
        <v>#REF!</v>
      </c>
      <c r="C159" s="1281" t="e">
        <f>#REF!</f>
        <v>#REF!</v>
      </c>
      <c r="D159" s="1281"/>
      <c r="E159" s="1281"/>
      <c r="F159" s="1281"/>
      <c r="G159" s="1281"/>
      <c r="H159" s="177"/>
      <c r="AE159" s="298"/>
      <c r="AF159" s="298"/>
      <c r="AH159" s="297"/>
      <c r="AI159" s="298"/>
    </row>
    <row r="160" spans="1:35" s="255" customFormat="1" ht="20.100000000000001" hidden="1" customHeight="1">
      <c r="A160" s="295" t="e">
        <f>#REF!</f>
        <v>#REF!</v>
      </c>
      <c r="B160" s="296" t="e">
        <f>#REF!</f>
        <v>#REF!</v>
      </c>
      <c r="C160" s="1281" t="e">
        <f>#REF!</f>
        <v>#REF!</v>
      </c>
      <c r="D160" s="1281"/>
      <c r="E160" s="1281"/>
      <c r="F160" s="1281"/>
      <c r="G160" s="1281"/>
      <c r="H160" s="177"/>
      <c r="AE160" s="298"/>
      <c r="AF160" s="298"/>
      <c r="AH160" s="297"/>
      <c r="AI160" s="298"/>
    </row>
    <row r="161" spans="1:35" s="255" customFormat="1" ht="20.100000000000001" hidden="1" customHeight="1">
      <c r="A161" s="295" t="e">
        <f>#REF!</f>
        <v>#REF!</v>
      </c>
      <c r="B161" s="296" t="e">
        <f>#REF!</f>
        <v>#REF!</v>
      </c>
      <c r="C161" s="1281" t="e">
        <f>#REF!</f>
        <v>#REF!</v>
      </c>
      <c r="D161" s="1281"/>
      <c r="E161" s="1281"/>
      <c r="F161" s="1281"/>
      <c r="G161" s="1281"/>
      <c r="H161" s="177"/>
      <c r="AE161" s="298"/>
      <c r="AF161" s="298"/>
      <c r="AH161" s="297"/>
      <c r="AI161" s="298"/>
    </row>
    <row r="162" spans="1:35" s="255" customFormat="1" ht="20.100000000000001" hidden="1" customHeight="1">
      <c r="A162" s="299"/>
      <c r="B162" s="294" t="e">
        <f>#REF!</f>
        <v>#REF!</v>
      </c>
      <c r="C162" s="1281" t="e">
        <f>#REF!</f>
        <v>#REF!</v>
      </c>
      <c r="D162" s="1281"/>
      <c r="E162" s="1281"/>
      <c r="F162" s="1281"/>
      <c r="G162" s="1281"/>
      <c r="H162" s="177"/>
      <c r="AE162" s="298"/>
      <c r="AF162" s="298"/>
      <c r="AH162" s="298"/>
      <c r="AI162" s="298"/>
    </row>
    <row r="163" spans="1:35" s="255" customFormat="1" ht="20.100000000000001" hidden="1" customHeight="1">
      <c r="A163" s="300" t="e">
        <f>#REF!</f>
        <v>#REF!</v>
      </c>
      <c r="B163" s="294" t="e">
        <f>#REF!</f>
        <v>#REF!</v>
      </c>
      <c r="C163" s="1281"/>
      <c r="D163" s="1281"/>
      <c r="E163" s="1281"/>
      <c r="F163" s="1281"/>
      <c r="G163" s="1281"/>
      <c r="H163" s="177"/>
      <c r="AE163" s="298"/>
      <c r="AF163" s="298"/>
      <c r="AH163" s="298"/>
      <c r="AI163" s="298"/>
    </row>
    <row r="164" spans="1:35" s="255" customFormat="1" ht="20.100000000000001" hidden="1" customHeight="1">
      <c r="A164" s="295" t="e">
        <f>#REF!</f>
        <v>#REF!</v>
      </c>
      <c r="B164" s="305" t="e">
        <f>#REF!</f>
        <v>#REF!</v>
      </c>
      <c r="C164" s="1281" t="e">
        <f>#REF!</f>
        <v>#REF!</v>
      </c>
      <c r="D164" s="1281"/>
      <c r="E164" s="1281"/>
      <c r="F164" s="1281"/>
      <c r="G164" s="1281"/>
      <c r="H164" s="177"/>
      <c r="AE164" s="298"/>
      <c r="AF164" s="298"/>
      <c r="AH164" s="297"/>
      <c r="AI164" s="298"/>
    </row>
    <row r="165" spans="1:35" s="255" customFormat="1" ht="20.100000000000001" hidden="1" customHeight="1">
      <c r="A165" s="295" t="e">
        <f>#REF!</f>
        <v>#REF!</v>
      </c>
      <c r="B165" s="305" t="e">
        <f>#REF!</f>
        <v>#REF!</v>
      </c>
      <c r="C165" s="1281" t="e">
        <f>#REF!</f>
        <v>#REF!</v>
      </c>
      <c r="D165" s="1281"/>
      <c r="E165" s="1281"/>
      <c r="F165" s="1281"/>
      <c r="G165" s="1281"/>
      <c r="H165" s="177"/>
      <c r="AE165" s="298"/>
      <c r="AF165" s="298"/>
      <c r="AH165" s="297"/>
      <c r="AI165" s="298"/>
    </row>
    <row r="166" spans="1:35" s="255" customFormat="1" ht="20.100000000000001" hidden="1" customHeight="1">
      <c r="A166" s="295" t="e">
        <f>#REF!</f>
        <v>#REF!</v>
      </c>
      <c r="B166" s="305" t="e">
        <f>#REF!</f>
        <v>#REF!</v>
      </c>
      <c r="C166" s="1281" t="e">
        <f>#REF!</f>
        <v>#REF!</v>
      </c>
      <c r="D166" s="1281"/>
      <c r="E166" s="1281"/>
      <c r="F166" s="1281"/>
      <c r="G166" s="1281"/>
      <c r="H166" s="177"/>
      <c r="AE166" s="298"/>
      <c r="AF166" s="298"/>
      <c r="AH166" s="297"/>
      <c r="AI166" s="298"/>
    </row>
    <row r="167" spans="1:35" s="255" customFormat="1" ht="20.100000000000001" hidden="1" customHeight="1">
      <c r="A167" s="295" t="e">
        <f>#REF!</f>
        <v>#REF!</v>
      </c>
      <c r="B167" s="305" t="e">
        <f>#REF!</f>
        <v>#REF!</v>
      </c>
      <c r="C167" s="1281" t="e">
        <f>#REF!</f>
        <v>#REF!</v>
      </c>
      <c r="D167" s="1281"/>
      <c r="E167" s="1281"/>
      <c r="F167" s="1281"/>
      <c r="G167" s="1281"/>
      <c r="H167" s="177"/>
      <c r="AE167" s="298"/>
      <c r="AF167" s="298"/>
      <c r="AH167" s="297"/>
      <c r="AI167" s="298"/>
    </row>
    <row r="168" spans="1:35" s="255" customFormat="1" ht="20.100000000000001" hidden="1" customHeight="1">
      <c r="A168" s="295" t="e">
        <f>#REF!</f>
        <v>#REF!</v>
      </c>
      <c r="B168" s="305" t="e">
        <f>#REF!</f>
        <v>#REF!</v>
      </c>
      <c r="C168" s="1281" t="e">
        <f>#REF!</f>
        <v>#REF!</v>
      </c>
      <c r="D168" s="1281"/>
      <c r="E168" s="1281"/>
      <c r="F168" s="1281"/>
      <c r="G168" s="1281"/>
      <c r="H168" s="177"/>
      <c r="AE168" s="298"/>
      <c r="AF168" s="298"/>
      <c r="AH168" s="297"/>
      <c r="AI168" s="298"/>
    </row>
    <row r="169" spans="1:35" s="255" customFormat="1" ht="20.100000000000001" hidden="1" customHeight="1">
      <c r="A169" s="295" t="e">
        <f>#REF!</f>
        <v>#REF!</v>
      </c>
      <c r="B169" s="305" t="e">
        <f>#REF!</f>
        <v>#REF!</v>
      </c>
      <c r="C169" s="1281" t="e">
        <f>#REF!</f>
        <v>#REF!</v>
      </c>
      <c r="D169" s="1281"/>
      <c r="E169" s="1281"/>
      <c r="F169" s="1281"/>
      <c r="G169" s="1281"/>
      <c r="H169" s="177"/>
      <c r="AE169" s="298"/>
      <c r="AF169" s="298"/>
      <c r="AH169" s="297"/>
      <c r="AI169" s="298"/>
    </row>
    <row r="170" spans="1:35" s="255" customFormat="1" ht="20.100000000000001" hidden="1" customHeight="1">
      <c r="A170" s="306"/>
      <c r="B170" s="294" t="e">
        <f>#REF!</f>
        <v>#REF!</v>
      </c>
      <c r="C170" s="1281" t="e">
        <f>#REF!</f>
        <v>#REF!</v>
      </c>
      <c r="D170" s="1281"/>
      <c r="E170" s="1281"/>
      <c r="F170" s="1281"/>
      <c r="G170" s="1281"/>
      <c r="H170" s="177"/>
      <c r="AE170" s="298"/>
      <c r="AF170" s="298"/>
      <c r="AH170" s="298"/>
      <c r="AI170" s="298"/>
    </row>
    <row r="171" spans="1:35" s="255" customFormat="1" ht="35.25" hidden="1" customHeight="1">
      <c r="A171" s="300" t="e">
        <f>#REF!</f>
        <v>#REF!</v>
      </c>
      <c r="B171" s="294" t="e">
        <f>#REF!</f>
        <v>#REF!</v>
      </c>
      <c r="C171" s="1281"/>
      <c r="D171" s="1281"/>
      <c r="E171" s="1281"/>
      <c r="F171" s="1281"/>
      <c r="G171" s="1281"/>
      <c r="H171" s="177"/>
      <c r="AE171" s="298"/>
      <c r="AF171" s="298"/>
      <c r="AH171" s="298"/>
      <c r="AI171" s="298"/>
    </row>
    <row r="172" spans="1:35" s="255" customFormat="1" ht="19.5" hidden="1" customHeight="1">
      <c r="A172" s="295" t="e">
        <f>#REF!</f>
        <v>#REF!</v>
      </c>
      <c r="B172" s="305" t="e">
        <f>#REF!</f>
        <v>#REF!</v>
      </c>
      <c r="C172" s="1281" t="e">
        <f>#REF!</f>
        <v>#REF!</v>
      </c>
      <c r="D172" s="1281"/>
      <c r="E172" s="1281"/>
      <c r="F172" s="1281"/>
      <c r="G172" s="1281"/>
      <c r="H172" s="177"/>
      <c r="AE172" s="298"/>
      <c r="AF172" s="298"/>
      <c r="AH172" s="297"/>
      <c r="AI172" s="298"/>
    </row>
    <row r="173" spans="1:35" s="255" customFormat="1" ht="19.5" hidden="1" customHeight="1">
      <c r="A173" s="295" t="e">
        <f>#REF!</f>
        <v>#REF!</v>
      </c>
      <c r="B173" s="305" t="e">
        <f>#REF!</f>
        <v>#REF!</v>
      </c>
      <c r="C173" s="1281" t="e">
        <f>#REF!</f>
        <v>#REF!</v>
      </c>
      <c r="D173" s="1281"/>
      <c r="E173" s="1281"/>
      <c r="F173" s="1281"/>
      <c r="G173" s="1281"/>
      <c r="H173" s="177"/>
      <c r="AE173" s="298"/>
      <c r="AF173" s="298"/>
      <c r="AH173" s="297"/>
      <c r="AI173" s="298"/>
    </row>
    <row r="174" spans="1:35" s="255" customFormat="1" ht="19.5" hidden="1" customHeight="1">
      <c r="A174" s="295" t="e">
        <f>#REF!</f>
        <v>#REF!</v>
      </c>
      <c r="B174" s="305" t="e">
        <f>#REF!</f>
        <v>#REF!</v>
      </c>
      <c r="C174" s="1281" t="e">
        <f>#REF!</f>
        <v>#REF!</v>
      </c>
      <c r="D174" s="1281"/>
      <c r="E174" s="1281"/>
      <c r="F174" s="1281"/>
      <c r="G174" s="1281"/>
      <c r="H174" s="177"/>
      <c r="AE174" s="298"/>
      <c r="AF174" s="298"/>
      <c r="AH174" s="297"/>
      <c r="AI174" s="298"/>
    </row>
    <row r="175" spans="1:35" s="255" customFormat="1" ht="19.5" hidden="1" customHeight="1">
      <c r="A175" s="295" t="e">
        <f>#REF!</f>
        <v>#REF!</v>
      </c>
      <c r="B175" s="305" t="e">
        <f>#REF!</f>
        <v>#REF!</v>
      </c>
      <c r="C175" s="1281" t="e">
        <f>#REF!</f>
        <v>#REF!</v>
      </c>
      <c r="D175" s="1281"/>
      <c r="E175" s="1281"/>
      <c r="F175" s="1281"/>
      <c r="G175" s="1281"/>
      <c r="H175" s="177"/>
      <c r="AE175" s="298"/>
      <c r="AF175" s="298"/>
      <c r="AH175" s="297"/>
      <c r="AI175" s="298"/>
    </row>
    <row r="176" spans="1:35" s="255" customFormat="1" ht="33" hidden="1" customHeight="1">
      <c r="A176" s="295" t="e">
        <f>#REF!</f>
        <v>#REF!</v>
      </c>
      <c r="B176" s="305" t="e">
        <f>#REF!</f>
        <v>#REF!</v>
      </c>
      <c r="C176" s="1281" t="e">
        <f>#REF!</f>
        <v>#REF!</v>
      </c>
      <c r="D176" s="1281"/>
      <c r="E176" s="1281"/>
      <c r="F176" s="1281"/>
      <c r="G176" s="1281"/>
      <c r="H176" s="177"/>
      <c r="AE176" s="298"/>
      <c r="AF176" s="298"/>
      <c r="AH176" s="297"/>
      <c r="AI176" s="298"/>
    </row>
    <row r="177" spans="1:35" s="255" customFormat="1" ht="19.5" hidden="1" customHeight="1">
      <c r="A177" s="295" t="e">
        <f>#REF!</f>
        <v>#REF!</v>
      </c>
      <c r="B177" s="305" t="e">
        <f>#REF!</f>
        <v>#REF!</v>
      </c>
      <c r="C177" s="1281" t="e">
        <f>#REF!</f>
        <v>#REF!</v>
      </c>
      <c r="D177" s="1281"/>
      <c r="E177" s="1281"/>
      <c r="F177" s="1281"/>
      <c r="G177" s="1281"/>
      <c r="H177" s="177"/>
      <c r="AE177" s="298"/>
      <c r="AF177" s="298"/>
      <c r="AH177" s="297"/>
      <c r="AI177" s="298"/>
    </row>
    <row r="178" spans="1:35" s="255" customFormat="1" ht="19.5" hidden="1" customHeight="1">
      <c r="A178" s="295" t="e">
        <f>#REF!</f>
        <v>#REF!</v>
      </c>
      <c r="B178" s="305" t="e">
        <f>#REF!</f>
        <v>#REF!</v>
      </c>
      <c r="C178" s="1281" t="e">
        <f>#REF!</f>
        <v>#REF!</v>
      </c>
      <c r="D178" s="1281"/>
      <c r="E178" s="1281"/>
      <c r="F178" s="1281"/>
      <c r="G178" s="1281"/>
      <c r="H178" s="177"/>
      <c r="AE178" s="298"/>
      <c r="AF178" s="298"/>
      <c r="AH178" s="297"/>
      <c r="AI178" s="298"/>
    </row>
    <row r="179" spans="1:35" s="255" customFormat="1" ht="19.5" hidden="1" customHeight="1">
      <c r="A179" s="295" t="e">
        <f>#REF!</f>
        <v>#REF!</v>
      </c>
      <c r="B179" s="305" t="e">
        <f>#REF!</f>
        <v>#REF!</v>
      </c>
      <c r="C179" s="1281" t="e">
        <f>#REF!</f>
        <v>#REF!</v>
      </c>
      <c r="D179" s="1281"/>
      <c r="E179" s="1281"/>
      <c r="F179" s="1281"/>
      <c r="G179" s="1281"/>
      <c r="H179" s="177"/>
      <c r="AE179" s="298"/>
      <c r="AF179" s="298"/>
      <c r="AH179" s="297"/>
      <c r="AI179" s="298"/>
    </row>
    <row r="180" spans="1:35" s="255" customFormat="1" ht="19.5" hidden="1" customHeight="1">
      <c r="A180" s="295" t="e">
        <f>#REF!</f>
        <v>#REF!</v>
      </c>
      <c r="B180" s="305" t="e">
        <f>#REF!</f>
        <v>#REF!</v>
      </c>
      <c r="C180" s="1281" t="e">
        <f>#REF!</f>
        <v>#REF!</v>
      </c>
      <c r="D180" s="1281"/>
      <c r="E180" s="1281"/>
      <c r="F180" s="1281"/>
      <c r="G180" s="1281"/>
      <c r="H180" s="177"/>
      <c r="AE180" s="298"/>
      <c r="AF180" s="298"/>
      <c r="AH180" s="297"/>
      <c r="AI180" s="298"/>
    </row>
    <row r="181" spans="1:35" s="255" customFormat="1" ht="19.5" hidden="1" customHeight="1">
      <c r="A181" s="306"/>
      <c r="B181" s="294" t="e">
        <f>#REF!</f>
        <v>#REF!</v>
      </c>
      <c r="C181" s="1281" t="e">
        <f>#REF!</f>
        <v>#REF!</v>
      </c>
      <c r="D181" s="1281"/>
      <c r="E181" s="1281"/>
      <c r="F181" s="1281"/>
      <c r="G181" s="1281"/>
      <c r="H181" s="177"/>
      <c r="AE181" s="298"/>
      <c r="AF181" s="298"/>
      <c r="AH181" s="298"/>
      <c r="AI181" s="298"/>
    </row>
    <row r="182" spans="1:35" s="255" customFormat="1" ht="19.5" hidden="1" customHeight="1">
      <c r="A182" s="300" t="e">
        <f>#REF!</f>
        <v>#REF!</v>
      </c>
      <c r="B182" s="294" t="e">
        <f>#REF!</f>
        <v>#REF!</v>
      </c>
      <c r="C182" s="1281"/>
      <c r="D182" s="1281"/>
      <c r="E182" s="1281"/>
      <c r="F182" s="1281"/>
      <c r="G182" s="1281"/>
      <c r="H182" s="177"/>
      <c r="AE182" s="298"/>
      <c r="AF182" s="298"/>
      <c r="AH182" s="298"/>
      <c r="AI182" s="298"/>
    </row>
    <row r="183" spans="1:35" s="255" customFormat="1" ht="19.5" hidden="1" customHeight="1">
      <c r="A183" s="295" t="e">
        <f>#REF!</f>
        <v>#REF!</v>
      </c>
      <c r="B183" s="296" t="e">
        <f>#REF!</f>
        <v>#REF!</v>
      </c>
      <c r="C183" s="1281" t="e">
        <f>#REF!</f>
        <v>#REF!</v>
      </c>
      <c r="D183" s="1281"/>
      <c r="E183" s="1281"/>
      <c r="F183" s="1281"/>
      <c r="G183" s="1281"/>
      <c r="H183" s="177"/>
      <c r="AE183" s="298"/>
      <c r="AF183" s="298"/>
      <c r="AH183" s="297"/>
      <c r="AI183" s="298"/>
    </row>
    <row r="184" spans="1:35" s="255" customFormat="1" ht="19.5" hidden="1" customHeight="1">
      <c r="A184" s="295" t="e">
        <f>#REF!</f>
        <v>#REF!</v>
      </c>
      <c r="B184" s="296" t="e">
        <f>#REF!</f>
        <v>#REF!</v>
      </c>
      <c r="C184" s="1281" t="e">
        <f>#REF!</f>
        <v>#REF!</v>
      </c>
      <c r="D184" s="1281"/>
      <c r="E184" s="1281"/>
      <c r="F184" s="1281"/>
      <c r="G184" s="1281"/>
      <c r="H184" s="177"/>
      <c r="AE184" s="298"/>
      <c r="AF184" s="298"/>
      <c r="AH184" s="297"/>
      <c r="AI184" s="298"/>
    </row>
    <row r="185" spans="1:35" s="255" customFormat="1" ht="19.5" hidden="1" customHeight="1">
      <c r="A185" s="295" t="e">
        <f>#REF!</f>
        <v>#REF!</v>
      </c>
      <c r="B185" s="296" t="e">
        <f>#REF!</f>
        <v>#REF!</v>
      </c>
      <c r="C185" s="1281" t="e">
        <f>#REF!</f>
        <v>#REF!</v>
      </c>
      <c r="D185" s="1281"/>
      <c r="E185" s="1281"/>
      <c r="F185" s="1281"/>
      <c r="G185" s="1281"/>
      <c r="H185" s="177"/>
      <c r="AE185" s="298"/>
      <c r="AF185" s="298"/>
      <c r="AH185" s="297"/>
      <c r="AI185" s="298"/>
    </row>
    <row r="186" spans="1:35" s="255" customFormat="1" ht="19.5" hidden="1" customHeight="1">
      <c r="A186" s="306"/>
      <c r="B186" s="294" t="e">
        <f>#REF!</f>
        <v>#REF!</v>
      </c>
      <c r="C186" s="1281" t="e">
        <f>#REF!</f>
        <v>#REF!</v>
      </c>
      <c r="D186" s="1281"/>
      <c r="E186" s="1281"/>
      <c r="F186" s="1281"/>
      <c r="G186" s="1281"/>
      <c r="H186" s="177"/>
      <c r="AE186" s="298"/>
      <c r="AF186" s="298"/>
      <c r="AH186" s="298"/>
      <c r="AI186" s="298"/>
    </row>
    <row r="187" spans="1:35" s="255" customFormat="1" ht="33" hidden="1" customHeight="1">
      <c r="A187" s="300" t="e">
        <f>#REF!</f>
        <v>#REF!</v>
      </c>
      <c r="B187" s="294" t="e">
        <f>#REF!</f>
        <v>#REF!</v>
      </c>
      <c r="C187" s="1281"/>
      <c r="D187" s="1281"/>
      <c r="E187" s="1281"/>
      <c r="F187" s="1281"/>
      <c r="G187" s="1281"/>
      <c r="H187" s="177"/>
      <c r="AE187" s="298"/>
      <c r="AF187" s="298"/>
      <c r="AH187" s="298"/>
      <c r="AI187" s="298"/>
    </row>
    <row r="188" spans="1:35" s="255" customFormat="1" ht="19.5" hidden="1" customHeight="1">
      <c r="A188" s="306" t="e">
        <f>#REF!</f>
        <v>#REF!</v>
      </c>
      <c r="B188" s="296" t="e">
        <f>#REF!</f>
        <v>#REF!</v>
      </c>
      <c r="C188" s="1281" t="e">
        <f>#REF!</f>
        <v>#REF!</v>
      </c>
      <c r="D188" s="1281"/>
      <c r="E188" s="1281"/>
      <c r="F188" s="1281"/>
      <c r="G188" s="1281"/>
      <c r="H188" s="177"/>
      <c r="AE188" s="298"/>
      <c r="AF188" s="298"/>
      <c r="AH188" s="297"/>
      <c r="AI188" s="298"/>
    </row>
    <row r="189" spans="1:35" s="255" customFormat="1" ht="19.5" hidden="1" customHeight="1">
      <c r="A189" s="306" t="e">
        <f>#REF!</f>
        <v>#REF!</v>
      </c>
      <c r="B189" s="296" t="e">
        <f>#REF!</f>
        <v>#REF!</v>
      </c>
      <c r="C189" s="1281" t="e">
        <f>#REF!</f>
        <v>#REF!</v>
      </c>
      <c r="D189" s="1281"/>
      <c r="E189" s="1281"/>
      <c r="F189" s="1281"/>
      <c r="G189" s="1281"/>
      <c r="H189" s="177"/>
      <c r="AE189" s="298"/>
      <c r="AF189" s="298"/>
      <c r="AH189" s="297"/>
      <c r="AI189" s="298"/>
    </row>
    <row r="190" spans="1:35" s="255" customFormat="1" ht="19.5" hidden="1" customHeight="1">
      <c r="A190" s="306" t="e">
        <f>#REF!</f>
        <v>#REF!</v>
      </c>
      <c r="B190" s="296" t="e">
        <f>#REF!</f>
        <v>#REF!</v>
      </c>
      <c r="C190" s="1281" t="e">
        <f>#REF!</f>
        <v>#REF!</v>
      </c>
      <c r="D190" s="1281"/>
      <c r="E190" s="1281"/>
      <c r="F190" s="1281"/>
      <c r="G190" s="1281"/>
      <c r="H190" s="177"/>
      <c r="AE190" s="298"/>
      <c r="AF190" s="298"/>
      <c r="AH190" s="297"/>
      <c r="AI190" s="298"/>
    </row>
    <row r="191" spans="1:35" s="255" customFormat="1" ht="19.5" hidden="1" customHeight="1">
      <c r="A191" s="306"/>
      <c r="B191" s="294" t="e">
        <f>#REF!</f>
        <v>#REF!</v>
      </c>
      <c r="C191" s="1281" t="e">
        <f>#REF!</f>
        <v>#REF!</v>
      </c>
      <c r="D191" s="1281"/>
      <c r="E191" s="1281"/>
      <c r="F191" s="1281"/>
      <c r="G191" s="1281"/>
      <c r="H191" s="177"/>
      <c r="AE191" s="298"/>
      <c r="AF191" s="298"/>
      <c r="AH191" s="298"/>
      <c r="AI191" s="298"/>
    </row>
    <row r="192" spans="1:35" s="255" customFormat="1" ht="19.5" hidden="1" customHeight="1">
      <c r="A192" s="300" t="e">
        <f>#REF!</f>
        <v>#REF!</v>
      </c>
      <c r="B192" s="294" t="e">
        <f>#REF!</f>
        <v>#REF!</v>
      </c>
      <c r="C192" s="1281"/>
      <c r="D192" s="1281"/>
      <c r="E192" s="1281"/>
      <c r="F192" s="1281"/>
      <c r="G192" s="1281"/>
      <c r="H192" s="177"/>
      <c r="AE192" s="298"/>
      <c r="AF192" s="298"/>
      <c r="AH192" s="298"/>
      <c r="AI192" s="298"/>
    </row>
    <row r="193" spans="1:35" s="255" customFormat="1" ht="19.5" hidden="1" customHeight="1">
      <c r="A193" s="295" t="e">
        <f>#REF!</f>
        <v>#REF!</v>
      </c>
      <c r="B193" s="296" t="e">
        <f>#REF!</f>
        <v>#REF!</v>
      </c>
      <c r="C193" s="1281" t="e">
        <f>#REF!</f>
        <v>#REF!</v>
      </c>
      <c r="D193" s="1281"/>
      <c r="E193" s="1281"/>
      <c r="F193" s="1281"/>
      <c r="G193" s="1281"/>
      <c r="H193" s="177"/>
      <c r="AE193" s="298"/>
      <c r="AF193" s="298"/>
      <c r="AH193" s="297"/>
      <c r="AI193" s="298"/>
    </row>
    <row r="194" spans="1:35" s="255" customFormat="1" ht="19.5" hidden="1" customHeight="1">
      <c r="A194" s="295" t="e">
        <f>#REF!</f>
        <v>#REF!</v>
      </c>
      <c r="B194" s="296" t="e">
        <f>#REF!</f>
        <v>#REF!</v>
      </c>
      <c r="C194" s="1281" t="e">
        <f>#REF!</f>
        <v>#REF!</v>
      </c>
      <c r="D194" s="1281"/>
      <c r="E194" s="1281"/>
      <c r="F194" s="1281"/>
      <c r="G194" s="1281"/>
      <c r="H194" s="177"/>
      <c r="AE194" s="298"/>
      <c r="AF194" s="298"/>
      <c r="AH194" s="297"/>
      <c r="AI194" s="298"/>
    </row>
    <row r="195" spans="1:35" s="255" customFormat="1" ht="19.5" hidden="1" customHeight="1">
      <c r="A195" s="306"/>
      <c r="B195" s="294" t="e">
        <f>#REF!</f>
        <v>#REF!</v>
      </c>
      <c r="C195" s="1281" t="e">
        <f>#REF!</f>
        <v>#REF!</v>
      </c>
      <c r="D195" s="1281"/>
      <c r="E195" s="1281"/>
      <c r="F195" s="1281"/>
      <c r="G195" s="1281"/>
      <c r="H195" s="177"/>
      <c r="AE195" s="298"/>
      <c r="AF195" s="298"/>
      <c r="AH195" s="298"/>
      <c r="AI195" s="298"/>
    </row>
    <row r="196" spans="1:35" s="255" customFormat="1" ht="33" hidden="1" customHeight="1">
      <c r="A196" s="300" t="e">
        <f>#REF!</f>
        <v>#REF!</v>
      </c>
      <c r="B196" s="294" t="e">
        <f>#REF!</f>
        <v>#REF!</v>
      </c>
      <c r="C196" s="1281"/>
      <c r="D196" s="1281"/>
      <c r="E196" s="1281"/>
      <c r="F196" s="1281"/>
      <c r="G196" s="1281"/>
      <c r="H196" s="177"/>
      <c r="AE196" s="298"/>
      <c r="AF196" s="298"/>
      <c r="AH196" s="298"/>
      <c r="AI196" s="298"/>
    </row>
    <row r="197" spans="1:35" s="255" customFormat="1" ht="19.5" hidden="1" customHeight="1">
      <c r="A197" s="295" t="e">
        <f>#REF!</f>
        <v>#REF!</v>
      </c>
      <c r="B197" s="296" t="e">
        <f>#REF!</f>
        <v>#REF!</v>
      </c>
      <c r="C197" s="1281" t="e">
        <f>#REF!</f>
        <v>#REF!</v>
      </c>
      <c r="D197" s="1281"/>
      <c r="E197" s="1281"/>
      <c r="F197" s="1281"/>
      <c r="G197" s="1281"/>
      <c r="H197" s="177"/>
      <c r="AE197" s="298"/>
      <c r="AF197" s="298"/>
      <c r="AH197" s="297"/>
      <c r="AI197" s="298"/>
    </row>
    <row r="198" spans="1:35" s="255" customFormat="1" ht="19.5" hidden="1" customHeight="1">
      <c r="A198" s="295" t="e">
        <f>#REF!</f>
        <v>#REF!</v>
      </c>
      <c r="B198" s="296" t="e">
        <f>#REF!</f>
        <v>#REF!</v>
      </c>
      <c r="C198" s="1281" t="e">
        <f>#REF!</f>
        <v>#REF!</v>
      </c>
      <c r="D198" s="1281"/>
      <c r="E198" s="1281"/>
      <c r="F198" s="1281"/>
      <c r="G198" s="1281"/>
      <c r="H198" s="177"/>
      <c r="AE198" s="298"/>
      <c r="AF198" s="298"/>
      <c r="AH198" s="297"/>
      <c r="AI198" s="298"/>
    </row>
    <row r="199" spans="1:35" s="255" customFormat="1" ht="19.5" hidden="1" customHeight="1">
      <c r="A199" s="295" t="e">
        <f>#REF!</f>
        <v>#REF!</v>
      </c>
      <c r="B199" s="296" t="e">
        <f>#REF!</f>
        <v>#REF!</v>
      </c>
      <c r="C199" s="1281" t="e">
        <f>#REF!</f>
        <v>#REF!</v>
      </c>
      <c r="D199" s="1281"/>
      <c r="E199" s="1281"/>
      <c r="F199" s="1281"/>
      <c r="G199" s="1281"/>
      <c r="H199" s="177"/>
      <c r="AE199" s="298"/>
      <c r="AF199" s="298"/>
      <c r="AH199" s="297"/>
      <c r="AI199" s="298"/>
    </row>
    <row r="200" spans="1:35" s="255" customFormat="1" ht="19.5" hidden="1" customHeight="1">
      <c r="A200" s="295" t="e">
        <f>#REF!</f>
        <v>#REF!</v>
      </c>
      <c r="B200" s="296" t="e">
        <f>#REF!</f>
        <v>#REF!</v>
      </c>
      <c r="C200" s="1281" t="e">
        <f>#REF!</f>
        <v>#REF!</v>
      </c>
      <c r="D200" s="1281"/>
      <c r="E200" s="1281"/>
      <c r="F200" s="1281"/>
      <c r="G200" s="1281"/>
      <c r="H200" s="177"/>
      <c r="AE200" s="298"/>
      <c r="AF200" s="298"/>
      <c r="AH200" s="297"/>
      <c r="AI200" s="298"/>
    </row>
    <row r="201" spans="1:35" s="255" customFormat="1" ht="19.5" hidden="1" customHeight="1">
      <c r="A201" s="295" t="e">
        <f>#REF!</f>
        <v>#REF!</v>
      </c>
      <c r="B201" s="296" t="e">
        <f>#REF!</f>
        <v>#REF!</v>
      </c>
      <c r="C201" s="1281" t="e">
        <f>#REF!</f>
        <v>#REF!</v>
      </c>
      <c r="D201" s="1281"/>
      <c r="E201" s="1281"/>
      <c r="F201" s="1281"/>
      <c r="G201" s="1281"/>
      <c r="H201" s="177"/>
      <c r="AE201" s="298"/>
      <c r="AF201" s="298"/>
      <c r="AH201" s="297"/>
      <c r="AI201" s="298"/>
    </row>
    <row r="202" spans="1:35" s="255" customFormat="1" ht="19.5" hidden="1" customHeight="1">
      <c r="A202" s="295" t="e">
        <f>#REF!</f>
        <v>#REF!</v>
      </c>
      <c r="B202" s="296" t="e">
        <f>#REF!</f>
        <v>#REF!</v>
      </c>
      <c r="C202" s="1281" t="e">
        <f>#REF!</f>
        <v>#REF!</v>
      </c>
      <c r="D202" s="1281"/>
      <c r="E202" s="1281"/>
      <c r="F202" s="1281"/>
      <c r="G202" s="1281"/>
      <c r="H202" s="177"/>
      <c r="AE202" s="298"/>
      <c r="AF202" s="298"/>
      <c r="AH202" s="297"/>
      <c r="AI202" s="298"/>
    </row>
    <row r="203" spans="1:35" s="255" customFormat="1" ht="19.5" hidden="1" customHeight="1">
      <c r="A203" s="306"/>
      <c r="B203" s="294" t="e">
        <f>#REF!</f>
        <v>#REF!</v>
      </c>
      <c r="C203" s="1281" t="e">
        <f>#REF!</f>
        <v>#REF!</v>
      </c>
      <c r="D203" s="1281"/>
      <c r="E203" s="1281"/>
      <c r="F203" s="1281"/>
      <c r="G203" s="1281"/>
      <c r="H203" s="177"/>
      <c r="AE203" s="298"/>
      <c r="AF203" s="298"/>
      <c r="AH203" s="298"/>
      <c r="AI203" s="298"/>
    </row>
    <row r="204" spans="1:35" s="255" customFormat="1" ht="33" hidden="1" customHeight="1">
      <c r="A204" s="300" t="e">
        <f>#REF!</f>
        <v>#REF!</v>
      </c>
      <c r="B204" s="294" t="e">
        <f>#REF!</f>
        <v>#REF!</v>
      </c>
      <c r="C204" s="1281"/>
      <c r="D204" s="1281"/>
      <c r="E204" s="1281"/>
      <c r="F204" s="1281"/>
      <c r="G204" s="1281"/>
      <c r="H204" s="177"/>
      <c r="AE204" s="298"/>
      <c r="AF204" s="298"/>
      <c r="AH204" s="298"/>
      <c r="AI204" s="298"/>
    </row>
    <row r="205" spans="1:35" s="255" customFormat="1" ht="33" hidden="1" customHeight="1">
      <c r="A205" s="295" t="e">
        <f>#REF!</f>
        <v>#REF!</v>
      </c>
      <c r="B205" s="296" t="e">
        <f>#REF!</f>
        <v>#REF!</v>
      </c>
      <c r="C205" s="1281" t="e">
        <f>#REF!</f>
        <v>#REF!</v>
      </c>
      <c r="D205" s="1281"/>
      <c r="E205" s="1281"/>
      <c r="F205" s="1281"/>
      <c r="G205" s="1281"/>
      <c r="H205" s="177"/>
      <c r="AE205" s="298"/>
      <c r="AF205" s="298"/>
      <c r="AH205" s="297"/>
      <c r="AI205" s="298"/>
    </row>
    <row r="206" spans="1:35" s="255" customFormat="1" ht="19.5" hidden="1" customHeight="1">
      <c r="A206" s="295" t="e">
        <f>#REF!</f>
        <v>#REF!</v>
      </c>
      <c r="B206" s="296" t="e">
        <f>#REF!</f>
        <v>#REF!</v>
      </c>
      <c r="C206" s="1281" t="e">
        <f>#REF!</f>
        <v>#REF!</v>
      </c>
      <c r="D206" s="1281"/>
      <c r="E206" s="1281"/>
      <c r="F206" s="1281"/>
      <c r="G206" s="1281"/>
      <c r="H206" s="177"/>
      <c r="AE206" s="298"/>
      <c r="AF206" s="298"/>
      <c r="AH206" s="297"/>
      <c r="AI206" s="298"/>
    </row>
    <row r="207" spans="1:35" s="255" customFormat="1" ht="19.5" hidden="1" customHeight="1">
      <c r="A207" s="295" t="e">
        <f>#REF!</f>
        <v>#REF!</v>
      </c>
      <c r="B207" s="296" t="e">
        <f>#REF!</f>
        <v>#REF!</v>
      </c>
      <c r="C207" s="1281" t="e">
        <f>#REF!</f>
        <v>#REF!</v>
      </c>
      <c r="D207" s="1281"/>
      <c r="E207" s="1281"/>
      <c r="F207" s="1281"/>
      <c r="G207" s="1281"/>
      <c r="H207" s="177"/>
      <c r="AE207" s="298"/>
      <c r="AF207" s="298"/>
      <c r="AH207" s="297"/>
      <c r="AI207" s="298"/>
    </row>
    <row r="208" spans="1:35" s="255" customFormat="1" ht="19.5" hidden="1" customHeight="1">
      <c r="A208" s="306" t="e">
        <f>#REF!</f>
        <v>#REF!</v>
      </c>
      <c r="B208" s="294" t="e">
        <f>#REF!</f>
        <v>#REF!</v>
      </c>
      <c r="C208" s="1281" t="e">
        <f>#REF!</f>
        <v>#REF!</v>
      </c>
      <c r="D208" s="1281"/>
      <c r="E208" s="1281"/>
      <c r="F208" s="1281"/>
      <c r="G208" s="1281"/>
      <c r="H208" s="177"/>
      <c r="AE208" s="298"/>
      <c r="AF208" s="298"/>
      <c r="AH208" s="298"/>
      <c r="AI208" s="298"/>
    </row>
    <row r="209" spans="1:35" s="255" customFormat="1" ht="33" hidden="1" customHeight="1">
      <c r="A209" s="300" t="e">
        <f>#REF!</f>
        <v>#REF!</v>
      </c>
      <c r="B209" s="294" t="e">
        <f>#REF!</f>
        <v>#REF!</v>
      </c>
      <c r="C209" s="1281"/>
      <c r="D209" s="1281"/>
      <c r="E209" s="1281"/>
      <c r="F209" s="1281"/>
      <c r="G209" s="1281"/>
      <c r="H209" s="177"/>
      <c r="AE209" s="298"/>
      <c r="AF209" s="298"/>
      <c r="AH209" s="298"/>
      <c r="AI209" s="298"/>
    </row>
    <row r="210" spans="1:35" s="255" customFormat="1" ht="19.5" hidden="1" customHeight="1">
      <c r="A210" s="295" t="e">
        <f>#REF!</f>
        <v>#REF!</v>
      </c>
      <c r="B210" s="296" t="e">
        <f>#REF!</f>
        <v>#REF!</v>
      </c>
      <c r="C210" s="1281" t="e">
        <f>#REF!</f>
        <v>#REF!</v>
      </c>
      <c r="D210" s="1281"/>
      <c r="E210" s="1281"/>
      <c r="F210" s="1281"/>
      <c r="G210" s="1281"/>
      <c r="H210" s="177"/>
      <c r="AE210" s="298"/>
      <c r="AF210" s="298"/>
      <c r="AH210" s="297"/>
      <c r="AI210" s="298"/>
    </row>
    <row r="211" spans="1:35" s="255" customFormat="1" ht="19.5" hidden="1" customHeight="1">
      <c r="A211" s="295" t="e">
        <f>#REF!</f>
        <v>#REF!</v>
      </c>
      <c r="B211" s="296" t="e">
        <f>#REF!</f>
        <v>#REF!</v>
      </c>
      <c r="C211" s="1281" t="e">
        <f>#REF!</f>
        <v>#REF!</v>
      </c>
      <c r="D211" s="1281"/>
      <c r="E211" s="1281"/>
      <c r="F211" s="1281"/>
      <c r="G211" s="1281"/>
      <c r="H211" s="177"/>
      <c r="AE211" s="298"/>
      <c r="AF211" s="298"/>
      <c r="AH211" s="297"/>
      <c r="AI211" s="298"/>
    </row>
    <row r="212" spans="1:35" s="255" customFormat="1" ht="32.25" hidden="1" customHeight="1">
      <c r="A212" s="295" t="e">
        <f>#REF!</f>
        <v>#REF!</v>
      </c>
      <c r="B212" s="296" t="e">
        <f>#REF!</f>
        <v>#REF!</v>
      </c>
      <c r="C212" s="1281" t="e">
        <f>#REF!</f>
        <v>#REF!</v>
      </c>
      <c r="D212" s="1281"/>
      <c r="E212" s="1281"/>
      <c r="F212" s="1281"/>
      <c r="G212" s="1281"/>
      <c r="H212" s="177"/>
      <c r="AE212" s="298"/>
      <c r="AF212" s="298"/>
      <c r="AH212" s="297"/>
      <c r="AI212" s="298"/>
    </row>
    <row r="213" spans="1:35" s="255" customFormat="1" ht="19.5" hidden="1" customHeight="1">
      <c r="A213" s="295" t="e">
        <f>#REF!</f>
        <v>#REF!</v>
      </c>
      <c r="B213" s="296" t="e">
        <f>#REF!</f>
        <v>#REF!</v>
      </c>
      <c r="C213" s="1281" t="e">
        <f>#REF!</f>
        <v>#REF!</v>
      </c>
      <c r="D213" s="1281"/>
      <c r="E213" s="1281"/>
      <c r="F213" s="1281"/>
      <c r="G213" s="1281"/>
      <c r="H213" s="177"/>
      <c r="AE213" s="298"/>
      <c r="AF213" s="298"/>
      <c r="AH213" s="297"/>
      <c r="AI213" s="298"/>
    </row>
    <row r="214" spans="1:35" s="255" customFormat="1" ht="19.5" hidden="1" customHeight="1">
      <c r="A214" s="299"/>
      <c r="B214" s="294" t="e">
        <f>#REF!</f>
        <v>#REF!</v>
      </c>
      <c r="C214" s="1281" t="e">
        <f>#REF!</f>
        <v>#REF!</v>
      </c>
      <c r="D214" s="1281"/>
      <c r="E214" s="1281"/>
      <c r="F214" s="1281"/>
      <c r="G214" s="1281"/>
      <c r="H214" s="179"/>
      <c r="AE214" s="298"/>
      <c r="AF214" s="298"/>
      <c r="AH214" s="298"/>
      <c r="AI214" s="298"/>
    </row>
    <row r="215" spans="1:35" s="255" customFormat="1" hidden="1">
      <c r="A215" s="302"/>
      <c r="B215" s="294" t="e">
        <f>#REF!</f>
        <v>#REF!</v>
      </c>
      <c r="C215" s="1281" t="e">
        <f>#REF!</f>
        <v>#REF!</v>
      </c>
      <c r="D215" s="1281"/>
      <c r="E215" s="1281"/>
      <c r="F215" s="1281"/>
      <c r="G215" s="1281"/>
      <c r="H215" s="179"/>
      <c r="AE215" s="298"/>
      <c r="AF215" s="298"/>
      <c r="AH215" s="298"/>
      <c r="AI215" s="298"/>
    </row>
    <row r="216" spans="1:35" s="255" customFormat="1" ht="19.5" hidden="1" customHeight="1">
      <c r="A216" s="303"/>
      <c r="B216" s="294" t="e">
        <f>#REF!</f>
        <v>#REF!</v>
      </c>
      <c r="C216" s="1281" t="e">
        <f>#REF!</f>
        <v>#REF!</v>
      </c>
      <c r="D216" s="1281"/>
      <c r="E216" s="1281"/>
      <c r="F216" s="1281"/>
      <c r="G216" s="1281"/>
      <c r="H216" s="179"/>
      <c r="AE216" s="298"/>
      <c r="AF216" s="298"/>
      <c r="AH216" s="298"/>
      <c r="AI216" s="298"/>
    </row>
    <row r="217" spans="1:35" s="175" customFormat="1">
      <c r="A217" s="216"/>
      <c r="B217" s="209"/>
      <c r="C217" s="1276"/>
      <c r="D217" s="1276"/>
      <c r="E217" s="1276"/>
      <c r="F217" s="1276"/>
      <c r="G217" s="1276"/>
      <c r="H217" s="244"/>
      <c r="I217" s="255"/>
      <c r="J217" s="255"/>
      <c r="K217" s="255"/>
      <c r="L217" s="255"/>
    </row>
    <row r="218" spans="1:35" s="175" customFormat="1">
      <c r="A218" s="194"/>
      <c r="B218" s="184"/>
      <c r="C218" s="184"/>
      <c r="D218" s="184"/>
      <c r="E218" s="184"/>
      <c r="F218" s="184"/>
      <c r="G218" s="184"/>
      <c r="H218" s="244"/>
      <c r="I218" s="255"/>
      <c r="J218" s="255"/>
      <c r="K218" s="255"/>
      <c r="L218" s="255"/>
    </row>
    <row r="219" spans="1:35" s="175" customFormat="1">
      <c r="A219" s="194"/>
      <c r="B219" s="184"/>
      <c r="C219" s="184"/>
      <c r="D219" s="184"/>
      <c r="E219" s="184"/>
      <c r="F219" s="184"/>
      <c r="G219" s="184"/>
      <c r="H219" s="244"/>
      <c r="I219" s="255"/>
      <c r="J219" s="255"/>
      <c r="K219" s="255"/>
      <c r="L219" s="255"/>
    </row>
  </sheetData>
  <sheetProtection formatColumns="0" formatRows="0" selectLockedCells="1"/>
  <customSheetViews>
    <customSheetView guid="{9154002C-6C58-44C9-AE93-0E761C3D01FD}"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3"/>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4"/>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19"/>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0"/>
      <headerFooter alignWithMargins="0">
        <oddFooter>&amp;R&amp;"Book Antiqua,Bold"&amp;10Schedule-7/ Page &amp;P of &amp;N</oddFooter>
      </headerFooter>
    </customSheetView>
    <customSheetView guid="{9AABADBB-0C61-4F6E-8EBA-FB1F391DCDF7}"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146:G146"/>
    <mergeCell ref="C147:G147"/>
    <mergeCell ref="C148:G148"/>
    <mergeCell ref="C149:G149"/>
    <mergeCell ref="C160:G160"/>
    <mergeCell ref="C161:G161"/>
    <mergeCell ref="C162:G162"/>
    <mergeCell ref="C152:G152"/>
    <mergeCell ref="C153:G153"/>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AH14:AI14"/>
    <mergeCell ref="AE14:AF14"/>
    <mergeCell ref="A104:C104"/>
    <mergeCell ref="C25:G25"/>
    <mergeCell ref="C24:G24"/>
    <mergeCell ref="C23:G23"/>
    <mergeCell ref="A22:G22"/>
    <mergeCell ref="A16:F16"/>
    <mergeCell ref="B108:C108"/>
    <mergeCell ref="B26:F26"/>
    <mergeCell ref="A3:F3"/>
    <mergeCell ref="A4:F4"/>
    <mergeCell ref="A100:G100"/>
    <mergeCell ref="A101:G101"/>
    <mergeCell ref="B10:C10"/>
    <mergeCell ref="B11:C11"/>
    <mergeCell ref="B8:C8"/>
    <mergeCell ref="B9:C9"/>
    <mergeCell ref="A7:C7"/>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7" customWidth="1"/>
    <col min="2" max="2" width="38.125" style="310" customWidth="1"/>
    <col min="3" max="3" width="7.625" style="310" customWidth="1"/>
    <col min="4" max="4" width="10.25" style="310" customWidth="1"/>
    <col min="5" max="5" width="15.375" style="310" customWidth="1"/>
    <col min="6" max="6" width="11.375" style="310" customWidth="1"/>
    <col min="7" max="7" width="13.625" style="310" customWidth="1"/>
    <col min="8" max="8" width="20.875" style="244" customWidth="1"/>
    <col min="9" max="12" width="9" style="350"/>
    <col min="13" max="29" width="9" style="175"/>
    <col min="30" max="30" width="0" style="175" hidden="1" customWidth="1"/>
    <col min="31" max="31" width="13.875" style="175" hidden="1" customWidth="1"/>
    <col min="32" max="32" width="13.625" style="175" hidden="1" customWidth="1"/>
    <col min="33" max="33" width="21.375" style="175" hidden="1" customWidth="1"/>
    <col min="34" max="34" width="12" style="175" hidden="1" customWidth="1"/>
    <col min="35" max="36" width="0" style="175" hidden="1" customWidth="1"/>
    <col min="37" max="45" width="9" style="175"/>
    <col min="46" max="16384" width="9" style="350"/>
  </cols>
  <sheetData>
    <row r="1" spans="1:35" ht="18" customHeight="1">
      <c r="A1" s="79" t="str">
        <f>Cover!B3</f>
        <v>Ref. No:  SRTS-II/C&amp;M/WC-4218/2025---------------------
Specification Nos: SR2/NT/W-AIS/DOM/C00/25/01355</v>
      </c>
      <c r="B1" s="80"/>
      <c r="C1" s="81"/>
      <c r="D1" s="81"/>
      <c r="E1" s="81"/>
      <c r="F1" s="81"/>
      <c r="G1" s="81"/>
      <c r="I1" s="255"/>
      <c r="J1" s="255"/>
      <c r="K1" s="255"/>
      <c r="L1" s="255"/>
    </row>
    <row r="2" spans="1:35" ht="18.600000000000001" customHeight="1">
      <c r="A2" s="66"/>
      <c r="B2" s="86"/>
      <c r="C2" s="87"/>
      <c r="D2" s="87"/>
      <c r="E2" s="87"/>
      <c r="F2" s="87"/>
      <c r="G2" s="87"/>
      <c r="I2" s="255"/>
      <c r="J2" s="255"/>
      <c r="K2" s="255"/>
      <c r="L2" s="255"/>
    </row>
    <row r="3" spans="1:35" ht="55.5" customHeight="1">
      <c r="A3" s="1274" t="str">
        <f>Cover!$B$2</f>
        <v>Construction of 220kV Terminal Bay at 400kV Hiriyur Substation for KPTCL by POWERGRID</v>
      </c>
      <c r="B3" s="1274"/>
      <c r="C3" s="1274"/>
      <c r="D3" s="1274"/>
      <c r="E3" s="1274"/>
      <c r="F3" s="1274"/>
      <c r="G3" s="1274"/>
      <c r="I3" s="255"/>
      <c r="J3" s="255"/>
      <c r="K3" s="255"/>
      <c r="L3" s="255"/>
      <c r="AD3" s="189" t="s">
        <v>184</v>
      </c>
      <c r="AF3" s="208">
        <f>IF(ISERROR(#REF!/('Sch-6'!D15+'Sch-6'!D17+'Sch-6'!D19)),0,#REF!/( 'Sch-6'!D15+'Sch-6'!D17+'Sch-6'!D19))</f>
        <v>0</v>
      </c>
    </row>
    <row r="4" spans="1:35" ht="21.95" customHeight="1">
      <c r="A4" s="1209" t="s">
        <v>434</v>
      </c>
      <c r="B4" s="1209"/>
      <c r="C4" s="1209"/>
      <c r="D4" s="1209"/>
      <c r="E4" s="1209"/>
      <c r="F4" s="1209"/>
      <c r="G4" s="1209"/>
      <c r="I4" s="255"/>
      <c r="J4" s="255"/>
      <c r="K4" s="255"/>
      <c r="L4" s="255"/>
      <c r="AD4" s="189" t="s">
        <v>186</v>
      </c>
      <c r="AF4" s="208" t="e">
        <f>#REF!</f>
        <v>#REF!</v>
      </c>
    </row>
    <row r="5" spans="1:35" ht="18.600000000000001" customHeight="1">
      <c r="A5" s="67"/>
      <c r="B5" s="100"/>
      <c r="C5" s="100"/>
      <c r="D5" s="100"/>
      <c r="E5" s="100"/>
      <c r="F5" s="100"/>
      <c r="G5" s="100"/>
      <c r="I5" s="255"/>
      <c r="J5" s="255"/>
      <c r="K5" s="255"/>
      <c r="L5" s="255"/>
      <c r="AD5" s="189" t="s">
        <v>422</v>
      </c>
      <c r="AF5" s="208">
        <f>IF(ISERROR(#REF!/#REF!),0,#REF! /#REF!)</f>
        <v>0</v>
      </c>
    </row>
    <row r="6" spans="1:35" ht="27.95" customHeight="1">
      <c r="A6" s="31" t="str">
        <f>'Sch-1.'!A7</f>
        <v>Bidder’s Name and Address (Lead Partner) :</v>
      </c>
      <c r="B6" s="41"/>
      <c r="C6" s="41"/>
      <c r="D6" s="41"/>
      <c r="E6" s="460" t="s">
        <v>81</v>
      </c>
      <c r="F6" s="41"/>
      <c r="G6" s="62"/>
      <c r="I6" s="255"/>
      <c r="J6" s="255"/>
      <c r="K6" s="255"/>
      <c r="L6" s="255"/>
      <c r="AD6" s="189" t="s">
        <v>423</v>
      </c>
      <c r="AF6" s="208" t="e">
        <f>#REF!</f>
        <v>#REF!</v>
      </c>
    </row>
    <row r="7" spans="1:35" ht="36" customHeight="1">
      <c r="A7" s="1275" t="str">
        <f>'Sch-1.'!A9</f>
        <v/>
      </c>
      <c r="B7" s="1275"/>
      <c r="C7" s="1275"/>
      <c r="D7" s="388"/>
      <c r="E7" s="461" t="str">
        <f>'Sch-1.'!I9</f>
        <v>C&amp;M Department</v>
      </c>
      <c r="F7" s="388"/>
      <c r="G7" s="61"/>
      <c r="I7" s="255"/>
      <c r="J7" s="255"/>
      <c r="K7" s="255"/>
      <c r="L7" s="255"/>
      <c r="AD7" s="189" t="s">
        <v>189</v>
      </c>
      <c r="AF7" s="208" t="e">
        <f>SUM(AF3:AF6)</f>
        <v>#REF!</v>
      </c>
    </row>
    <row r="8" spans="1:35" ht="27.95" customHeight="1">
      <c r="A8" s="42" t="s">
        <v>344</v>
      </c>
      <c r="B8" s="1214" t="str">
        <f>IF('Sch-1.'!C10=0, "", 'Sch-1.'!C10)</f>
        <v/>
      </c>
      <c r="C8" s="1214"/>
      <c r="D8" s="387"/>
      <c r="E8" s="461" t="str">
        <f>'Sch-1.'!I10</f>
        <v>Power Grid Corporation of India Ltd.,</v>
      </c>
      <c r="F8" s="387"/>
      <c r="G8" s="61"/>
      <c r="I8" s="255"/>
      <c r="J8" s="255"/>
      <c r="K8" s="255"/>
      <c r="L8" s="255"/>
    </row>
    <row r="9" spans="1:35" ht="27.95" customHeight="1">
      <c r="A9" s="42" t="s">
        <v>345</v>
      </c>
      <c r="B9" s="1214" t="str">
        <f>IF('Sch-1.'!C11=0, "", 'Sch-1.'!C11)</f>
        <v/>
      </c>
      <c r="C9" s="1214"/>
      <c r="D9" s="387"/>
      <c r="E9" s="461" t="str">
        <f>'Sch-1.'!I11</f>
        <v>SR-II,RHQ</v>
      </c>
      <c r="F9" s="387"/>
      <c r="G9" s="61"/>
      <c r="I9" s="255"/>
      <c r="J9" s="255"/>
      <c r="K9" s="255"/>
      <c r="L9" s="255"/>
    </row>
    <row r="10" spans="1:35" ht="27.95" customHeight="1">
      <c r="A10" s="43"/>
      <c r="B10" s="1214" t="str">
        <f>IF('Sch-1.'!C12=0, "", 'Sch-1.'!C12)</f>
        <v/>
      </c>
      <c r="C10" s="1214"/>
      <c r="D10" s="387"/>
      <c r="E10" s="461" t="str">
        <f>'Sch-1.'!I12</f>
        <v>Singanayakanahalli,Yelahanka</v>
      </c>
      <c r="F10" s="387"/>
      <c r="G10" s="61"/>
      <c r="I10" s="255"/>
      <c r="J10" s="255"/>
      <c r="K10" s="255"/>
      <c r="L10" s="255"/>
      <c r="AD10" s="189" t="s">
        <v>305</v>
      </c>
      <c r="AF10" s="213" t="e">
        <f>'Sch-1.'!#REF!</f>
        <v>#REF!</v>
      </c>
    </row>
    <row r="11" spans="1:35" ht="27.95" customHeight="1">
      <c r="A11" s="43"/>
      <c r="B11" s="1214" t="str">
        <f>IF('Sch-1.'!C13=0, "", 'Sch-1.'!C13)</f>
        <v/>
      </c>
      <c r="C11" s="1214"/>
      <c r="D11" s="387"/>
      <c r="E11" s="461" t="str">
        <f>'Sch-1.'!I13</f>
        <v>Bangalore -560064</v>
      </c>
      <c r="F11" s="387"/>
      <c r="G11" s="61"/>
      <c r="I11" s="255"/>
      <c r="J11" s="255"/>
      <c r="K11" s="255"/>
      <c r="L11" s="255"/>
      <c r="AD11" s="189"/>
      <c r="AF11" s="208"/>
    </row>
    <row r="12" spans="1:35" ht="18.600000000000001" customHeight="1">
      <c r="A12" s="43"/>
      <c r="B12" s="387"/>
      <c r="C12" s="387"/>
      <c r="D12" s="387"/>
      <c r="E12" s="387"/>
      <c r="F12" s="387"/>
      <c r="G12" s="61"/>
      <c r="I12" s="255"/>
      <c r="J12" s="255"/>
      <c r="K12" s="255"/>
      <c r="L12" s="255"/>
      <c r="AD12" s="189"/>
      <c r="AF12" s="208"/>
    </row>
    <row r="13" spans="1:35" ht="27.95" customHeight="1">
      <c r="A13" s="1283" t="s">
        <v>435</v>
      </c>
      <c r="B13" s="1283"/>
      <c r="C13" s="1283"/>
      <c r="D13" s="1283"/>
      <c r="E13" s="1283"/>
      <c r="F13" s="1283"/>
      <c r="G13" s="1284"/>
      <c r="I13" s="255"/>
      <c r="J13" s="255"/>
      <c r="K13" s="255"/>
      <c r="L13" s="255"/>
    </row>
    <row r="14" spans="1:35" ht="33.75" customHeight="1">
      <c r="A14" s="101" t="s">
        <v>425</v>
      </c>
      <c r="B14" s="446" t="s">
        <v>426</v>
      </c>
      <c r="C14" s="446" t="s">
        <v>98</v>
      </c>
      <c r="D14" s="446" t="s">
        <v>196</v>
      </c>
      <c r="E14" s="446" t="s">
        <v>427</v>
      </c>
      <c r="F14" s="102" t="s">
        <v>428</v>
      </c>
      <c r="G14" s="292"/>
      <c r="I14" s="255"/>
      <c r="J14" s="255"/>
      <c r="K14" s="255"/>
      <c r="L14" s="255"/>
      <c r="AE14" s="1276" t="s">
        <v>429</v>
      </c>
      <c r="AF14" s="1276"/>
      <c r="AG14" s="191" t="s">
        <v>182</v>
      </c>
      <c r="AH14" s="1276" t="s">
        <v>430</v>
      </c>
      <c r="AI14" s="1276"/>
    </row>
    <row r="15" spans="1:35" s="392" customFormat="1">
      <c r="A15" s="468" t="s">
        <v>14</v>
      </c>
      <c r="B15" s="462">
        <f>'Sch-7'!B16</f>
        <v>0</v>
      </c>
      <c r="C15" s="462"/>
      <c r="D15" s="462"/>
      <c r="E15" s="463"/>
      <c r="F15" s="464"/>
    </row>
    <row r="16" spans="1:35" s="392" customFormat="1">
      <c r="A16" s="469" t="s">
        <v>436</v>
      </c>
      <c r="B16" s="462" t="e">
        <f>'Sch-7'!#REF!</f>
        <v>#REF!</v>
      </c>
      <c r="C16" s="462" t="e">
        <f>'Sch-7'!#REF!</f>
        <v>#REF!</v>
      </c>
      <c r="D16" s="462" t="e">
        <f>'Sch-7'!#REF!</f>
        <v>#REF!</v>
      </c>
      <c r="E16" s="463" t="e">
        <f>'Sch-7'!#REF!</f>
        <v>#REF!</v>
      </c>
      <c r="F16" s="464" t="e">
        <f>IF(E16=0, "Included", IF(ISERROR(D16*E16), E16, D16*E16))</f>
        <v>#REF!</v>
      </c>
    </row>
    <row r="17" spans="1:35" s="392" customFormat="1">
      <c r="A17" s="469" t="s">
        <v>437</v>
      </c>
      <c r="B17" s="462" t="e">
        <f>'Sch-7'!#REF!</f>
        <v>#REF!</v>
      </c>
      <c r="C17" s="462" t="e">
        <f>'Sch-7'!#REF!</f>
        <v>#REF!</v>
      </c>
      <c r="D17" s="462" t="e">
        <f>'Sch-7'!#REF!</f>
        <v>#REF!</v>
      </c>
      <c r="E17" s="463" t="e">
        <f>'Sch-7'!#REF!</f>
        <v>#REF!</v>
      </c>
      <c r="F17" s="464" t="e">
        <f>IF(E17=0, "Included", IF(ISERROR(D17*E17), E17, D17*E17))</f>
        <v>#REF!</v>
      </c>
    </row>
    <row r="18" spans="1:35" s="392" customFormat="1" ht="15.75">
      <c r="A18" s="472"/>
      <c r="B18" s="474" t="s">
        <v>438</v>
      </c>
      <c r="C18" s="474"/>
      <c r="D18" s="474"/>
      <c r="E18" s="474"/>
      <c r="F18" s="475" t="e">
        <f>SUM(F16:F17)</f>
        <v>#REF!</v>
      </c>
    </row>
    <row r="19" spans="1:35" s="392" customFormat="1" ht="15.75">
      <c r="A19" s="473"/>
      <c r="B19" s="474" t="s">
        <v>439</v>
      </c>
      <c r="C19" s="474"/>
      <c r="D19" s="474"/>
      <c r="E19" s="474"/>
      <c r="F19" s="476" t="e">
        <f>F18</f>
        <v>#REF!</v>
      </c>
    </row>
    <row r="20" spans="1:35" ht="18.600000000000001" customHeight="1">
      <c r="A20" s="303"/>
      <c r="B20" s="287"/>
      <c r="C20" s="287"/>
      <c r="D20" s="287"/>
      <c r="E20" s="287"/>
      <c r="F20" s="287"/>
      <c r="G20" s="459"/>
      <c r="I20" s="255"/>
      <c r="J20" s="255"/>
      <c r="K20" s="255"/>
      <c r="L20" s="255"/>
      <c r="AE20" s="214"/>
      <c r="AF20" s="214"/>
      <c r="AH20" s="214"/>
      <c r="AI20" s="214"/>
    </row>
    <row r="21" spans="1:35" ht="30.75" customHeight="1">
      <c r="A21" s="389"/>
      <c r="B21" s="389"/>
      <c r="C21" s="389"/>
      <c r="D21" s="389"/>
      <c r="E21" s="389"/>
      <c r="F21" s="389"/>
      <c r="G21" s="389"/>
      <c r="H21" s="245"/>
      <c r="I21" s="255"/>
      <c r="J21" s="255"/>
      <c r="K21" s="255"/>
      <c r="L21" s="255"/>
      <c r="AD21" s="243" t="s">
        <v>440</v>
      </c>
      <c r="AE21" s="215" t="e">
        <f>#REF!-#REF!</f>
        <v>#REF!</v>
      </c>
      <c r="AG21" s="243" t="s">
        <v>441</v>
      </c>
      <c r="AH21" s="215" t="e">
        <f>#REF!-#REF!</f>
        <v>#REF!</v>
      </c>
    </row>
    <row r="22" spans="1:35" ht="18.600000000000001" customHeight="1">
      <c r="A22" s="1278"/>
      <c r="B22" s="1278"/>
      <c r="C22" s="1278"/>
      <c r="D22" s="1278"/>
      <c r="E22" s="1278"/>
      <c r="F22" s="1278"/>
      <c r="G22" s="1278"/>
      <c r="I22" s="255"/>
      <c r="J22" s="255"/>
      <c r="K22" s="255"/>
      <c r="L22" s="255"/>
      <c r="AD22" s="175" t="s">
        <v>182</v>
      </c>
      <c r="AE22" s="243" t="e">
        <f>IF(#REF!&gt;0,#REF!&amp; " Item(s) in Sch-3", "")</f>
        <v>#REF!</v>
      </c>
      <c r="AF22" s="215"/>
    </row>
    <row r="23" spans="1:35" ht="27.95" customHeight="1">
      <c r="A23" s="351"/>
      <c r="B23" s="351"/>
      <c r="C23" s="1277" t="s">
        <v>442</v>
      </c>
      <c r="D23" s="1277"/>
      <c r="E23" s="1277"/>
      <c r="F23" s="1277"/>
      <c r="G23" s="1277"/>
      <c r="I23" s="255"/>
      <c r="J23" s="255"/>
      <c r="K23" s="255"/>
      <c r="L23" s="255"/>
      <c r="AE23" s="243"/>
      <c r="AF23" s="215"/>
    </row>
    <row r="24" spans="1:35" ht="27.95" customHeight="1">
      <c r="A24" s="93" t="s">
        <v>157</v>
      </c>
      <c r="B24" s="107" t="str">
        <f>'Sch-1.'!B57</f>
        <v>--2025</v>
      </c>
      <c r="C24" s="1277" t="str">
        <f>"Printed Name   : " &amp; 'Sch-1.'!I58</f>
        <v xml:space="preserve">Printed Name   : </v>
      </c>
      <c r="D24" s="1277"/>
      <c r="E24" s="1277"/>
      <c r="F24" s="1277"/>
      <c r="G24" s="1277"/>
      <c r="I24" s="255"/>
      <c r="J24" s="255"/>
      <c r="K24" s="255"/>
      <c r="L24" s="255"/>
    </row>
    <row r="25" spans="1:35" ht="27.95" customHeight="1">
      <c r="A25" s="93" t="s">
        <v>158</v>
      </c>
      <c r="B25" s="103" t="str">
        <f>'Sch-1.'!B58</f>
        <v/>
      </c>
      <c r="C25" s="1277" t="str">
        <f>"Designation      : " &amp; 'Sch-1.'!I59</f>
        <v xml:space="preserve">Designation      : </v>
      </c>
      <c r="D25" s="1277"/>
      <c r="E25" s="1277"/>
      <c r="F25" s="1277"/>
      <c r="G25" s="1277"/>
      <c r="I25" s="255"/>
      <c r="J25" s="255"/>
      <c r="K25" s="255"/>
      <c r="L25" s="255"/>
    </row>
    <row r="26" spans="1:35" ht="27.95" customHeight="1">
      <c r="A26" s="87"/>
      <c r="B26" s="86"/>
      <c r="C26" s="1277" t="s">
        <v>443</v>
      </c>
      <c r="D26" s="1277"/>
      <c r="E26" s="1277"/>
      <c r="F26" s="1277"/>
      <c r="G26" s="1277"/>
      <c r="I26" s="255"/>
      <c r="J26" s="255"/>
      <c r="K26" s="255"/>
      <c r="L26" s="255"/>
    </row>
    <row r="27" spans="1:35" ht="27.95" customHeight="1">
      <c r="A27" s="87"/>
      <c r="B27" s="86"/>
      <c r="C27" s="287"/>
      <c r="D27" s="287"/>
      <c r="E27" s="287"/>
      <c r="F27" s="287"/>
      <c r="G27" s="287"/>
      <c r="I27" s="255"/>
      <c r="J27" s="255"/>
      <c r="K27" s="255"/>
      <c r="L27" s="255"/>
    </row>
    <row r="28" spans="1:35" ht="36.75" customHeight="1">
      <c r="A28" s="104" t="s">
        <v>432</v>
      </c>
      <c r="B28" s="1285" t="s">
        <v>433</v>
      </c>
      <c r="C28" s="1285"/>
      <c r="D28" s="1285"/>
      <c r="E28" s="1285"/>
      <c r="F28" s="1285"/>
      <c r="G28" s="1285"/>
      <c r="I28" s="255"/>
      <c r="J28" s="255"/>
      <c r="K28" s="255"/>
      <c r="L28" s="255"/>
    </row>
    <row r="29" spans="1:35" ht="31.5" customHeight="1">
      <c r="A29" s="289"/>
      <c r="B29" s="32"/>
      <c r="C29" s="32"/>
      <c r="D29" s="32"/>
      <c r="E29" s="32"/>
      <c r="F29" s="32"/>
      <c r="G29" s="32"/>
      <c r="H29" s="246"/>
      <c r="I29" s="255"/>
      <c r="J29" s="255"/>
      <c r="K29" s="255"/>
      <c r="L29" s="255"/>
    </row>
    <row r="101" spans="1:12" s="175" customFormat="1">
      <c r="A101" s="194"/>
      <c r="B101" s="184"/>
      <c r="C101" s="184"/>
      <c r="D101" s="184"/>
      <c r="E101" s="184"/>
      <c r="F101" s="184"/>
      <c r="G101" s="184"/>
      <c r="H101" s="244"/>
      <c r="I101" s="255"/>
      <c r="J101" s="255"/>
      <c r="K101" s="255"/>
      <c r="L101" s="255"/>
    </row>
    <row r="102" spans="1:12" s="175" customFormat="1">
      <c r="A102" s="194"/>
      <c r="B102" s="184"/>
      <c r="C102" s="184"/>
      <c r="D102" s="184"/>
      <c r="E102" s="184"/>
      <c r="F102" s="184"/>
      <c r="G102" s="184"/>
      <c r="H102" s="244"/>
      <c r="I102" s="255"/>
      <c r="J102" s="255"/>
      <c r="K102" s="255"/>
      <c r="L102" s="255"/>
    </row>
    <row r="103" spans="1:12" s="175" customFormat="1">
      <c r="A103" s="194"/>
      <c r="B103" s="184"/>
      <c r="C103" s="184"/>
      <c r="D103" s="184"/>
      <c r="E103" s="184"/>
      <c r="F103" s="184"/>
      <c r="G103" s="184"/>
      <c r="H103" s="244"/>
      <c r="I103" s="255"/>
      <c r="J103" s="255"/>
      <c r="K103" s="255"/>
      <c r="L103" s="255"/>
    </row>
    <row r="104" spans="1:12" s="255" customFormat="1" hidden="1">
      <c r="A104" s="177" t="str">
        <f>A1</f>
        <v>Ref. No:  SRTS-II/C&amp;M/WC-4218/2025---------------------
Specification Nos: SR2/NT/W-AIS/DOM/C00/25/01355</v>
      </c>
      <c r="B104" s="93"/>
      <c r="C104" s="180"/>
      <c r="D104" s="180"/>
      <c r="E104" s="180"/>
      <c r="F104" s="180"/>
      <c r="G104" s="180"/>
      <c r="H104" s="179"/>
    </row>
    <row r="105" spans="1:12" s="255" customFormat="1" hidden="1">
      <c r="A105" s="66"/>
      <c r="B105" s="86"/>
      <c r="C105" s="87"/>
      <c r="D105" s="87"/>
      <c r="E105" s="87"/>
      <c r="F105" s="87"/>
      <c r="G105" s="87"/>
      <c r="H105" s="179"/>
    </row>
    <row r="106" spans="1:12" s="255" customFormat="1" ht="35.25" hidden="1" customHeight="1">
      <c r="A106" s="1274" t="str">
        <f t="shared" ref="A106:C107" si="0">A3</f>
        <v>Construction of 220kV Terminal Bay at 400kV Hiriyur Substation for KPTCL by POWERGRID</v>
      </c>
      <c r="B106" s="1274">
        <f t="shared" si="0"/>
        <v>0</v>
      </c>
      <c r="C106" s="1274">
        <f t="shared" si="0"/>
        <v>0</v>
      </c>
      <c r="D106" s="1274"/>
      <c r="E106" s="1274"/>
      <c r="F106" s="1274"/>
      <c r="G106" s="1274">
        <f>G3</f>
        <v>0</v>
      </c>
      <c r="H106" s="179"/>
    </row>
    <row r="107" spans="1:12" s="255" customFormat="1" hidden="1">
      <c r="A107" s="1258" t="str">
        <f t="shared" si="0"/>
        <v>(SCHEDULE OF RATES AND PRICES : TYPE TEST CHARGES)</v>
      </c>
      <c r="B107" s="1258">
        <f t="shared" si="0"/>
        <v>0</v>
      </c>
      <c r="C107" s="1258">
        <f t="shared" si="0"/>
        <v>0</v>
      </c>
      <c r="D107" s="1258"/>
      <c r="E107" s="1258"/>
      <c r="F107" s="1258"/>
      <c r="G107" s="1258">
        <f>G4</f>
        <v>0</v>
      </c>
      <c r="H107" s="179"/>
    </row>
    <row r="108" spans="1:12" s="255" customFormat="1" hidden="1">
      <c r="A108" s="67"/>
      <c r="B108" s="100"/>
      <c r="C108" s="100"/>
      <c r="D108" s="100"/>
      <c r="E108" s="100"/>
      <c r="F108" s="100"/>
      <c r="G108" s="100"/>
      <c r="H108" s="179"/>
    </row>
    <row r="109" spans="1:12" s="255" customFormat="1" hidden="1">
      <c r="A109" s="31" t="str">
        <f>A6</f>
        <v>Bidder’s Name and Address (Lead Partner) :</v>
      </c>
      <c r="B109" s="41"/>
      <c r="C109" s="41"/>
      <c r="D109" s="41"/>
      <c r="E109" s="41"/>
      <c r="F109" s="41"/>
      <c r="G109" s="62">
        <f t="shared" ref="G109:G114" si="1">G6</f>
        <v>0</v>
      </c>
      <c r="H109" s="179"/>
    </row>
    <row r="110" spans="1:12" s="255" customFormat="1" hidden="1">
      <c r="A110" s="1275" t="str">
        <f>A7</f>
        <v/>
      </c>
      <c r="B110" s="1275">
        <f t="shared" ref="B110:C114" si="2">B7</f>
        <v>0</v>
      </c>
      <c r="C110" s="1275">
        <f t="shared" si="2"/>
        <v>0</v>
      </c>
      <c r="D110" s="388"/>
      <c r="E110" s="388"/>
      <c r="F110" s="388"/>
      <c r="G110" s="61">
        <f t="shared" si="1"/>
        <v>0</v>
      </c>
      <c r="H110" s="179"/>
    </row>
    <row r="111" spans="1:12" s="255" customFormat="1" hidden="1">
      <c r="A111" s="42" t="str">
        <f>A8</f>
        <v>Name     :</v>
      </c>
      <c r="B111" s="1214" t="str">
        <f t="shared" si="2"/>
        <v/>
      </c>
      <c r="C111" s="1214">
        <f t="shared" si="2"/>
        <v>0</v>
      </c>
      <c r="D111" s="387"/>
      <c r="E111" s="387"/>
      <c r="F111" s="387"/>
      <c r="G111" s="61">
        <f t="shared" si="1"/>
        <v>0</v>
      </c>
      <c r="H111" s="179"/>
    </row>
    <row r="112" spans="1:12" s="255" customFormat="1" hidden="1">
      <c r="A112" s="42" t="str">
        <f>A9</f>
        <v>Address :</v>
      </c>
      <c r="B112" s="1214" t="str">
        <f t="shared" si="2"/>
        <v/>
      </c>
      <c r="C112" s="1214">
        <f t="shared" si="2"/>
        <v>0</v>
      </c>
      <c r="D112" s="387"/>
      <c r="E112" s="387"/>
      <c r="F112" s="387"/>
      <c r="G112" s="61">
        <f t="shared" si="1"/>
        <v>0</v>
      </c>
      <c r="H112" s="179"/>
    </row>
    <row r="113" spans="1:35" s="255" customFormat="1" hidden="1">
      <c r="A113" s="43"/>
      <c r="B113" s="1214" t="str">
        <f t="shared" si="2"/>
        <v/>
      </c>
      <c r="C113" s="1214">
        <f t="shared" si="2"/>
        <v>0</v>
      </c>
      <c r="D113" s="387"/>
      <c r="E113" s="387"/>
      <c r="F113" s="387"/>
      <c r="G113" s="61">
        <f t="shared" si="1"/>
        <v>0</v>
      </c>
      <c r="H113" s="179"/>
    </row>
    <row r="114" spans="1:35" s="255" customFormat="1" hidden="1">
      <c r="A114" s="43"/>
      <c r="B114" s="1214" t="str">
        <f t="shared" si="2"/>
        <v/>
      </c>
      <c r="C114" s="1214">
        <f t="shared" si="2"/>
        <v>0</v>
      </c>
      <c r="D114" s="387"/>
      <c r="E114" s="387"/>
      <c r="F114" s="387"/>
      <c r="G114" s="61">
        <f t="shared" si="1"/>
        <v>0</v>
      </c>
      <c r="H114" s="179"/>
    </row>
    <row r="115" spans="1:35" s="255" customFormat="1" hidden="1">
      <c r="A115" s="289"/>
      <c r="B115" s="32"/>
      <c r="C115" s="32"/>
      <c r="D115" s="32"/>
      <c r="E115" s="32"/>
      <c r="F115" s="32"/>
      <c r="G115" s="32"/>
      <c r="H115" s="179"/>
    </row>
    <row r="116" spans="1:35" s="255" customFormat="1" ht="33.75" hidden="1" customHeight="1">
      <c r="A116" s="287" t="str">
        <f>A14</f>
        <v>SL. NO.</v>
      </c>
      <c r="B116" s="291" t="str">
        <f>B14</f>
        <v>Description of Test</v>
      </c>
      <c r="C116" s="1282">
        <f>G14</f>
        <v>0</v>
      </c>
      <c r="D116" s="1282"/>
      <c r="E116" s="1282"/>
      <c r="F116" s="1282"/>
      <c r="G116" s="1282"/>
      <c r="H116" s="179"/>
      <c r="AE116" s="1282"/>
      <c r="AF116" s="1282"/>
      <c r="AH116" s="1282"/>
      <c r="AI116" s="1282"/>
    </row>
    <row r="117" spans="1:35" s="255" customFormat="1" hidden="1">
      <c r="A117" s="100" t="e">
        <f>#REF!</f>
        <v>#REF!</v>
      </c>
      <c r="B117" s="100" t="e">
        <f>#REF!</f>
        <v>#REF!</v>
      </c>
      <c r="C117" s="1280" t="e">
        <f>#REF!</f>
        <v>#REF!</v>
      </c>
      <c r="D117" s="1280"/>
      <c r="E117" s="1280"/>
      <c r="F117" s="1280"/>
      <c r="G117" s="1280"/>
      <c r="H117" s="179"/>
      <c r="AE117" s="1280"/>
      <c r="AF117" s="1280"/>
      <c r="AH117" s="1280"/>
      <c r="AI117" s="1280"/>
    </row>
    <row r="118" spans="1:35" s="255" customFormat="1" hidden="1">
      <c r="A118" s="293" t="e">
        <f>#REF!</f>
        <v>#REF!</v>
      </c>
      <c r="B118" s="294" t="e">
        <f>#REF!</f>
        <v>#REF!</v>
      </c>
      <c r="C118" s="1280"/>
      <c r="D118" s="1280"/>
      <c r="E118" s="1280"/>
      <c r="F118" s="1280"/>
      <c r="G118" s="1280"/>
      <c r="H118" s="179"/>
      <c r="AE118" s="1280"/>
      <c r="AF118" s="1280"/>
      <c r="AH118" s="1280"/>
      <c r="AI118" s="1280"/>
    </row>
    <row r="119" spans="1:35" s="255" customFormat="1" hidden="1">
      <c r="A119" s="295" t="e">
        <f>#REF!</f>
        <v>#REF!</v>
      </c>
      <c r="B119" s="296" t="e">
        <f>#REF!</f>
        <v>#REF!</v>
      </c>
      <c r="C119" s="1281" t="e">
        <f>#REF!</f>
        <v>#REF!</v>
      </c>
      <c r="D119" s="1281"/>
      <c r="E119" s="1281"/>
      <c r="F119" s="1281"/>
      <c r="G119" s="1281"/>
      <c r="H119" s="177"/>
      <c r="AE119" s="297"/>
      <c r="AF119" s="297"/>
      <c r="AH119" s="297"/>
      <c r="AI119" s="297"/>
    </row>
    <row r="120" spans="1:35" s="255" customFormat="1" hidden="1">
      <c r="A120" s="295" t="e">
        <f>#REF!</f>
        <v>#REF!</v>
      </c>
      <c r="B120" s="296" t="e">
        <f>#REF!</f>
        <v>#REF!</v>
      </c>
      <c r="C120" s="1281" t="e">
        <f>#REF!</f>
        <v>#REF!</v>
      </c>
      <c r="D120" s="1281"/>
      <c r="E120" s="1281"/>
      <c r="F120" s="1281"/>
      <c r="G120" s="1281"/>
      <c r="H120" s="177"/>
      <c r="AE120" s="298"/>
      <c r="AF120" s="298"/>
      <c r="AH120" s="297"/>
      <c r="AI120" s="298"/>
    </row>
    <row r="121" spans="1:35" s="255" customFormat="1" ht="20.100000000000001" hidden="1" customHeight="1">
      <c r="A121" s="299"/>
      <c r="B121" s="294" t="e">
        <f>#REF!</f>
        <v>#REF!</v>
      </c>
      <c r="C121" s="1281" t="e">
        <f>#REF!</f>
        <v>#REF!</v>
      </c>
      <c r="D121" s="1281"/>
      <c r="E121" s="1281"/>
      <c r="F121" s="1281"/>
      <c r="G121" s="1281"/>
      <c r="H121" s="179"/>
      <c r="AE121" s="298"/>
      <c r="AF121" s="298"/>
      <c r="AH121" s="298"/>
      <c r="AI121" s="298"/>
    </row>
    <row r="122" spans="1:35" s="255" customFormat="1" hidden="1">
      <c r="A122" s="293" t="e">
        <f>#REF!</f>
        <v>#REF!</v>
      </c>
      <c r="B122" s="294" t="e">
        <f>#REF!</f>
        <v>#REF!</v>
      </c>
      <c r="C122" s="1281"/>
      <c r="D122" s="1281"/>
      <c r="E122" s="1281"/>
      <c r="F122" s="1281"/>
      <c r="G122" s="1281"/>
      <c r="H122" s="179"/>
      <c r="AE122" s="1281"/>
      <c r="AF122" s="1281"/>
      <c r="AH122" s="1281"/>
      <c r="AI122" s="1281"/>
    </row>
    <row r="123" spans="1:35" s="255" customFormat="1" hidden="1">
      <c r="A123" s="300" t="e">
        <f>#REF!</f>
        <v>#REF!</v>
      </c>
      <c r="B123" s="294" t="e">
        <f>#REF!</f>
        <v>#REF!</v>
      </c>
      <c r="C123" s="1281"/>
      <c r="D123" s="1281"/>
      <c r="E123" s="1281"/>
      <c r="F123" s="1281"/>
      <c r="G123" s="1281"/>
      <c r="H123" s="179"/>
      <c r="AE123" s="1281"/>
      <c r="AF123" s="1281"/>
      <c r="AH123" s="1281"/>
      <c r="AI123" s="1281"/>
    </row>
    <row r="124" spans="1:35" s="255" customFormat="1" hidden="1">
      <c r="A124" s="301" t="e">
        <f>#REF!</f>
        <v>#REF!</v>
      </c>
      <c r="B124" s="294" t="e">
        <f>#REF!</f>
        <v>#REF!</v>
      </c>
      <c r="C124" s="1281"/>
      <c r="D124" s="1281"/>
      <c r="E124" s="1281"/>
      <c r="F124" s="1281"/>
      <c r="G124" s="1281"/>
      <c r="H124" s="179"/>
      <c r="AE124" s="1281"/>
      <c r="AF124" s="1281"/>
      <c r="AH124" s="1281"/>
      <c r="AI124" s="1281"/>
    </row>
    <row r="125" spans="1:35" s="255" customFormat="1" hidden="1">
      <c r="A125" s="295" t="e">
        <f>#REF!</f>
        <v>#REF!</v>
      </c>
      <c r="B125" s="296" t="e">
        <f>#REF!</f>
        <v>#REF!</v>
      </c>
      <c r="C125" s="1281" t="e">
        <f>#REF!</f>
        <v>#REF!</v>
      </c>
      <c r="D125" s="1281"/>
      <c r="E125" s="1281"/>
      <c r="F125" s="1281"/>
      <c r="G125" s="1281"/>
      <c r="H125" s="177"/>
      <c r="AE125" s="298"/>
      <c r="AF125" s="298"/>
      <c r="AH125" s="297"/>
      <c r="AI125" s="298"/>
    </row>
    <row r="126" spans="1:35" s="255" customFormat="1" hidden="1">
      <c r="A126" s="295" t="e">
        <f>#REF!</f>
        <v>#REF!</v>
      </c>
      <c r="B126" s="296" t="e">
        <f>#REF!</f>
        <v>#REF!</v>
      </c>
      <c r="C126" s="1281" t="e">
        <f>#REF!</f>
        <v>#REF!</v>
      </c>
      <c r="D126" s="1281"/>
      <c r="E126" s="1281"/>
      <c r="F126" s="1281"/>
      <c r="G126" s="1281"/>
      <c r="H126" s="177"/>
      <c r="AE126" s="298"/>
      <c r="AF126" s="298"/>
      <c r="AH126" s="297"/>
      <c r="AI126" s="298"/>
    </row>
    <row r="127" spans="1:35" s="255" customFormat="1" hidden="1">
      <c r="A127" s="295" t="e">
        <f>#REF!</f>
        <v>#REF!</v>
      </c>
      <c r="B127" s="296" t="e">
        <f>#REF!</f>
        <v>#REF!</v>
      </c>
      <c r="C127" s="1281" t="e">
        <f>#REF!</f>
        <v>#REF!</v>
      </c>
      <c r="D127" s="1281"/>
      <c r="E127" s="1281"/>
      <c r="F127" s="1281"/>
      <c r="G127" s="1281"/>
      <c r="H127" s="177"/>
      <c r="AE127" s="298"/>
      <c r="AF127" s="298"/>
      <c r="AH127" s="297"/>
      <c r="AI127" s="298"/>
    </row>
    <row r="128" spans="1:35" s="255" customFormat="1" hidden="1">
      <c r="A128" s="295" t="e">
        <f>#REF!</f>
        <v>#REF!</v>
      </c>
      <c r="B128" s="296" t="e">
        <f>#REF!</f>
        <v>#REF!</v>
      </c>
      <c r="C128" s="1281" t="e">
        <f>#REF!</f>
        <v>#REF!</v>
      </c>
      <c r="D128" s="1281"/>
      <c r="E128" s="1281"/>
      <c r="F128" s="1281"/>
      <c r="G128" s="1281"/>
      <c r="H128" s="177"/>
      <c r="AE128" s="298"/>
      <c r="AF128" s="298"/>
      <c r="AH128" s="297"/>
      <c r="AI128" s="298"/>
    </row>
    <row r="129" spans="1:35" s="255" customFormat="1" hidden="1">
      <c r="A129" s="295"/>
      <c r="B129" s="294" t="e">
        <f>#REF!</f>
        <v>#REF!</v>
      </c>
      <c r="C129" s="1281" t="e">
        <f>#REF!</f>
        <v>#REF!</v>
      </c>
      <c r="D129" s="1281"/>
      <c r="E129" s="1281"/>
      <c r="F129" s="1281"/>
      <c r="G129" s="1281"/>
      <c r="H129" s="177"/>
      <c r="AE129" s="298"/>
      <c r="AF129" s="298"/>
      <c r="AH129" s="298"/>
      <c r="AI129" s="298"/>
    </row>
    <row r="130" spans="1:35" s="255" customFormat="1" ht="20.100000000000001" hidden="1" customHeight="1">
      <c r="A130" s="301" t="e">
        <f>#REF!</f>
        <v>#REF!</v>
      </c>
      <c r="B130" s="294" t="e">
        <f>#REF!</f>
        <v>#REF!</v>
      </c>
      <c r="C130" s="1281"/>
      <c r="D130" s="1281"/>
      <c r="E130" s="1281"/>
      <c r="F130" s="1281"/>
      <c r="G130" s="1281"/>
      <c r="H130" s="177"/>
      <c r="AE130" s="298"/>
      <c r="AF130" s="298"/>
      <c r="AH130" s="298"/>
      <c r="AI130" s="298"/>
    </row>
    <row r="131" spans="1:35" s="255" customFormat="1" hidden="1">
      <c r="A131" s="295" t="e">
        <f>#REF!</f>
        <v>#REF!</v>
      </c>
      <c r="B131" s="296" t="e">
        <f>#REF!</f>
        <v>#REF!</v>
      </c>
      <c r="C131" s="1281" t="e">
        <f>#REF!</f>
        <v>#REF!</v>
      </c>
      <c r="D131" s="1281"/>
      <c r="E131" s="1281"/>
      <c r="F131" s="1281"/>
      <c r="G131" s="1281"/>
      <c r="H131" s="177"/>
      <c r="AE131" s="298"/>
      <c r="AF131" s="298"/>
      <c r="AH131" s="297"/>
      <c r="AI131" s="298"/>
    </row>
    <row r="132" spans="1:35" s="255" customFormat="1" hidden="1">
      <c r="A132" s="295" t="e">
        <f>#REF!</f>
        <v>#REF!</v>
      </c>
      <c r="B132" s="296" t="e">
        <f>#REF!</f>
        <v>#REF!</v>
      </c>
      <c r="C132" s="1281" t="e">
        <f>#REF!</f>
        <v>#REF!</v>
      </c>
      <c r="D132" s="1281"/>
      <c r="E132" s="1281"/>
      <c r="F132" s="1281"/>
      <c r="G132" s="1281"/>
      <c r="H132" s="177"/>
      <c r="AE132" s="298"/>
      <c r="AF132" s="298"/>
      <c r="AH132" s="297"/>
      <c r="AI132" s="298"/>
    </row>
    <row r="133" spans="1:35" s="255" customFormat="1" ht="20.100000000000001" hidden="1" customHeight="1">
      <c r="A133" s="295" t="e">
        <f>#REF!</f>
        <v>#REF!</v>
      </c>
      <c r="B133" s="296" t="e">
        <f>#REF!</f>
        <v>#REF!</v>
      </c>
      <c r="C133" s="1281" t="e">
        <f>#REF!</f>
        <v>#REF!</v>
      </c>
      <c r="D133" s="1281"/>
      <c r="E133" s="1281"/>
      <c r="F133" s="1281"/>
      <c r="G133" s="1281"/>
      <c r="H133" s="177"/>
      <c r="AE133" s="298"/>
      <c r="AF133" s="298"/>
      <c r="AH133" s="297"/>
      <c r="AI133" s="298"/>
    </row>
    <row r="134" spans="1:35" s="255" customFormat="1" hidden="1">
      <c r="A134" s="295" t="e">
        <f>#REF!</f>
        <v>#REF!</v>
      </c>
      <c r="B134" s="296" t="e">
        <f>#REF!</f>
        <v>#REF!</v>
      </c>
      <c r="C134" s="1281" t="e">
        <f>#REF!</f>
        <v>#REF!</v>
      </c>
      <c r="D134" s="1281"/>
      <c r="E134" s="1281"/>
      <c r="F134" s="1281"/>
      <c r="G134" s="1281"/>
      <c r="H134" s="177"/>
      <c r="AE134" s="298"/>
      <c r="AF134" s="298"/>
      <c r="AH134" s="297"/>
      <c r="AI134" s="298"/>
    </row>
    <row r="135" spans="1:35" s="256" customFormat="1" ht="20.100000000000001" hidden="1" customHeight="1">
      <c r="A135" s="302"/>
      <c r="B135" s="294" t="e">
        <f>#REF!</f>
        <v>#REF!</v>
      </c>
      <c r="C135" s="1281" t="e">
        <f>#REF!</f>
        <v>#REF!</v>
      </c>
      <c r="D135" s="1281"/>
      <c r="E135" s="1281"/>
      <c r="F135" s="1281"/>
      <c r="G135" s="1281"/>
      <c r="H135" s="177"/>
      <c r="AE135" s="298"/>
      <c r="AF135" s="298"/>
      <c r="AH135" s="298"/>
      <c r="AI135" s="298"/>
    </row>
    <row r="136" spans="1:35" s="255" customFormat="1" ht="24" hidden="1" customHeight="1">
      <c r="A136" s="301" t="e">
        <f>#REF!</f>
        <v>#REF!</v>
      </c>
      <c r="B136" s="294" t="e">
        <f>#REF!</f>
        <v>#REF!</v>
      </c>
      <c r="C136" s="1281"/>
      <c r="D136" s="1281"/>
      <c r="E136" s="1281"/>
      <c r="F136" s="1281"/>
      <c r="G136" s="1281"/>
      <c r="H136" s="177"/>
      <c r="AE136" s="298"/>
      <c r="AF136" s="298"/>
      <c r="AH136" s="298"/>
      <c r="AI136" s="298"/>
    </row>
    <row r="137" spans="1:35" s="255" customFormat="1" hidden="1">
      <c r="A137" s="295" t="e">
        <f>#REF!</f>
        <v>#REF!</v>
      </c>
      <c r="B137" s="296" t="e">
        <f>#REF!</f>
        <v>#REF!</v>
      </c>
      <c r="C137" s="1281" t="e">
        <f>#REF!</f>
        <v>#REF!</v>
      </c>
      <c r="D137" s="1281"/>
      <c r="E137" s="1281"/>
      <c r="F137" s="1281"/>
      <c r="G137" s="1281"/>
      <c r="H137" s="177"/>
      <c r="AE137" s="298"/>
      <c r="AF137" s="298"/>
      <c r="AH137" s="297"/>
      <c r="AI137" s="298"/>
    </row>
    <row r="138" spans="1:35" s="255" customFormat="1" hidden="1">
      <c r="A138" s="295" t="e">
        <f>#REF!</f>
        <v>#REF!</v>
      </c>
      <c r="B138" s="296" t="e">
        <f>#REF!</f>
        <v>#REF!</v>
      </c>
      <c r="C138" s="1281" t="e">
        <f>#REF!</f>
        <v>#REF!</v>
      </c>
      <c r="D138" s="1281"/>
      <c r="E138" s="1281"/>
      <c r="F138" s="1281"/>
      <c r="G138" s="1281"/>
      <c r="H138" s="177"/>
      <c r="AE138" s="298"/>
      <c r="AF138" s="298"/>
      <c r="AH138" s="297"/>
      <c r="AI138" s="298"/>
    </row>
    <row r="139" spans="1:35" s="255" customFormat="1" ht="33" hidden="1" customHeight="1">
      <c r="A139" s="295" t="e">
        <f>#REF!</f>
        <v>#REF!</v>
      </c>
      <c r="B139" s="296" t="e">
        <f>#REF!</f>
        <v>#REF!</v>
      </c>
      <c r="C139" s="1281" t="e">
        <f>#REF!</f>
        <v>#REF!</v>
      </c>
      <c r="D139" s="1281"/>
      <c r="E139" s="1281"/>
      <c r="F139" s="1281"/>
      <c r="G139" s="1281"/>
      <c r="H139" s="177"/>
      <c r="AE139" s="298"/>
      <c r="AF139" s="298"/>
      <c r="AH139" s="297"/>
      <c r="AI139" s="298"/>
    </row>
    <row r="140" spans="1:35" s="256" customFormat="1" ht="20.100000000000001" hidden="1" customHeight="1">
      <c r="A140" s="295"/>
      <c r="B140" s="294" t="e">
        <f>#REF!</f>
        <v>#REF!</v>
      </c>
      <c r="C140" s="1281" t="e">
        <f>#REF!</f>
        <v>#REF!</v>
      </c>
      <c r="D140" s="1281"/>
      <c r="E140" s="1281"/>
      <c r="F140" s="1281"/>
      <c r="G140" s="1281"/>
      <c r="H140" s="177"/>
      <c r="AE140" s="298"/>
      <c r="AF140" s="298"/>
      <c r="AH140" s="298"/>
      <c r="AI140" s="298"/>
    </row>
    <row r="141" spans="1:35" s="255" customFormat="1" ht="20.100000000000001" hidden="1" customHeight="1">
      <c r="A141" s="301" t="e">
        <f>#REF!</f>
        <v>#REF!</v>
      </c>
      <c r="B141" s="294" t="e">
        <f>#REF!</f>
        <v>#REF!</v>
      </c>
      <c r="C141" s="1281"/>
      <c r="D141" s="1281"/>
      <c r="E141" s="1281"/>
      <c r="F141" s="1281"/>
      <c r="G141" s="1281"/>
      <c r="H141" s="177"/>
      <c r="AE141" s="298"/>
      <c r="AF141" s="298"/>
      <c r="AH141" s="298"/>
      <c r="AI141" s="298"/>
    </row>
    <row r="142" spans="1:35" s="255" customFormat="1" hidden="1">
      <c r="A142" s="295" t="e">
        <f>#REF!</f>
        <v>#REF!</v>
      </c>
      <c r="B142" s="296" t="e">
        <f>#REF!</f>
        <v>#REF!</v>
      </c>
      <c r="C142" s="1281" t="e">
        <f>#REF!</f>
        <v>#REF!</v>
      </c>
      <c r="D142" s="1281"/>
      <c r="E142" s="1281"/>
      <c r="F142" s="1281"/>
      <c r="G142" s="1281"/>
      <c r="H142" s="177"/>
      <c r="AE142" s="298"/>
      <c r="AF142" s="298"/>
      <c r="AH142" s="297"/>
      <c r="AI142" s="298"/>
    </row>
    <row r="143" spans="1:35" s="255" customFormat="1" hidden="1">
      <c r="A143" s="295" t="e">
        <f>#REF!</f>
        <v>#REF!</v>
      </c>
      <c r="B143" s="296" t="e">
        <f>#REF!</f>
        <v>#REF!</v>
      </c>
      <c r="C143" s="1281" t="e">
        <f>#REF!</f>
        <v>#REF!</v>
      </c>
      <c r="D143" s="1281"/>
      <c r="E143" s="1281"/>
      <c r="F143" s="1281"/>
      <c r="G143" s="1281"/>
      <c r="H143" s="177"/>
      <c r="AE143" s="298"/>
      <c r="AF143" s="298"/>
      <c r="AH143" s="297"/>
      <c r="AI143" s="298"/>
    </row>
    <row r="144" spans="1:35" s="255" customFormat="1" hidden="1">
      <c r="A144" s="295" t="e">
        <f>#REF!</f>
        <v>#REF!</v>
      </c>
      <c r="B144" s="296" t="e">
        <f>#REF!</f>
        <v>#REF!</v>
      </c>
      <c r="C144" s="1281" t="e">
        <f>#REF!</f>
        <v>#REF!</v>
      </c>
      <c r="D144" s="1281"/>
      <c r="E144" s="1281"/>
      <c r="F144" s="1281"/>
      <c r="G144" s="1281"/>
      <c r="H144" s="177"/>
      <c r="AE144" s="298"/>
      <c r="AF144" s="298"/>
      <c r="AH144" s="297"/>
      <c r="AI144" s="298"/>
    </row>
    <row r="145" spans="1:35" s="255" customFormat="1" hidden="1">
      <c r="A145" s="295"/>
      <c r="B145" s="294" t="e">
        <f>#REF!</f>
        <v>#REF!</v>
      </c>
      <c r="C145" s="1281" t="e">
        <f>#REF!</f>
        <v>#REF!</v>
      </c>
      <c r="D145" s="1281"/>
      <c r="E145" s="1281"/>
      <c r="F145" s="1281"/>
      <c r="G145" s="1281"/>
      <c r="H145" s="177"/>
      <c r="AE145" s="298"/>
      <c r="AF145" s="298"/>
      <c r="AH145" s="298"/>
      <c r="AI145" s="298"/>
    </row>
    <row r="146" spans="1:35" s="255" customFormat="1" ht="20.100000000000001" hidden="1" customHeight="1">
      <c r="A146" s="301" t="e">
        <f>#REF!</f>
        <v>#REF!</v>
      </c>
      <c r="B146" s="294" t="e">
        <f>#REF!</f>
        <v>#REF!</v>
      </c>
      <c r="C146" s="1281"/>
      <c r="D146" s="1281"/>
      <c r="E146" s="1281"/>
      <c r="F146" s="1281"/>
      <c r="G146" s="1281"/>
      <c r="H146" s="177"/>
      <c r="AE146" s="298"/>
      <c r="AF146" s="298"/>
      <c r="AH146" s="298"/>
      <c r="AI146" s="298"/>
    </row>
    <row r="147" spans="1:35" s="255" customFormat="1" hidden="1">
      <c r="A147" s="295" t="e">
        <f>#REF!</f>
        <v>#REF!</v>
      </c>
      <c r="B147" s="296" t="e">
        <f>#REF!</f>
        <v>#REF!</v>
      </c>
      <c r="C147" s="1281" t="e">
        <f>#REF!</f>
        <v>#REF!</v>
      </c>
      <c r="D147" s="1281"/>
      <c r="E147" s="1281"/>
      <c r="F147" s="1281"/>
      <c r="G147" s="1281"/>
      <c r="H147" s="177"/>
      <c r="AE147" s="298"/>
      <c r="AF147" s="298"/>
      <c r="AH147" s="297"/>
      <c r="AI147" s="298"/>
    </row>
    <row r="148" spans="1:35" s="255" customFormat="1" hidden="1">
      <c r="A148" s="295" t="e">
        <f>#REF!</f>
        <v>#REF!</v>
      </c>
      <c r="B148" s="296" t="e">
        <f>#REF!</f>
        <v>#REF!</v>
      </c>
      <c r="C148" s="1281" t="e">
        <f>#REF!</f>
        <v>#REF!</v>
      </c>
      <c r="D148" s="1281"/>
      <c r="E148" s="1281"/>
      <c r="F148" s="1281"/>
      <c r="G148" s="1281"/>
      <c r="H148" s="177"/>
      <c r="AE148" s="298"/>
      <c r="AF148" s="298"/>
      <c r="AH148" s="297"/>
      <c r="AI148" s="298"/>
    </row>
    <row r="149" spans="1:35" s="255" customFormat="1" hidden="1">
      <c r="A149" s="295" t="e">
        <f>#REF!</f>
        <v>#REF!</v>
      </c>
      <c r="B149" s="296" t="e">
        <f>#REF!</f>
        <v>#REF!</v>
      </c>
      <c r="C149" s="1281" t="e">
        <f>#REF!</f>
        <v>#REF!</v>
      </c>
      <c r="D149" s="1281"/>
      <c r="E149" s="1281"/>
      <c r="F149" s="1281"/>
      <c r="G149" s="1281"/>
      <c r="H149" s="177"/>
      <c r="AE149" s="298"/>
      <c r="AF149" s="298"/>
      <c r="AH149" s="297"/>
      <c r="AI149" s="298"/>
    </row>
    <row r="150" spans="1:35" s="255" customFormat="1" hidden="1">
      <c r="A150" s="295" t="e">
        <f>#REF!</f>
        <v>#REF!</v>
      </c>
      <c r="B150" s="296" t="e">
        <f>#REF!</f>
        <v>#REF!</v>
      </c>
      <c r="C150" s="1281" t="e">
        <f>#REF!</f>
        <v>#REF!</v>
      </c>
      <c r="D150" s="1281"/>
      <c r="E150" s="1281"/>
      <c r="F150" s="1281"/>
      <c r="G150" s="1281"/>
      <c r="H150" s="177"/>
      <c r="AE150" s="298"/>
      <c r="AF150" s="298"/>
      <c r="AH150" s="297"/>
      <c r="AI150" s="298"/>
    </row>
    <row r="151" spans="1:35" s="256" customFormat="1" ht="20.100000000000001" hidden="1" customHeight="1">
      <c r="A151" s="295"/>
      <c r="B151" s="294" t="e">
        <f>#REF!</f>
        <v>#REF!</v>
      </c>
      <c r="C151" s="1281" t="e">
        <f>#REF!</f>
        <v>#REF!</v>
      </c>
      <c r="D151" s="1281"/>
      <c r="E151" s="1281"/>
      <c r="F151" s="1281"/>
      <c r="G151" s="1281"/>
      <c r="H151" s="177"/>
      <c r="AE151" s="298"/>
      <c r="AF151" s="298"/>
      <c r="AH151" s="298"/>
      <c r="AI151" s="298"/>
    </row>
    <row r="152" spans="1:35" s="255" customFormat="1" ht="20.100000000000001" hidden="1" customHeight="1">
      <c r="A152" s="303"/>
      <c r="B152" s="294" t="e">
        <f>#REF!</f>
        <v>#REF!</v>
      </c>
      <c r="C152" s="1281" t="e">
        <f>#REF!</f>
        <v>#REF!</v>
      </c>
      <c r="D152" s="1281"/>
      <c r="E152" s="1281"/>
      <c r="F152" s="1281"/>
      <c r="G152" s="1281"/>
      <c r="H152" s="177"/>
      <c r="AE152" s="298"/>
      <c r="AF152" s="298"/>
      <c r="AH152" s="298"/>
      <c r="AI152" s="298"/>
    </row>
    <row r="153" spans="1:35" s="255" customFormat="1" hidden="1">
      <c r="A153" s="303"/>
      <c r="B153" s="294"/>
      <c r="C153" s="1281"/>
      <c r="D153" s="1281"/>
      <c r="E153" s="1281"/>
      <c r="F153" s="1281"/>
      <c r="G153" s="1281"/>
      <c r="H153" s="177"/>
      <c r="AE153" s="298"/>
      <c r="AF153" s="298"/>
      <c r="AH153" s="298"/>
      <c r="AI153" s="298"/>
    </row>
    <row r="154" spans="1:35" s="255" customFormat="1" ht="20.100000000000001" hidden="1" customHeight="1">
      <c r="A154" s="300" t="e">
        <f>#REF!</f>
        <v>#REF!</v>
      </c>
      <c r="B154" s="294" t="e">
        <f>#REF!</f>
        <v>#REF!</v>
      </c>
      <c r="C154" s="1281"/>
      <c r="D154" s="1281"/>
      <c r="E154" s="1281"/>
      <c r="F154" s="1281"/>
      <c r="G154" s="1281"/>
      <c r="H154" s="177"/>
      <c r="AE154" s="298"/>
      <c r="AF154" s="298"/>
      <c r="AH154" s="298"/>
      <c r="AI154" s="298"/>
    </row>
    <row r="155" spans="1:35" s="255" customFormat="1" ht="30" hidden="1" customHeight="1">
      <c r="A155" s="301" t="e">
        <f>#REF!</f>
        <v>#REF!</v>
      </c>
      <c r="B155" s="294" t="e">
        <f>#REF!</f>
        <v>#REF!</v>
      </c>
      <c r="C155" s="1281"/>
      <c r="D155" s="1281"/>
      <c r="E155" s="1281"/>
      <c r="F155" s="1281"/>
      <c r="G155" s="1281"/>
      <c r="H155" s="177"/>
      <c r="AE155" s="298"/>
      <c r="AF155" s="298"/>
      <c r="AH155" s="298"/>
      <c r="AI155" s="298"/>
    </row>
    <row r="156" spans="1:35" s="255" customFormat="1" hidden="1">
      <c r="A156" s="295" t="e">
        <f>#REF!</f>
        <v>#REF!</v>
      </c>
      <c r="B156" s="296" t="e">
        <f>#REF!</f>
        <v>#REF!</v>
      </c>
      <c r="C156" s="1281" t="e">
        <f>#REF!</f>
        <v>#REF!</v>
      </c>
      <c r="D156" s="1281"/>
      <c r="E156" s="1281"/>
      <c r="F156" s="1281"/>
      <c r="G156" s="1281"/>
      <c r="H156" s="177"/>
      <c r="AE156" s="298"/>
      <c r="AF156" s="298"/>
      <c r="AH156" s="297"/>
      <c r="AI156" s="298"/>
    </row>
    <row r="157" spans="1:35" s="255" customFormat="1" hidden="1">
      <c r="A157" s="295" t="e">
        <f>#REF!</f>
        <v>#REF!</v>
      </c>
      <c r="B157" s="296" t="e">
        <f>#REF!</f>
        <v>#REF!</v>
      </c>
      <c r="C157" s="1281" t="e">
        <f>#REF!</f>
        <v>#REF!</v>
      </c>
      <c r="D157" s="1281"/>
      <c r="E157" s="1281"/>
      <c r="F157" s="1281"/>
      <c r="G157" s="1281"/>
      <c r="H157" s="177"/>
      <c r="AE157" s="298"/>
      <c r="AF157" s="298"/>
      <c r="AH157" s="297"/>
      <c r="AI157" s="298"/>
    </row>
    <row r="158" spans="1:35" s="255" customFormat="1" hidden="1">
      <c r="A158" s="295" t="e">
        <f>#REF!</f>
        <v>#REF!</v>
      </c>
      <c r="B158" s="296" t="e">
        <f>#REF!</f>
        <v>#REF!</v>
      </c>
      <c r="C158" s="1281" t="e">
        <f>#REF!</f>
        <v>#REF!</v>
      </c>
      <c r="D158" s="1281"/>
      <c r="E158" s="1281"/>
      <c r="F158" s="1281"/>
      <c r="G158" s="1281"/>
      <c r="H158" s="177"/>
      <c r="AE158" s="298"/>
      <c r="AF158" s="298"/>
      <c r="AH158" s="297"/>
      <c r="AI158" s="298"/>
    </row>
    <row r="159" spans="1:35" s="255" customFormat="1" ht="20.100000000000001" hidden="1" customHeight="1">
      <c r="A159" s="304"/>
      <c r="B159" s="294" t="e">
        <f>#REF!</f>
        <v>#REF!</v>
      </c>
      <c r="C159" s="1281" t="e">
        <f>#REF!</f>
        <v>#REF!</v>
      </c>
      <c r="D159" s="1281"/>
      <c r="E159" s="1281"/>
      <c r="F159" s="1281"/>
      <c r="G159" s="1281"/>
      <c r="H159" s="177"/>
      <c r="AE159" s="298"/>
      <c r="AF159" s="298"/>
      <c r="AH159" s="298"/>
      <c r="AI159" s="298"/>
    </row>
    <row r="160" spans="1:35" s="255" customFormat="1" ht="20.100000000000001" hidden="1" customHeight="1">
      <c r="A160" s="303"/>
      <c r="B160" s="294" t="e">
        <f>#REF!</f>
        <v>#REF!</v>
      </c>
      <c r="C160" s="1281" t="e">
        <f>#REF!</f>
        <v>#REF!</v>
      </c>
      <c r="D160" s="1281"/>
      <c r="E160" s="1281"/>
      <c r="F160" s="1281"/>
      <c r="G160" s="1281"/>
      <c r="H160" s="177"/>
      <c r="AE160" s="298"/>
      <c r="AF160" s="298"/>
      <c r="AH160" s="298"/>
      <c r="AI160" s="298"/>
    </row>
    <row r="161" spans="1:35" s="255" customFormat="1" ht="20.100000000000001" hidden="1" customHeight="1">
      <c r="A161" s="293" t="e">
        <f>#REF!</f>
        <v>#REF!</v>
      </c>
      <c r="B161" s="294" t="e">
        <f>#REF!</f>
        <v>#REF!</v>
      </c>
      <c r="C161" s="1281"/>
      <c r="D161" s="1281"/>
      <c r="E161" s="1281"/>
      <c r="F161" s="1281"/>
      <c r="G161" s="1281"/>
      <c r="H161" s="177"/>
      <c r="AE161" s="298"/>
      <c r="AF161" s="298"/>
      <c r="AH161" s="298"/>
      <c r="AI161" s="298"/>
    </row>
    <row r="162" spans="1:35" s="255" customFormat="1" ht="30" hidden="1" customHeight="1">
      <c r="A162" s="300" t="e">
        <f>#REF!</f>
        <v>#REF!</v>
      </c>
      <c r="B162" s="294" t="e">
        <f>#REF!</f>
        <v>#REF!</v>
      </c>
      <c r="C162" s="1281"/>
      <c r="D162" s="1281"/>
      <c r="E162" s="1281"/>
      <c r="F162" s="1281"/>
      <c r="G162" s="1281"/>
      <c r="H162" s="177"/>
      <c r="AE162" s="298"/>
      <c r="AF162" s="298"/>
      <c r="AH162" s="298"/>
      <c r="AI162" s="298"/>
    </row>
    <row r="163" spans="1:35" s="255" customFormat="1" ht="20.100000000000001" hidden="1" customHeight="1">
      <c r="A163" s="295" t="e">
        <f>#REF!</f>
        <v>#REF!</v>
      </c>
      <c r="B163" s="296" t="e">
        <f>#REF!</f>
        <v>#REF!</v>
      </c>
      <c r="C163" s="1281" t="e">
        <f>#REF!</f>
        <v>#REF!</v>
      </c>
      <c r="D163" s="1281"/>
      <c r="E163" s="1281"/>
      <c r="F163" s="1281"/>
      <c r="G163" s="1281"/>
      <c r="H163" s="177"/>
      <c r="AE163" s="298"/>
      <c r="AF163" s="298"/>
      <c r="AH163" s="297"/>
      <c r="AI163" s="298"/>
    </row>
    <row r="164" spans="1:35" s="255" customFormat="1" ht="20.100000000000001" hidden="1" customHeight="1">
      <c r="A164" s="295" t="e">
        <f>#REF!</f>
        <v>#REF!</v>
      </c>
      <c r="B164" s="296" t="e">
        <f>#REF!</f>
        <v>#REF!</v>
      </c>
      <c r="C164" s="1281" t="e">
        <f>#REF!</f>
        <v>#REF!</v>
      </c>
      <c r="D164" s="1281"/>
      <c r="E164" s="1281"/>
      <c r="F164" s="1281"/>
      <c r="G164" s="1281"/>
      <c r="H164" s="177"/>
      <c r="AE164" s="298"/>
      <c r="AF164" s="298"/>
      <c r="AH164" s="297"/>
      <c r="AI164" s="298"/>
    </row>
    <row r="165" spans="1:35" s="255" customFormat="1" ht="20.100000000000001" hidden="1" customHeight="1">
      <c r="A165" s="295" t="e">
        <f>#REF!</f>
        <v>#REF!</v>
      </c>
      <c r="B165" s="296" t="e">
        <f>#REF!</f>
        <v>#REF!</v>
      </c>
      <c r="C165" s="1281" t="e">
        <f>#REF!</f>
        <v>#REF!</v>
      </c>
      <c r="D165" s="1281"/>
      <c r="E165" s="1281"/>
      <c r="F165" s="1281"/>
      <c r="G165" s="1281"/>
      <c r="H165" s="177"/>
      <c r="AE165" s="298"/>
      <c r="AF165" s="298"/>
      <c r="AH165" s="297"/>
      <c r="AI165" s="298"/>
    </row>
    <row r="166" spans="1:35" s="255" customFormat="1" ht="20.100000000000001" hidden="1" customHeight="1">
      <c r="A166" s="295" t="e">
        <f>#REF!</f>
        <v>#REF!</v>
      </c>
      <c r="B166" s="296" t="e">
        <f>#REF!</f>
        <v>#REF!</v>
      </c>
      <c r="C166" s="1281" t="e">
        <f>#REF!</f>
        <v>#REF!</v>
      </c>
      <c r="D166" s="1281"/>
      <c r="E166" s="1281"/>
      <c r="F166" s="1281"/>
      <c r="G166" s="1281"/>
      <c r="H166" s="177"/>
      <c r="AE166" s="298"/>
      <c r="AF166" s="298"/>
      <c r="AH166" s="297"/>
      <c r="AI166" s="298"/>
    </row>
    <row r="167" spans="1:35" s="255" customFormat="1" ht="20.100000000000001" hidden="1" customHeight="1">
      <c r="A167" s="295" t="e">
        <f>#REF!</f>
        <v>#REF!</v>
      </c>
      <c r="B167" s="296" t="e">
        <f>#REF!</f>
        <v>#REF!</v>
      </c>
      <c r="C167" s="1281" t="e">
        <f>#REF!</f>
        <v>#REF!</v>
      </c>
      <c r="D167" s="1281"/>
      <c r="E167" s="1281"/>
      <c r="F167" s="1281"/>
      <c r="G167" s="1281"/>
      <c r="H167" s="177"/>
      <c r="AE167" s="298"/>
      <c r="AF167" s="298"/>
      <c r="AH167" s="297"/>
      <c r="AI167" s="298"/>
    </row>
    <row r="168" spans="1:35" s="255" customFormat="1" ht="20.100000000000001" hidden="1" customHeight="1">
      <c r="A168" s="299"/>
      <c r="B168" s="294" t="e">
        <f>#REF!</f>
        <v>#REF!</v>
      </c>
      <c r="C168" s="1281" t="e">
        <f>#REF!</f>
        <v>#REF!</v>
      </c>
      <c r="D168" s="1281"/>
      <c r="E168" s="1281"/>
      <c r="F168" s="1281"/>
      <c r="G168" s="1281"/>
      <c r="H168" s="177"/>
      <c r="AE168" s="298"/>
      <c r="AF168" s="298"/>
      <c r="AH168" s="298"/>
      <c r="AI168" s="298"/>
    </row>
    <row r="169" spans="1:35" s="255" customFormat="1" ht="20.100000000000001" hidden="1" customHeight="1">
      <c r="A169" s="300" t="e">
        <f>#REF!</f>
        <v>#REF!</v>
      </c>
      <c r="B169" s="294" t="e">
        <f>#REF!</f>
        <v>#REF!</v>
      </c>
      <c r="C169" s="1281"/>
      <c r="D169" s="1281"/>
      <c r="E169" s="1281"/>
      <c r="F169" s="1281"/>
      <c r="G169" s="1281"/>
      <c r="H169" s="177"/>
      <c r="AE169" s="298"/>
      <c r="AF169" s="298"/>
      <c r="AH169" s="298"/>
      <c r="AI169" s="298"/>
    </row>
    <row r="170" spans="1:35" s="255" customFormat="1" ht="20.100000000000001" hidden="1" customHeight="1">
      <c r="A170" s="295" t="e">
        <f>#REF!</f>
        <v>#REF!</v>
      </c>
      <c r="B170" s="305" t="e">
        <f>#REF!</f>
        <v>#REF!</v>
      </c>
      <c r="C170" s="1281" t="e">
        <f>#REF!</f>
        <v>#REF!</v>
      </c>
      <c r="D170" s="1281"/>
      <c r="E170" s="1281"/>
      <c r="F170" s="1281"/>
      <c r="G170" s="1281"/>
      <c r="H170" s="177"/>
      <c r="AE170" s="298"/>
      <c r="AF170" s="298"/>
      <c r="AH170" s="297"/>
      <c r="AI170" s="298"/>
    </row>
    <row r="171" spans="1:35" s="255" customFormat="1" ht="20.100000000000001" hidden="1" customHeight="1">
      <c r="A171" s="295" t="e">
        <f>#REF!</f>
        <v>#REF!</v>
      </c>
      <c r="B171" s="305" t="e">
        <f>#REF!</f>
        <v>#REF!</v>
      </c>
      <c r="C171" s="1281" t="e">
        <f>#REF!</f>
        <v>#REF!</v>
      </c>
      <c r="D171" s="1281"/>
      <c r="E171" s="1281"/>
      <c r="F171" s="1281"/>
      <c r="G171" s="1281"/>
      <c r="H171" s="177"/>
      <c r="AE171" s="298"/>
      <c r="AF171" s="298"/>
      <c r="AH171" s="297"/>
      <c r="AI171" s="298"/>
    </row>
    <row r="172" spans="1:35" s="255" customFormat="1" ht="20.100000000000001" hidden="1" customHeight="1">
      <c r="A172" s="295" t="e">
        <f>#REF!</f>
        <v>#REF!</v>
      </c>
      <c r="B172" s="305" t="e">
        <f>#REF!</f>
        <v>#REF!</v>
      </c>
      <c r="C172" s="1281" t="e">
        <f>#REF!</f>
        <v>#REF!</v>
      </c>
      <c r="D172" s="1281"/>
      <c r="E172" s="1281"/>
      <c r="F172" s="1281"/>
      <c r="G172" s="1281"/>
      <c r="H172" s="177"/>
      <c r="AE172" s="298"/>
      <c r="AF172" s="298"/>
      <c r="AH172" s="297"/>
      <c r="AI172" s="298"/>
    </row>
    <row r="173" spans="1:35" s="255" customFormat="1" ht="20.100000000000001" hidden="1" customHeight="1">
      <c r="A173" s="295" t="e">
        <f>#REF!</f>
        <v>#REF!</v>
      </c>
      <c r="B173" s="305" t="e">
        <f>#REF!</f>
        <v>#REF!</v>
      </c>
      <c r="C173" s="1281" t="e">
        <f>#REF!</f>
        <v>#REF!</v>
      </c>
      <c r="D173" s="1281"/>
      <c r="E173" s="1281"/>
      <c r="F173" s="1281"/>
      <c r="G173" s="1281"/>
      <c r="H173" s="177"/>
      <c r="AE173" s="298"/>
      <c r="AF173" s="298"/>
      <c r="AH173" s="297"/>
      <c r="AI173" s="298"/>
    </row>
    <row r="174" spans="1:35" s="255" customFormat="1" ht="20.100000000000001" hidden="1" customHeight="1">
      <c r="A174" s="295" t="e">
        <f>#REF!</f>
        <v>#REF!</v>
      </c>
      <c r="B174" s="305" t="e">
        <f>#REF!</f>
        <v>#REF!</v>
      </c>
      <c r="C174" s="1281" t="e">
        <f>#REF!</f>
        <v>#REF!</v>
      </c>
      <c r="D174" s="1281"/>
      <c r="E174" s="1281"/>
      <c r="F174" s="1281"/>
      <c r="G174" s="1281"/>
      <c r="H174" s="177"/>
      <c r="AE174" s="298"/>
      <c r="AF174" s="298"/>
      <c r="AH174" s="297"/>
      <c r="AI174" s="298"/>
    </row>
    <row r="175" spans="1:35" s="255" customFormat="1" ht="20.100000000000001" hidden="1" customHeight="1">
      <c r="A175" s="295" t="e">
        <f>#REF!</f>
        <v>#REF!</v>
      </c>
      <c r="B175" s="305" t="e">
        <f>#REF!</f>
        <v>#REF!</v>
      </c>
      <c r="C175" s="1281" t="e">
        <f>#REF!</f>
        <v>#REF!</v>
      </c>
      <c r="D175" s="1281"/>
      <c r="E175" s="1281"/>
      <c r="F175" s="1281"/>
      <c r="G175" s="1281"/>
      <c r="H175" s="177"/>
      <c r="AE175" s="298"/>
      <c r="AF175" s="298"/>
      <c r="AH175" s="297"/>
      <c r="AI175" s="298"/>
    </row>
    <row r="176" spans="1:35" s="255" customFormat="1" ht="20.100000000000001" hidden="1" customHeight="1">
      <c r="A176" s="306"/>
      <c r="B176" s="294" t="e">
        <f>#REF!</f>
        <v>#REF!</v>
      </c>
      <c r="C176" s="1281" t="e">
        <f>#REF!</f>
        <v>#REF!</v>
      </c>
      <c r="D176" s="1281"/>
      <c r="E176" s="1281"/>
      <c r="F176" s="1281"/>
      <c r="G176" s="1281"/>
      <c r="H176" s="177"/>
      <c r="AE176" s="298"/>
      <c r="AF176" s="298"/>
      <c r="AH176" s="298"/>
      <c r="AI176" s="298"/>
    </row>
    <row r="177" spans="1:35" s="255" customFormat="1" ht="35.25" hidden="1" customHeight="1">
      <c r="A177" s="300" t="e">
        <f>#REF!</f>
        <v>#REF!</v>
      </c>
      <c r="B177" s="294" t="e">
        <f>#REF!</f>
        <v>#REF!</v>
      </c>
      <c r="C177" s="1281"/>
      <c r="D177" s="1281"/>
      <c r="E177" s="1281"/>
      <c r="F177" s="1281"/>
      <c r="G177" s="1281"/>
      <c r="H177" s="177"/>
      <c r="AE177" s="298"/>
      <c r="AF177" s="298"/>
      <c r="AH177" s="298"/>
      <c r="AI177" s="298"/>
    </row>
    <row r="178" spans="1:35" s="255" customFormat="1" ht="19.5" hidden="1" customHeight="1">
      <c r="A178" s="295" t="e">
        <f>#REF!</f>
        <v>#REF!</v>
      </c>
      <c r="B178" s="305" t="e">
        <f>#REF!</f>
        <v>#REF!</v>
      </c>
      <c r="C178" s="1281" t="e">
        <f>#REF!</f>
        <v>#REF!</v>
      </c>
      <c r="D178" s="1281"/>
      <c r="E178" s="1281"/>
      <c r="F178" s="1281"/>
      <c r="G178" s="1281"/>
      <c r="H178" s="177"/>
      <c r="AE178" s="298"/>
      <c r="AF178" s="298"/>
      <c r="AH178" s="297"/>
      <c r="AI178" s="298"/>
    </row>
    <row r="179" spans="1:35" s="255" customFormat="1" ht="19.5" hidden="1" customHeight="1">
      <c r="A179" s="295" t="e">
        <f>#REF!</f>
        <v>#REF!</v>
      </c>
      <c r="B179" s="305" t="e">
        <f>#REF!</f>
        <v>#REF!</v>
      </c>
      <c r="C179" s="1281" t="e">
        <f>#REF!</f>
        <v>#REF!</v>
      </c>
      <c r="D179" s="1281"/>
      <c r="E179" s="1281"/>
      <c r="F179" s="1281"/>
      <c r="G179" s="1281"/>
      <c r="H179" s="177"/>
      <c r="AE179" s="298"/>
      <c r="AF179" s="298"/>
      <c r="AH179" s="297"/>
      <c r="AI179" s="298"/>
    </row>
    <row r="180" spans="1:35" s="255" customFormat="1" ht="19.5" hidden="1" customHeight="1">
      <c r="A180" s="295" t="e">
        <f>#REF!</f>
        <v>#REF!</v>
      </c>
      <c r="B180" s="305" t="e">
        <f>#REF!</f>
        <v>#REF!</v>
      </c>
      <c r="C180" s="1281" t="e">
        <f>#REF!</f>
        <v>#REF!</v>
      </c>
      <c r="D180" s="1281"/>
      <c r="E180" s="1281"/>
      <c r="F180" s="1281"/>
      <c r="G180" s="1281"/>
      <c r="H180" s="177"/>
      <c r="AE180" s="298"/>
      <c r="AF180" s="298"/>
      <c r="AH180" s="297"/>
      <c r="AI180" s="298"/>
    </row>
    <row r="181" spans="1:35" s="255" customFormat="1" ht="19.5" hidden="1" customHeight="1">
      <c r="A181" s="295" t="e">
        <f>#REF!</f>
        <v>#REF!</v>
      </c>
      <c r="B181" s="305" t="e">
        <f>#REF!</f>
        <v>#REF!</v>
      </c>
      <c r="C181" s="1281" t="e">
        <f>#REF!</f>
        <v>#REF!</v>
      </c>
      <c r="D181" s="1281"/>
      <c r="E181" s="1281"/>
      <c r="F181" s="1281"/>
      <c r="G181" s="1281"/>
      <c r="H181" s="177"/>
      <c r="AE181" s="298"/>
      <c r="AF181" s="298"/>
      <c r="AH181" s="297"/>
      <c r="AI181" s="298"/>
    </row>
    <row r="182" spans="1:35" s="255" customFormat="1" ht="33" hidden="1" customHeight="1">
      <c r="A182" s="295" t="e">
        <f>#REF!</f>
        <v>#REF!</v>
      </c>
      <c r="B182" s="305" t="e">
        <f>#REF!</f>
        <v>#REF!</v>
      </c>
      <c r="C182" s="1281" t="e">
        <f>#REF!</f>
        <v>#REF!</v>
      </c>
      <c r="D182" s="1281"/>
      <c r="E182" s="1281"/>
      <c r="F182" s="1281"/>
      <c r="G182" s="1281"/>
      <c r="H182" s="177"/>
      <c r="AE182" s="298"/>
      <c r="AF182" s="298"/>
      <c r="AH182" s="297"/>
      <c r="AI182" s="298"/>
    </row>
    <row r="183" spans="1:35" s="255" customFormat="1" ht="19.5" hidden="1" customHeight="1">
      <c r="A183" s="295" t="e">
        <f>#REF!</f>
        <v>#REF!</v>
      </c>
      <c r="B183" s="305" t="e">
        <f>#REF!</f>
        <v>#REF!</v>
      </c>
      <c r="C183" s="1281" t="e">
        <f>#REF!</f>
        <v>#REF!</v>
      </c>
      <c r="D183" s="1281"/>
      <c r="E183" s="1281"/>
      <c r="F183" s="1281"/>
      <c r="G183" s="1281"/>
      <c r="H183" s="177"/>
      <c r="AE183" s="298"/>
      <c r="AF183" s="298"/>
      <c r="AH183" s="297"/>
      <c r="AI183" s="298"/>
    </row>
    <row r="184" spans="1:35" s="255" customFormat="1" ht="19.5" hidden="1" customHeight="1">
      <c r="A184" s="295" t="e">
        <f>#REF!</f>
        <v>#REF!</v>
      </c>
      <c r="B184" s="305" t="e">
        <f>#REF!</f>
        <v>#REF!</v>
      </c>
      <c r="C184" s="1281" t="e">
        <f>#REF!</f>
        <v>#REF!</v>
      </c>
      <c r="D184" s="1281"/>
      <c r="E184" s="1281"/>
      <c r="F184" s="1281"/>
      <c r="G184" s="1281"/>
      <c r="H184" s="177"/>
      <c r="AE184" s="298"/>
      <c r="AF184" s="298"/>
      <c r="AH184" s="297"/>
      <c r="AI184" s="298"/>
    </row>
    <row r="185" spans="1:35" s="255" customFormat="1" ht="19.5" hidden="1" customHeight="1">
      <c r="A185" s="295" t="e">
        <f>#REF!</f>
        <v>#REF!</v>
      </c>
      <c r="B185" s="305" t="e">
        <f>#REF!</f>
        <v>#REF!</v>
      </c>
      <c r="C185" s="1281" t="e">
        <f>#REF!</f>
        <v>#REF!</v>
      </c>
      <c r="D185" s="1281"/>
      <c r="E185" s="1281"/>
      <c r="F185" s="1281"/>
      <c r="G185" s="1281"/>
      <c r="H185" s="177"/>
      <c r="AE185" s="298"/>
      <c r="AF185" s="298"/>
      <c r="AH185" s="297"/>
      <c r="AI185" s="298"/>
    </row>
    <row r="186" spans="1:35" s="255" customFormat="1" ht="19.5" hidden="1" customHeight="1">
      <c r="A186" s="295" t="e">
        <f>#REF!</f>
        <v>#REF!</v>
      </c>
      <c r="B186" s="305" t="e">
        <f>#REF!</f>
        <v>#REF!</v>
      </c>
      <c r="C186" s="1281" t="e">
        <f>#REF!</f>
        <v>#REF!</v>
      </c>
      <c r="D186" s="1281"/>
      <c r="E186" s="1281"/>
      <c r="F186" s="1281"/>
      <c r="G186" s="1281"/>
      <c r="H186" s="177"/>
      <c r="AE186" s="298"/>
      <c r="AF186" s="298"/>
      <c r="AH186" s="297"/>
      <c r="AI186" s="298"/>
    </row>
    <row r="187" spans="1:35" s="255" customFormat="1" ht="19.5" hidden="1" customHeight="1">
      <c r="A187" s="306"/>
      <c r="B187" s="294" t="e">
        <f>#REF!</f>
        <v>#REF!</v>
      </c>
      <c r="C187" s="1281" t="e">
        <f>#REF!</f>
        <v>#REF!</v>
      </c>
      <c r="D187" s="1281"/>
      <c r="E187" s="1281"/>
      <c r="F187" s="1281"/>
      <c r="G187" s="1281"/>
      <c r="H187" s="177"/>
      <c r="AE187" s="298"/>
      <c r="AF187" s="298"/>
      <c r="AH187" s="298"/>
      <c r="AI187" s="298"/>
    </row>
    <row r="188" spans="1:35" s="255" customFormat="1" ht="19.5" hidden="1" customHeight="1">
      <c r="A188" s="300" t="e">
        <f>#REF!</f>
        <v>#REF!</v>
      </c>
      <c r="B188" s="294" t="e">
        <f>#REF!</f>
        <v>#REF!</v>
      </c>
      <c r="C188" s="1281"/>
      <c r="D188" s="1281"/>
      <c r="E188" s="1281"/>
      <c r="F188" s="1281"/>
      <c r="G188" s="1281"/>
      <c r="H188" s="177"/>
      <c r="AE188" s="298"/>
      <c r="AF188" s="298"/>
      <c r="AH188" s="298"/>
      <c r="AI188" s="298"/>
    </row>
    <row r="189" spans="1:35" s="255" customFormat="1" ht="19.5" hidden="1" customHeight="1">
      <c r="A189" s="295" t="e">
        <f>#REF!</f>
        <v>#REF!</v>
      </c>
      <c r="B189" s="296" t="e">
        <f>#REF!</f>
        <v>#REF!</v>
      </c>
      <c r="C189" s="1281" t="e">
        <f>#REF!</f>
        <v>#REF!</v>
      </c>
      <c r="D189" s="1281"/>
      <c r="E189" s="1281"/>
      <c r="F189" s="1281"/>
      <c r="G189" s="1281"/>
      <c r="H189" s="177"/>
      <c r="AE189" s="298"/>
      <c r="AF189" s="298"/>
      <c r="AH189" s="297"/>
      <c r="AI189" s="298"/>
    </row>
    <row r="190" spans="1:35" s="255" customFormat="1" ht="19.5" hidden="1" customHeight="1">
      <c r="A190" s="295" t="e">
        <f>#REF!</f>
        <v>#REF!</v>
      </c>
      <c r="B190" s="296" t="e">
        <f>#REF!</f>
        <v>#REF!</v>
      </c>
      <c r="C190" s="1281" t="e">
        <f>#REF!</f>
        <v>#REF!</v>
      </c>
      <c r="D190" s="1281"/>
      <c r="E190" s="1281"/>
      <c r="F190" s="1281"/>
      <c r="G190" s="1281"/>
      <c r="H190" s="177"/>
      <c r="AE190" s="298"/>
      <c r="AF190" s="298"/>
      <c r="AH190" s="297"/>
      <c r="AI190" s="298"/>
    </row>
    <row r="191" spans="1:35" s="255" customFormat="1" ht="19.5" hidden="1" customHeight="1">
      <c r="A191" s="295" t="e">
        <f>#REF!</f>
        <v>#REF!</v>
      </c>
      <c r="B191" s="296" t="e">
        <f>#REF!</f>
        <v>#REF!</v>
      </c>
      <c r="C191" s="1281" t="e">
        <f>#REF!</f>
        <v>#REF!</v>
      </c>
      <c r="D191" s="1281"/>
      <c r="E191" s="1281"/>
      <c r="F191" s="1281"/>
      <c r="G191" s="1281"/>
      <c r="H191" s="177"/>
      <c r="AE191" s="298"/>
      <c r="AF191" s="298"/>
      <c r="AH191" s="297"/>
      <c r="AI191" s="298"/>
    </row>
    <row r="192" spans="1:35" s="255" customFormat="1" ht="19.5" hidden="1" customHeight="1">
      <c r="A192" s="306"/>
      <c r="B192" s="294" t="e">
        <f>#REF!</f>
        <v>#REF!</v>
      </c>
      <c r="C192" s="1281" t="e">
        <f>#REF!</f>
        <v>#REF!</v>
      </c>
      <c r="D192" s="1281"/>
      <c r="E192" s="1281"/>
      <c r="F192" s="1281"/>
      <c r="G192" s="1281"/>
      <c r="H192" s="177"/>
      <c r="AE192" s="298"/>
      <c r="AF192" s="298"/>
      <c r="AH192" s="298"/>
      <c r="AI192" s="298"/>
    </row>
    <row r="193" spans="1:35" s="255" customFormat="1" ht="33" hidden="1" customHeight="1">
      <c r="A193" s="300" t="e">
        <f>#REF!</f>
        <v>#REF!</v>
      </c>
      <c r="B193" s="294" t="e">
        <f>#REF!</f>
        <v>#REF!</v>
      </c>
      <c r="C193" s="1281"/>
      <c r="D193" s="1281"/>
      <c r="E193" s="1281"/>
      <c r="F193" s="1281"/>
      <c r="G193" s="1281"/>
      <c r="H193" s="177"/>
      <c r="AE193" s="298"/>
      <c r="AF193" s="298"/>
      <c r="AH193" s="298"/>
      <c r="AI193" s="298"/>
    </row>
    <row r="194" spans="1:35" s="255" customFormat="1" ht="19.5" hidden="1" customHeight="1">
      <c r="A194" s="306" t="e">
        <f>#REF!</f>
        <v>#REF!</v>
      </c>
      <c r="B194" s="296" t="e">
        <f>#REF!</f>
        <v>#REF!</v>
      </c>
      <c r="C194" s="1281" t="e">
        <f>#REF!</f>
        <v>#REF!</v>
      </c>
      <c r="D194" s="1281"/>
      <c r="E194" s="1281"/>
      <c r="F194" s="1281"/>
      <c r="G194" s="1281"/>
      <c r="H194" s="177"/>
      <c r="AE194" s="298"/>
      <c r="AF194" s="298"/>
      <c r="AH194" s="297"/>
      <c r="AI194" s="298"/>
    </row>
    <row r="195" spans="1:35" s="255" customFormat="1" ht="19.5" hidden="1" customHeight="1">
      <c r="A195" s="306" t="e">
        <f>#REF!</f>
        <v>#REF!</v>
      </c>
      <c r="B195" s="296" t="e">
        <f>#REF!</f>
        <v>#REF!</v>
      </c>
      <c r="C195" s="1281" t="e">
        <f>#REF!</f>
        <v>#REF!</v>
      </c>
      <c r="D195" s="1281"/>
      <c r="E195" s="1281"/>
      <c r="F195" s="1281"/>
      <c r="G195" s="1281"/>
      <c r="H195" s="177"/>
      <c r="AE195" s="298"/>
      <c r="AF195" s="298"/>
      <c r="AH195" s="297"/>
      <c r="AI195" s="298"/>
    </row>
    <row r="196" spans="1:35" s="255" customFormat="1" ht="19.5" hidden="1" customHeight="1">
      <c r="A196" s="306" t="e">
        <f>#REF!</f>
        <v>#REF!</v>
      </c>
      <c r="B196" s="296" t="e">
        <f>#REF!</f>
        <v>#REF!</v>
      </c>
      <c r="C196" s="1281" t="e">
        <f>#REF!</f>
        <v>#REF!</v>
      </c>
      <c r="D196" s="1281"/>
      <c r="E196" s="1281"/>
      <c r="F196" s="1281"/>
      <c r="G196" s="1281"/>
      <c r="H196" s="177"/>
      <c r="AE196" s="298"/>
      <c r="AF196" s="298"/>
      <c r="AH196" s="297"/>
      <c r="AI196" s="298"/>
    </row>
    <row r="197" spans="1:35" s="255" customFormat="1" ht="19.5" hidden="1" customHeight="1">
      <c r="A197" s="306"/>
      <c r="B197" s="294" t="e">
        <f>#REF!</f>
        <v>#REF!</v>
      </c>
      <c r="C197" s="1281" t="e">
        <f>#REF!</f>
        <v>#REF!</v>
      </c>
      <c r="D197" s="1281"/>
      <c r="E197" s="1281"/>
      <c r="F197" s="1281"/>
      <c r="G197" s="1281"/>
      <c r="H197" s="177"/>
      <c r="AE197" s="298"/>
      <c r="AF197" s="298"/>
      <c r="AH197" s="298"/>
      <c r="AI197" s="298"/>
    </row>
    <row r="198" spans="1:35" s="255" customFormat="1" ht="19.5" hidden="1" customHeight="1">
      <c r="A198" s="300" t="e">
        <f>#REF!</f>
        <v>#REF!</v>
      </c>
      <c r="B198" s="294" t="e">
        <f>#REF!</f>
        <v>#REF!</v>
      </c>
      <c r="C198" s="1281"/>
      <c r="D198" s="1281"/>
      <c r="E198" s="1281"/>
      <c r="F198" s="1281"/>
      <c r="G198" s="1281"/>
      <c r="H198" s="177"/>
      <c r="AE198" s="298"/>
      <c r="AF198" s="298"/>
      <c r="AH198" s="298"/>
      <c r="AI198" s="298"/>
    </row>
    <row r="199" spans="1:35" s="255" customFormat="1" ht="19.5" hidden="1" customHeight="1">
      <c r="A199" s="295" t="e">
        <f>#REF!</f>
        <v>#REF!</v>
      </c>
      <c r="B199" s="296" t="e">
        <f>#REF!</f>
        <v>#REF!</v>
      </c>
      <c r="C199" s="1281" t="e">
        <f>#REF!</f>
        <v>#REF!</v>
      </c>
      <c r="D199" s="1281"/>
      <c r="E199" s="1281"/>
      <c r="F199" s="1281"/>
      <c r="G199" s="1281"/>
      <c r="H199" s="177"/>
      <c r="AE199" s="298"/>
      <c r="AF199" s="298"/>
      <c r="AH199" s="297"/>
      <c r="AI199" s="298"/>
    </row>
    <row r="200" spans="1:35" s="255" customFormat="1" ht="19.5" hidden="1" customHeight="1">
      <c r="A200" s="295" t="e">
        <f>#REF!</f>
        <v>#REF!</v>
      </c>
      <c r="B200" s="296" t="e">
        <f>#REF!</f>
        <v>#REF!</v>
      </c>
      <c r="C200" s="1281" t="e">
        <f>#REF!</f>
        <v>#REF!</v>
      </c>
      <c r="D200" s="1281"/>
      <c r="E200" s="1281"/>
      <c r="F200" s="1281"/>
      <c r="G200" s="1281"/>
      <c r="H200" s="177"/>
      <c r="AE200" s="298"/>
      <c r="AF200" s="298"/>
      <c r="AH200" s="297"/>
      <c r="AI200" s="298"/>
    </row>
    <row r="201" spans="1:35" s="255" customFormat="1" ht="19.5" hidden="1" customHeight="1">
      <c r="A201" s="306"/>
      <c r="B201" s="294" t="e">
        <f>#REF!</f>
        <v>#REF!</v>
      </c>
      <c r="C201" s="1281" t="e">
        <f>#REF!</f>
        <v>#REF!</v>
      </c>
      <c r="D201" s="1281"/>
      <c r="E201" s="1281"/>
      <c r="F201" s="1281"/>
      <c r="G201" s="1281"/>
      <c r="H201" s="177"/>
      <c r="AE201" s="298"/>
      <c r="AF201" s="298"/>
      <c r="AH201" s="298"/>
      <c r="AI201" s="298"/>
    </row>
    <row r="202" spans="1:35" s="255" customFormat="1" ht="33" hidden="1" customHeight="1">
      <c r="A202" s="300" t="e">
        <f>#REF!</f>
        <v>#REF!</v>
      </c>
      <c r="B202" s="294" t="e">
        <f>#REF!</f>
        <v>#REF!</v>
      </c>
      <c r="C202" s="1281"/>
      <c r="D202" s="1281"/>
      <c r="E202" s="1281"/>
      <c r="F202" s="1281"/>
      <c r="G202" s="1281"/>
      <c r="H202" s="177"/>
      <c r="AE202" s="298"/>
      <c r="AF202" s="298"/>
      <c r="AH202" s="298"/>
      <c r="AI202" s="298"/>
    </row>
    <row r="203" spans="1:35" s="255" customFormat="1" ht="19.5" hidden="1" customHeight="1">
      <c r="A203" s="295" t="e">
        <f>#REF!</f>
        <v>#REF!</v>
      </c>
      <c r="B203" s="296" t="e">
        <f>#REF!</f>
        <v>#REF!</v>
      </c>
      <c r="C203" s="1281" t="e">
        <f>#REF!</f>
        <v>#REF!</v>
      </c>
      <c r="D203" s="1281"/>
      <c r="E203" s="1281"/>
      <c r="F203" s="1281"/>
      <c r="G203" s="1281"/>
      <c r="H203" s="177"/>
      <c r="AE203" s="298"/>
      <c r="AF203" s="298"/>
      <c r="AH203" s="297"/>
      <c r="AI203" s="298"/>
    </row>
    <row r="204" spans="1:35" s="255" customFormat="1" ht="19.5" hidden="1" customHeight="1">
      <c r="A204" s="295" t="e">
        <f>#REF!</f>
        <v>#REF!</v>
      </c>
      <c r="B204" s="296" t="e">
        <f>#REF!</f>
        <v>#REF!</v>
      </c>
      <c r="C204" s="1281" t="e">
        <f>#REF!</f>
        <v>#REF!</v>
      </c>
      <c r="D204" s="1281"/>
      <c r="E204" s="1281"/>
      <c r="F204" s="1281"/>
      <c r="G204" s="1281"/>
      <c r="H204" s="177"/>
      <c r="AE204" s="298"/>
      <c r="AF204" s="298"/>
      <c r="AH204" s="297"/>
      <c r="AI204" s="298"/>
    </row>
    <row r="205" spans="1:35" s="255" customFormat="1" ht="19.5" hidden="1" customHeight="1">
      <c r="A205" s="295" t="e">
        <f>#REF!</f>
        <v>#REF!</v>
      </c>
      <c r="B205" s="296" t="e">
        <f>#REF!</f>
        <v>#REF!</v>
      </c>
      <c r="C205" s="1281" t="e">
        <f>#REF!</f>
        <v>#REF!</v>
      </c>
      <c r="D205" s="1281"/>
      <c r="E205" s="1281"/>
      <c r="F205" s="1281"/>
      <c r="G205" s="1281"/>
      <c r="H205" s="177"/>
      <c r="AE205" s="298"/>
      <c r="AF205" s="298"/>
      <c r="AH205" s="297"/>
      <c r="AI205" s="298"/>
    </row>
    <row r="206" spans="1:35" s="255" customFormat="1" ht="19.5" hidden="1" customHeight="1">
      <c r="A206" s="295" t="e">
        <f>#REF!</f>
        <v>#REF!</v>
      </c>
      <c r="B206" s="296" t="e">
        <f>#REF!</f>
        <v>#REF!</v>
      </c>
      <c r="C206" s="1281" t="e">
        <f>#REF!</f>
        <v>#REF!</v>
      </c>
      <c r="D206" s="1281"/>
      <c r="E206" s="1281"/>
      <c r="F206" s="1281"/>
      <c r="G206" s="1281"/>
      <c r="H206" s="177"/>
      <c r="AE206" s="298"/>
      <c r="AF206" s="298"/>
      <c r="AH206" s="297"/>
      <c r="AI206" s="298"/>
    </row>
    <row r="207" spans="1:35" s="255" customFormat="1" ht="19.5" hidden="1" customHeight="1">
      <c r="A207" s="295" t="e">
        <f>#REF!</f>
        <v>#REF!</v>
      </c>
      <c r="B207" s="296" t="e">
        <f>#REF!</f>
        <v>#REF!</v>
      </c>
      <c r="C207" s="1281" t="e">
        <f>#REF!</f>
        <v>#REF!</v>
      </c>
      <c r="D207" s="1281"/>
      <c r="E207" s="1281"/>
      <c r="F207" s="1281"/>
      <c r="G207" s="1281"/>
      <c r="H207" s="177"/>
      <c r="AE207" s="298"/>
      <c r="AF207" s="298"/>
      <c r="AH207" s="297"/>
      <c r="AI207" s="298"/>
    </row>
    <row r="208" spans="1:35" s="255" customFormat="1" ht="19.5" hidden="1" customHeight="1">
      <c r="A208" s="295" t="e">
        <f>#REF!</f>
        <v>#REF!</v>
      </c>
      <c r="B208" s="296" t="e">
        <f>#REF!</f>
        <v>#REF!</v>
      </c>
      <c r="C208" s="1281" t="e">
        <f>#REF!</f>
        <v>#REF!</v>
      </c>
      <c r="D208" s="1281"/>
      <c r="E208" s="1281"/>
      <c r="F208" s="1281"/>
      <c r="G208" s="1281"/>
      <c r="H208" s="177"/>
      <c r="AE208" s="298"/>
      <c r="AF208" s="298"/>
      <c r="AH208" s="297"/>
      <c r="AI208" s="298"/>
    </row>
    <row r="209" spans="1:35" s="255" customFormat="1" ht="19.5" hidden="1" customHeight="1">
      <c r="A209" s="306"/>
      <c r="B209" s="294" t="e">
        <f>#REF!</f>
        <v>#REF!</v>
      </c>
      <c r="C209" s="1281" t="e">
        <f>#REF!</f>
        <v>#REF!</v>
      </c>
      <c r="D209" s="1281"/>
      <c r="E209" s="1281"/>
      <c r="F209" s="1281"/>
      <c r="G209" s="1281"/>
      <c r="H209" s="177"/>
      <c r="AE209" s="298"/>
      <c r="AF209" s="298"/>
      <c r="AH209" s="298"/>
      <c r="AI209" s="298"/>
    </row>
    <row r="210" spans="1:35" s="255" customFormat="1" ht="33" hidden="1" customHeight="1">
      <c r="A210" s="300" t="e">
        <f>#REF!</f>
        <v>#REF!</v>
      </c>
      <c r="B210" s="294" t="e">
        <f>#REF!</f>
        <v>#REF!</v>
      </c>
      <c r="C210" s="1281"/>
      <c r="D210" s="1281"/>
      <c r="E210" s="1281"/>
      <c r="F210" s="1281"/>
      <c r="G210" s="1281"/>
      <c r="H210" s="177"/>
      <c r="AE210" s="298"/>
      <c r="AF210" s="298"/>
      <c r="AH210" s="298"/>
      <c r="AI210" s="298"/>
    </row>
    <row r="211" spans="1:35" s="255" customFormat="1" ht="33" hidden="1" customHeight="1">
      <c r="A211" s="295" t="e">
        <f>#REF!</f>
        <v>#REF!</v>
      </c>
      <c r="B211" s="296" t="e">
        <f>#REF!</f>
        <v>#REF!</v>
      </c>
      <c r="C211" s="1281" t="e">
        <f>#REF!</f>
        <v>#REF!</v>
      </c>
      <c r="D211" s="1281"/>
      <c r="E211" s="1281"/>
      <c r="F211" s="1281"/>
      <c r="G211" s="1281"/>
      <c r="H211" s="177"/>
      <c r="AE211" s="298"/>
      <c r="AF211" s="298"/>
      <c r="AH211" s="297"/>
      <c r="AI211" s="298"/>
    </row>
    <row r="212" spans="1:35" s="255" customFormat="1" ht="19.5" hidden="1" customHeight="1">
      <c r="A212" s="295" t="e">
        <f>#REF!</f>
        <v>#REF!</v>
      </c>
      <c r="B212" s="296" t="e">
        <f>#REF!</f>
        <v>#REF!</v>
      </c>
      <c r="C212" s="1281" t="e">
        <f>#REF!</f>
        <v>#REF!</v>
      </c>
      <c r="D212" s="1281"/>
      <c r="E212" s="1281"/>
      <c r="F212" s="1281"/>
      <c r="G212" s="1281"/>
      <c r="H212" s="177"/>
      <c r="AE212" s="298"/>
      <c r="AF212" s="298"/>
      <c r="AH212" s="297"/>
      <c r="AI212" s="298"/>
    </row>
    <row r="213" spans="1:35" s="255" customFormat="1" ht="19.5" hidden="1" customHeight="1">
      <c r="A213" s="295" t="e">
        <f>#REF!</f>
        <v>#REF!</v>
      </c>
      <c r="B213" s="296" t="e">
        <f>#REF!</f>
        <v>#REF!</v>
      </c>
      <c r="C213" s="1281" t="e">
        <f>#REF!</f>
        <v>#REF!</v>
      </c>
      <c r="D213" s="1281"/>
      <c r="E213" s="1281"/>
      <c r="F213" s="1281"/>
      <c r="G213" s="1281"/>
      <c r="H213" s="177"/>
      <c r="AE213" s="298"/>
      <c r="AF213" s="298"/>
      <c r="AH213" s="297"/>
      <c r="AI213" s="298"/>
    </row>
    <row r="214" spans="1:35" s="255" customFormat="1" ht="19.5" hidden="1" customHeight="1">
      <c r="A214" s="306" t="e">
        <f>#REF!</f>
        <v>#REF!</v>
      </c>
      <c r="B214" s="294" t="e">
        <f>#REF!</f>
        <v>#REF!</v>
      </c>
      <c r="C214" s="1281" t="e">
        <f>#REF!</f>
        <v>#REF!</v>
      </c>
      <c r="D214" s="1281"/>
      <c r="E214" s="1281"/>
      <c r="F214" s="1281"/>
      <c r="G214" s="1281"/>
      <c r="H214" s="177"/>
      <c r="AE214" s="298"/>
      <c r="AF214" s="298"/>
      <c r="AH214" s="298"/>
      <c r="AI214" s="298"/>
    </row>
    <row r="215" spans="1:35" s="255" customFormat="1" ht="33" hidden="1" customHeight="1">
      <c r="A215" s="300" t="e">
        <f>#REF!</f>
        <v>#REF!</v>
      </c>
      <c r="B215" s="294" t="e">
        <f>#REF!</f>
        <v>#REF!</v>
      </c>
      <c r="C215" s="1281"/>
      <c r="D215" s="1281"/>
      <c r="E215" s="1281"/>
      <c r="F215" s="1281"/>
      <c r="G215" s="1281"/>
      <c r="H215" s="177"/>
      <c r="AE215" s="298"/>
      <c r="AF215" s="298"/>
      <c r="AH215" s="298"/>
      <c r="AI215" s="298"/>
    </row>
    <row r="216" spans="1:35" s="255" customFormat="1" ht="19.5" hidden="1" customHeight="1">
      <c r="A216" s="295" t="e">
        <f>#REF!</f>
        <v>#REF!</v>
      </c>
      <c r="B216" s="296" t="e">
        <f>#REF!</f>
        <v>#REF!</v>
      </c>
      <c r="C216" s="1281" t="e">
        <f>#REF!</f>
        <v>#REF!</v>
      </c>
      <c r="D216" s="1281"/>
      <c r="E216" s="1281"/>
      <c r="F216" s="1281"/>
      <c r="G216" s="1281"/>
      <c r="H216" s="177"/>
      <c r="AE216" s="298"/>
      <c r="AF216" s="298"/>
      <c r="AH216" s="297"/>
      <c r="AI216" s="298"/>
    </row>
    <row r="217" spans="1:35" s="255" customFormat="1" ht="19.5" hidden="1" customHeight="1">
      <c r="A217" s="295" t="e">
        <f>#REF!</f>
        <v>#REF!</v>
      </c>
      <c r="B217" s="296" t="e">
        <f>#REF!</f>
        <v>#REF!</v>
      </c>
      <c r="C217" s="1281" t="e">
        <f>#REF!</f>
        <v>#REF!</v>
      </c>
      <c r="D217" s="1281"/>
      <c r="E217" s="1281"/>
      <c r="F217" s="1281"/>
      <c r="G217" s="1281"/>
      <c r="H217" s="177"/>
      <c r="AE217" s="298"/>
      <c r="AF217" s="298"/>
      <c r="AH217" s="297"/>
      <c r="AI217" s="298"/>
    </row>
    <row r="218" spans="1:35" s="255" customFormat="1" ht="32.25" hidden="1" customHeight="1">
      <c r="A218" s="295" t="e">
        <f>#REF!</f>
        <v>#REF!</v>
      </c>
      <c r="B218" s="296" t="e">
        <f>#REF!</f>
        <v>#REF!</v>
      </c>
      <c r="C218" s="1281" t="e">
        <f>#REF!</f>
        <v>#REF!</v>
      </c>
      <c r="D218" s="1281"/>
      <c r="E218" s="1281"/>
      <c r="F218" s="1281"/>
      <c r="G218" s="1281"/>
      <c r="H218" s="177"/>
      <c r="AE218" s="298"/>
      <c r="AF218" s="298"/>
      <c r="AH218" s="297"/>
      <c r="AI218" s="298"/>
    </row>
    <row r="219" spans="1:35" s="255" customFormat="1" ht="19.5" hidden="1" customHeight="1">
      <c r="A219" s="295" t="e">
        <f>#REF!</f>
        <v>#REF!</v>
      </c>
      <c r="B219" s="296" t="e">
        <f>#REF!</f>
        <v>#REF!</v>
      </c>
      <c r="C219" s="1281" t="e">
        <f>#REF!</f>
        <v>#REF!</v>
      </c>
      <c r="D219" s="1281"/>
      <c r="E219" s="1281"/>
      <c r="F219" s="1281"/>
      <c r="G219" s="1281"/>
      <c r="H219" s="177"/>
      <c r="AE219" s="298"/>
      <c r="AF219" s="298"/>
      <c r="AH219" s="297"/>
      <c r="AI219" s="298"/>
    </row>
    <row r="220" spans="1:35" s="255" customFormat="1" ht="19.5" hidden="1" customHeight="1">
      <c r="A220" s="299"/>
      <c r="B220" s="294" t="e">
        <f>#REF!</f>
        <v>#REF!</v>
      </c>
      <c r="C220" s="1281" t="e">
        <f>#REF!</f>
        <v>#REF!</v>
      </c>
      <c r="D220" s="1281"/>
      <c r="E220" s="1281"/>
      <c r="F220" s="1281"/>
      <c r="G220" s="1281"/>
      <c r="H220" s="179"/>
      <c r="AE220" s="298"/>
      <c r="AF220" s="298"/>
      <c r="AH220" s="298"/>
      <c r="AI220" s="298"/>
    </row>
    <row r="221" spans="1:35" s="255" customFormat="1" hidden="1">
      <c r="A221" s="302"/>
      <c r="B221" s="294" t="e">
        <f>#REF!</f>
        <v>#REF!</v>
      </c>
      <c r="C221" s="1281" t="e">
        <f>#REF!</f>
        <v>#REF!</v>
      </c>
      <c r="D221" s="1281"/>
      <c r="E221" s="1281"/>
      <c r="F221" s="1281"/>
      <c r="G221" s="1281"/>
      <c r="H221" s="179"/>
      <c r="AE221" s="298"/>
      <c r="AF221" s="298"/>
      <c r="AH221" s="298"/>
      <c r="AI221" s="298"/>
    </row>
    <row r="222" spans="1:35" s="255" customFormat="1" ht="19.5" hidden="1" customHeight="1">
      <c r="A222" s="303"/>
      <c r="B222" s="294" t="e">
        <f>#REF!</f>
        <v>#REF!</v>
      </c>
      <c r="C222" s="1281" t="e">
        <f>#REF!</f>
        <v>#REF!</v>
      </c>
      <c r="D222" s="1281"/>
      <c r="E222" s="1281"/>
      <c r="F222" s="1281"/>
      <c r="G222" s="1281"/>
      <c r="H222" s="179"/>
      <c r="AE222" s="298"/>
      <c r="AF222" s="298"/>
      <c r="AH222" s="298"/>
      <c r="AI222" s="298"/>
    </row>
    <row r="223" spans="1:35" s="175" customFormat="1">
      <c r="A223" s="216"/>
      <c r="B223" s="209"/>
      <c r="C223" s="1276"/>
      <c r="D223" s="1276"/>
      <c r="E223" s="1276"/>
      <c r="F223" s="1276"/>
      <c r="G223" s="1276"/>
      <c r="H223" s="244"/>
      <c r="I223" s="255"/>
      <c r="J223" s="255"/>
      <c r="K223" s="255"/>
      <c r="L223" s="255"/>
    </row>
    <row r="224" spans="1:35" s="175" customFormat="1">
      <c r="A224" s="194"/>
      <c r="B224" s="184"/>
      <c r="C224" s="184"/>
      <c r="D224" s="184"/>
      <c r="E224" s="184"/>
      <c r="F224" s="184"/>
      <c r="G224" s="184"/>
      <c r="H224" s="244"/>
      <c r="I224" s="255"/>
      <c r="J224" s="255"/>
      <c r="K224" s="255"/>
      <c r="L224" s="255"/>
    </row>
    <row r="225" spans="1:12" s="175" customFormat="1">
      <c r="A225" s="194"/>
      <c r="B225" s="184"/>
      <c r="C225" s="184"/>
      <c r="D225" s="184"/>
      <c r="E225" s="184"/>
      <c r="F225" s="184"/>
      <c r="G225" s="184"/>
      <c r="H225" s="244"/>
      <c r="I225" s="255"/>
      <c r="J225" s="255"/>
      <c r="K225" s="255"/>
      <c r="L225" s="255"/>
    </row>
  </sheetData>
  <sheetProtection sheet="1" objects="1" scenarios="1" formatColumns="0" formatRows="0" selectLockedCells="1"/>
  <customSheetViews>
    <customSheetView guid="{9154002C-6C58-44C9-AE93-0E761C3D01F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9AABADBB-0C61-4F6E-8EBA-FB1F391DCDF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B112:C112"/>
    <mergeCell ref="B113:C113"/>
    <mergeCell ref="A22:G22"/>
    <mergeCell ref="C23:G23"/>
    <mergeCell ref="C26:G26"/>
    <mergeCell ref="B28:G28"/>
    <mergeCell ref="B114:C114"/>
    <mergeCell ref="C116:G116"/>
    <mergeCell ref="C24:G24"/>
    <mergeCell ref="C25:G25"/>
    <mergeCell ref="A106:G106"/>
    <mergeCell ref="A107:G107"/>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55:G155"/>
    <mergeCell ref="C156:G156"/>
    <mergeCell ref="C157:G157"/>
    <mergeCell ref="C158:G158"/>
    <mergeCell ref="C159:G159"/>
    <mergeCell ref="C160:G160"/>
    <mergeCell ref="C161:G161"/>
    <mergeCell ref="C151:G151"/>
    <mergeCell ref="C152:G152"/>
    <mergeCell ref="C154:G154"/>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86" t="s">
        <v>444</v>
      </c>
      <c r="B2" s="1286"/>
      <c r="C2" s="1286"/>
      <c r="D2" s="1286"/>
      <c r="E2" s="269"/>
    </row>
    <row r="3" spans="1:6">
      <c r="A3" s="444"/>
      <c r="B3" s="445"/>
      <c r="C3" s="445"/>
      <c r="D3" s="445"/>
      <c r="E3" s="445"/>
    </row>
    <row r="4" spans="1:6" ht="30">
      <c r="A4" s="446" t="s">
        <v>445</v>
      </c>
      <c r="B4" s="447" t="s">
        <v>446</v>
      </c>
      <c r="C4" s="446" t="s">
        <v>447</v>
      </c>
      <c r="D4" s="446" t="s">
        <v>448</v>
      </c>
      <c r="E4" s="446" t="s">
        <v>449</v>
      </c>
    </row>
    <row r="5" spans="1:6" ht="18" customHeight="1">
      <c r="A5" s="448" t="s">
        <v>450</v>
      </c>
      <c r="B5" s="448" t="s">
        <v>451</v>
      </c>
      <c r="C5" s="448" t="s">
        <v>452</v>
      </c>
      <c r="D5" s="448" t="s">
        <v>453</v>
      </c>
      <c r="E5" s="448" t="s">
        <v>454</v>
      </c>
    </row>
    <row r="6" spans="1:6" ht="45" customHeight="1">
      <c r="A6" s="449">
        <v>1</v>
      </c>
      <c r="B6" s="450"/>
      <c r="C6" s="451"/>
      <c r="D6" s="452"/>
      <c r="E6" s="453">
        <f t="shared" ref="E6:E15" si="0">C6*D6</f>
        <v>0</v>
      </c>
    </row>
    <row r="7" spans="1:6" ht="45" customHeight="1">
      <c r="A7" s="449">
        <v>2</v>
      </c>
      <c r="B7" s="450"/>
      <c r="C7" s="451"/>
      <c r="D7" s="452"/>
      <c r="E7" s="453">
        <f t="shared" si="0"/>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285</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C8" sqref="C8"/>
      <pageMargins left="0" right="0" top="0" bottom="0" header="0" footer="0"/>
      <pageSetup orientation="portrait" r:id="rId1"/>
      <headerFooter alignWithMargins="0"/>
    </customSheetView>
    <customSheetView guid="{B835C05C-B615-4DCB-982D-4519616B3CD8}" state="hidden">
      <selection activeCell="C8" sqref="C8"/>
      <pageMargins left="0" right="0" top="0" bottom="0" header="0" footer="0"/>
      <pageSetup orientation="portrait" r:id="rId2"/>
      <headerFooter alignWithMargins="0"/>
    </customSheetView>
    <customSheetView guid="{E97134B6-5E8D-4951-8DA0-73D065532361}" state="hidden">
      <selection activeCell="C8" sqref="C8"/>
      <pageMargins left="0" right="0" top="0" bottom="0" header="0" footer="0"/>
      <pageSetup orientation="portrait" r:id="rId3"/>
      <headerFooter alignWithMargins="0"/>
    </customSheetView>
    <customSheetView guid="{D0757F9E-DF41-4B40-A5E5-F4F8FDD8D61D}" state="hidden">
      <selection activeCell="C8" sqref="C8"/>
      <pageMargins left="0" right="0" top="0" bottom="0" header="0" footer="0"/>
      <pageSetup orientation="portrait" r:id="rId4"/>
      <headerFooter alignWithMargins="0"/>
    </customSheetView>
    <customSheetView guid="{EE46BCD1-F715-4FA9-A5FC-1B125AD601E0}">
      <selection activeCell="B6" sqref="B6:D15"/>
      <pageMargins left="0" right="0" top="0" bottom="0" header="0" footer="0"/>
      <pageSetup orientation="portrait" r:id="rId5"/>
      <headerFooter alignWithMargins="0"/>
    </customSheetView>
    <customSheetView guid="{4AA1107B-A795-4744-B566-827168772C7A}">
      <selection activeCell="B6" sqref="B6:D15"/>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9" sqref="B9"/>
      <pageMargins left="0" right="0" top="0" bottom="0" header="0" footer="0"/>
      <pageSetup orientation="portrait" r:id="rId8"/>
      <headerFooter alignWithMargins="0"/>
    </customSheetView>
    <customSheetView guid="{27A45B7A-04F2-4516-B80B-5ED0825D4ED3}" scale="70">
      <selection activeCell="C6" sqref="C6:D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9">
      <selection activeCell="B6" sqref="B6:D15"/>
      <pageMargins left="0" right="0" top="0" bottom="0" header="0" footer="0"/>
      <pageSetup orientation="portrait" r:id="rId11"/>
      <headerFooter alignWithMargins="0"/>
    </customSheetView>
    <customSheetView guid="{7487ED9F-BBED-4B2A-9631-22F1A430946B}">
      <selection activeCell="B6" sqref="B6:D15"/>
      <pageMargins left="0" right="0" top="0" bottom="0" header="0" footer="0"/>
      <pageSetup orientation="portrait" r:id="rId12"/>
      <headerFooter alignWithMargins="0"/>
    </customSheetView>
    <customSheetView guid="{B3CE7B10-A914-4559-A6DA-AED8C22AFD6D}" state="hidden">
      <selection activeCell="C8" sqref="C8"/>
      <pageMargins left="0" right="0" top="0" bottom="0" header="0" footer="0"/>
      <pageSetup orientation="portrait" r:id="rId13"/>
      <headerFooter alignWithMargins="0"/>
    </customSheetView>
    <customSheetView guid="{D53177B2-31EC-4222-B97A-A37DCFD9E45B}" state="hidden">
      <selection activeCell="C8" sqref="C8"/>
      <pageMargins left="0" right="0" top="0" bottom="0" header="0" footer="0"/>
      <pageSetup orientation="portrait" r:id="rId14"/>
      <headerFooter alignWithMargins="0"/>
    </customSheetView>
    <customSheetView guid="{223BC0FC-814D-40F0-9795-CE82A16FF3A5}" state="hidden">
      <selection activeCell="C8" sqref="C8"/>
      <pageMargins left="0" right="0" top="0" bottom="0" header="0" footer="0"/>
      <pageSetup orientation="portrait" r:id="rId15"/>
      <headerFooter alignWithMargins="0"/>
    </customSheetView>
    <customSheetView guid="{E81F0721-C35D-4189-B675-E46A21339863}" state="hidden">
      <selection activeCell="C8" sqref="C8"/>
      <pageMargins left="0" right="0" top="0" bottom="0" header="0" footer="0"/>
      <pageSetup orientation="portrait" r:id="rId16"/>
      <headerFooter alignWithMargins="0"/>
    </customSheetView>
    <customSheetView guid="{17F5C48B-526E-48D2-9F97-823D578F9893}" state="hidden">
      <selection activeCell="C8" sqref="C8"/>
      <pageMargins left="0" right="0" top="0" bottom="0" header="0" footer="0"/>
      <pageSetup orientation="portrait" r:id="rId17"/>
      <headerFooter alignWithMargins="0"/>
    </customSheetView>
    <customSheetView guid="{9AABADBB-0C61-4F6E-8EBA-FB1F391DCDF7}" state="hidden">
      <selection activeCell="C8" sqref="C8"/>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3" sqref="B3:E3"/>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9" width="8" style="25" customWidth="1"/>
    <col min="10" max="16384" width="8" style="16"/>
  </cols>
  <sheetData>
    <row r="1" spans="1:10" ht="30.75" customHeight="1">
      <c r="A1" s="593"/>
      <c r="B1" s="1094"/>
      <c r="C1" s="1095"/>
      <c r="D1" s="1095"/>
      <c r="E1" s="1096"/>
      <c r="F1" s="267"/>
      <c r="G1" s="14" t="s">
        <v>6</v>
      </c>
      <c r="H1" s="14"/>
      <c r="I1" s="14"/>
      <c r="J1" s="15"/>
    </row>
    <row r="2" spans="1:10" ht="24" customHeight="1">
      <c r="A2" s="1079" t="s">
        <v>7</v>
      </c>
      <c r="B2" s="1097" t="str">
        <f>Basic!B1</f>
        <v>Construction of 220kV Terminal Bay at 400kV Hiriyur Substation for KPTCL by POWERGRID</v>
      </c>
      <c r="C2" s="1098"/>
      <c r="D2" s="1098"/>
      <c r="E2" s="1099"/>
      <c r="F2" s="1082" t="str">
        <f>Basic!B3</f>
        <v>SubStation</v>
      </c>
      <c r="G2" s="14"/>
      <c r="H2" s="14"/>
      <c r="I2" s="14"/>
      <c r="J2" s="15"/>
    </row>
    <row r="3" spans="1:10" ht="48.75" customHeight="1">
      <c r="A3" s="1080"/>
      <c r="B3" s="1100" t="str">
        <f>Basic!B5</f>
        <v>Ref. No:  SRTS-II/C&amp;M/WC-4218/2025---------------------
Specification Nos: SR2/NT/W-AIS/DOM/C00/25/01355</v>
      </c>
      <c r="C3" s="1101"/>
      <c r="D3" s="1101"/>
      <c r="E3" s="1102"/>
      <c r="F3" s="1083"/>
      <c r="G3" s="14"/>
      <c r="H3" s="14"/>
      <c r="I3" s="14"/>
      <c r="J3" s="15"/>
    </row>
    <row r="4" spans="1:10" ht="39.950000000000003" customHeight="1">
      <c r="A4" s="1080"/>
      <c r="B4" s="265">
        <v>1</v>
      </c>
      <c r="C4" s="1089" t="s">
        <v>8</v>
      </c>
      <c r="D4" s="1089"/>
      <c r="E4" s="1090"/>
      <c r="F4" s="1083"/>
      <c r="G4" s="20"/>
      <c r="H4" s="594" t="s">
        <v>9</v>
      </c>
      <c r="I4" s="14"/>
      <c r="J4" s="15"/>
    </row>
    <row r="5" spans="1:10" ht="30" customHeight="1">
      <c r="A5" s="1080"/>
      <c r="B5" s="265">
        <v>2</v>
      </c>
      <c r="C5" s="1089" t="s">
        <v>10</v>
      </c>
      <c r="D5" s="1089"/>
      <c r="E5" s="1090"/>
      <c r="F5" s="1083"/>
      <c r="G5" s="14"/>
      <c r="H5" s="14"/>
      <c r="I5" s="14"/>
      <c r="J5" s="15"/>
    </row>
    <row r="6" spans="1:10" s="25" customFormat="1" ht="30" customHeight="1">
      <c r="A6" s="1080"/>
      <c r="B6" s="265">
        <v>3</v>
      </c>
      <c r="C6" s="1089" t="s">
        <v>11</v>
      </c>
      <c r="D6" s="1089"/>
      <c r="E6" s="1090"/>
      <c r="F6" s="1083"/>
      <c r="G6" s="14"/>
      <c r="H6" s="14"/>
      <c r="I6" s="14"/>
      <c r="J6" s="14"/>
    </row>
    <row r="7" spans="1:10" ht="52.5" hidden="1" customHeight="1">
      <c r="A7" s="1080"/>
      <c r="B7" s="265">
        <v>4</v>
      </c>
      <c r="C7" s="1089" t="s">
        <v>12</v>
      </c>
      <c r="D7" s="1089"/>
      <c r="E7" s="1090"/>
      <c r="F7" s="1083"/>
      <c r="G7" s="14"/>
      <c r="H7" s="14"/>
      <c r="I7" s="14"/>
      <c r="J7" s="15"/>
    </row>
    <row r="8" spans="1:10" ht="9.75" customHeight="1">
      <c r="A8" s="1080"/>
      <c r="B8" s="18"/>
      <c r="C8" s="17"/>
      <c r="D8" s="17"/>
      <c r="E8" s="19"/>
      <c r="F8" s="1083"/>
      <c r="G8" s="14"/>
      <c r="H8" s="14"/>
      <c r="I8" s="14"/>
      <c r="J8" s="15"/>
    </row>
    <row r="9" spans="1:10" ht="23.25" customHeight="1">
      <c r="A9" s="1080"/>
      <c r="B9" s="1091"/>
      <c r="C9" s="1092"/>
      <c r="D9" s="1092"/>
      <c r="E9" s="1093"/>
      <c r="F9" s="1083"/>
      <c r="G9" s="14"/>
      <c r="H9" s="14"/>
      <c r="I9" s="14"/>
      <c r="J9" s="15"/>
    </row>
    <row r="10" spans="1:10" ht="10.5" customHeight="1">
      <c r="A10" s="1080"/>
      <c r="B10" s="21"/>
      <c r="C10" s="22"/>
      <c r="D10" s="22"/>
      <c r="E10" s="23"/>
      <c r="F10" s="1083"/>
      <c r="G10" s="14"/>
      <c r="H10" s="14"/>
      <c r="I10" s="14"/>
      <c r="J10" s="15"/>
    </row>
    <row r="11" spans="1:10" ht="24" customHeight="1">
      <c r="A11" s="1080"/>
      <c r="B11" s="1087"/>
      <c r="C11" s="1088"/>
      <c r="D11" s="1088"/>
      <c r="E11" s="24"/>
      <c r="F11" s="1083"/>
    </row>
    <row r="12" spans="1:10" ht="15.95" customHeight="1">
      <c r="A12" s="1081"/>
      <c r="B12" s="1073"/>
      <c r="C12" s="1074"/>
      <c r="D12" s="1074"/>
      <c r="E12" s="26"/>
      <c r="F12" s="1084"/>
      <c r="G12" s="14"/>
      <c r="H12" s="14"/>
      <c r="I12" s="14"/>
      <c r="J12" s="15"/>
    </row>
    <row r="13" spans="1:10" ht="24" customHeight="1">
      <c r="A13" s="1078"/>
      <c r="B13" s="1075"/>
      <c r="C13" s="1076"/>
      <c r="D13" s="1076"/>
      <c r="E13" s="24"/>
      <c r="F13" s="1077"/>
      <c r="G13" s="27"/>
      <c r="H13" s="27"/>
      <c r="I13" s="27"/>
      <c r="J13" s="27"/>
    </row>
    <row r="14" spans="1:10" ht="15.95" customHeight="1">
      <c r="A14" s="1078"/>
      <c r="B14" s="1085"/>
      <c r="C14" s="1086"/>
      <c r="D14" s="1086"/>
      <c r="E14" s="28"/>
      <c r="F14" s="1077"/>
      <c r="G14" s="27"/>
      <c r="H14" s="27"/>
      <c r="I14" s="27"/>
      <c r="J14" s="27"/>
    </row>
    <row r="15" spans="1:10" ht="15.75">
      <c r="A15" s="17"/>
      <c r="B15" s="29"/>
      <c r="C15" s="29"/>
      <c r="D15" s="29"/>
      <c r="E15" s="29"/>
      <c r="F15" s="14"/>
      <c r="G15" s="14"/>
      <c r="H15" s="14"/>
      <c r="I15" s="14"/>
      <c r="J15" s="15"/>
    </row>
    <row r="16" spans="1:10" ht="15.75">
      <c r="A16" s="17"/>
      <c r="B16" s="17"/>
      <c r="C16" s="17"/>
      <c r="D16" s="17"/>
      <c r="E16" s="17"/>
      <c r="F16" s="14"/>
      <c r="G16" s="14"/>
      <c r="H16" s="14"/>
      <c r="I16" s="14"/>
      <c r="J16" s="15"/>
    </row>
    <row r="17" spans="1:10" ht="15.75">
      <c r="A17" s="17"/>
      <c r="B17" s="17"/>
      <c r="C17" s="17"/>
      <c r="D17" s="17"/>
      <c r="E17" s="17"/>
      <c r="F17" s="14"/>
      <c r="G17" s="14"/>
      <c r="H17" s="14"/>
      <c r="I17" s="14"/>
      <c r="J17" s="15"/>
    </row>
  </sheetData>
  <sheetProtection algorithmName="SHA-512" hashValue="/9/DPBKDRXV/Rlx1TgEOCh9msl9WO9JQ7qPQEuEjtK8QBUuywHQJiAA/QMe6QE4VmLhi6lMYqHbh7IA+Bv4YJQ==" saltValue="aZKwJFJ2pxn7buTSaC3xPg==" spinCount="100000" sheet="1" objects="1" scenarios="1" formatColumns="0" formatRows="0" selectLockedCells="1"/>
  <customSheetViews>
    <customSheetView guid="{9154002C-6C58-44C9-AE93-0E761C3D01FD}" showGridLines="0" hiddenRows="1" topLeftCell="A11">
      <selection activeCell="J5" sqref="J5"/>
      <pageMargins left="0" right="0" top="0" bottom="0" header="0" footer="0"/>
      <printOptions horizontalCentered="1"/>
      <pageSetup paperSize="9" orientation="landscape" r:id="rId1"/>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3"/>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4"/>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5"/>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6"/>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7"/>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8"/>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9"/>
      <headerFooter alignWithMargins="0"/>
    </customSheetView>
    <customSheetView guid="{01ACF2E1-8E61-4459-ABC1-B6C183DEED61}" showGridLines="0" showRuler="0">
      <pageMargins left="0" right="0" top="0" bottom="0" header="0" footer="0"/>
      <printOptions horizontalCentered="1"/>
      <pageSetup paperSize="9" orientation="landscape" r:id="rId10"/>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1"/>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2"/>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3"/>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4"/>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15"/>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16"/>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17"/>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18"/>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19"/>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0"/>
      <headerFooter alignWithMargins="0"/>
    </customSheetView>
    <customSheetView guid="{9AABADBB-0C61-4F6E-8EBA-FB1F391DCDF7}" showGridLines="0" hiddenRows="1" topLeftCell="A11">
      <selection activeCell="J5" sqref="J5"/>
      <pageMargins left="0" right="0" top="0" bottom="0" header="0" footer="0"/>
      <printOptions horizontalCentered="1"/>
      <pageSetup paperSize="9" orientation="landscape" r:id="rId21"/>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456"/>
    <col min="2" max="2" width="26.875" style="457" customWidth="1"/>
    <col min="3" max="3" width="22.875" style="457" customWidth="1"/>
    <col min="4" max="5" width="15.625" style="457" customWidth="1"/>
    <col min="6" max="16384" width="9" style="269"/>
  </cols>
  <sheetData>
    <row r="1" spans="1:6">
      <c r="A1" s="444"/>
      <c r="B1" s="445"/>
      <c r="C1" s="445"/>
      <c r="D1" s="445"/>
      <c r="E1" s="445"/>
    </row>
    <row r="2" spans="1:6" ht="21.95" customHeight="1">
      <c r="A2" s="1286" t="s">
        <v>455</v>
      </c>
      <c r="B2" s="1286"/>
      <c r="C2" s="1286"/>
      <c r="D2" s="1287"/>
      <c r="E2"/>
    </row>
    <row r="3" spans="1:6">
      <c r="A3" s="444"/>
      <c r="B3" s="445"/>
      <c r="C3" s="445"/>
      <c r="D3" s="445"/>
      <c r="E3" s="445"/>
    </row>
    <row r="4" spans="1:6" ht="36" customHeight="1">
      <c r="A4" s="446" t="s">
        <v>445</v>
      </c>
      <c r="B4" s="447" t="s">
        <v>446</v>
      </c>
      <c r="C4" s="446" t="s">
        <v>456</v>
      </c>
      <c r="D4" s="446" t="s">
        <v>457</v>
      </c>
      <c r="E4" s="446" t="s">
        <v>458</v>
      </c>
    </row>
    <row r="5" spans="1:6" ht="18" customHeight="1">
      <c r="A5" s="448" t="s">
        <v>450</v>
      </c>
      <c r="B5" s="448" t="s">
        <v>451</v>
      </c>
      <c r="C5" s="448" t="s">
        <v>452</v>
      </c>
      <c r="D5" s="448" t="s">
        <v>453</v>
      </c>
      <c r="E5" s="448" t="s">
        <v>454</v>
      </c>
    </row>
    <row r="6" spans="1:6" ht="45" customHeight="1">
      <c r="A6" s="449">
        <v>1</v>
      </c>
      <c r="B6" s="450"/>
      <c r="C6" s="451"/>
      <c r="D6" s="452"/>
      <c r="E6" s="453">
        <f>C6*D6</f>
        <v>0</v>
      </c>
    </row>
    <row r="7" spans="1:6" ht="45" customHeight="1">
      <c r="A7" s="449">
        <v>2</v>
      </c>
      <c r="B7" s="450"/>
      <c r="C7" s="451"/>
      <c r="D7" s="452"/>
      <c r="E7" s="453">
        <f t="shared" ref="E7:E15" si="0">C7*D7</f>
        <v>0</v>
      </c>
    </row>
    <row r="8" spans="1:6" ht="45" customHeight="1">
      <c r="A8" s="449">
        <v>3</v>
      </c>
      <c r="B8" s="450"/>
      <c r="C8" s="451"/>
      <c r="D8" s="452"/>
      <c r="E8" s="453">
        <f t="shared" si="0"/>
        <v>0</v>
      </c>
    </row>
    <row r="9" spans="1:6" ht="45" customHeight="1">
      <c r="A9" s="449">
        <v>4</v>
      </c>
      <c r="B9" s="450"/>
      <c r="C9" s="451"/>
      <c r="D9" s="452"/>
      <c r="E9" s="453">
        <f t="shared" si="0"/>
        <v>0</v>
      </c>
    </row>
    <row r="10" spans="1:6" ht="45" customHeight="1">
      <c r="A10" s="449">
        <v>5</v>
      </c>
      <c r="B10" s="450"/>
      <c r="C10" s="451"/>
      <c r="D10" s="452"/>
      <c r="E10" s="453">
        <f t="shared" si="0"/>
        <v>0</v>
      </c>
    </row>
    <row r="11" spans="1:6" ht="45" customHeight="1">
      <c r="A11" s="449">
        <v>6</v>
      </c>
      <c r="B11" s="450"/>
      <c r="C11" s="451"/>
      <c r="D11" s="452"/>
      <c r="E11" s="453">
        <f t="shared" si="0"/>
        <v>0</v>
      </c>
    </row>
    <row r="12" spans="1:6" ht="45" customHeight="1">
      <c r="A12" s="449">
        <v>7</v>
      </c>
      <c r="B12" s="450"/>
      <c r="C12" s="451"/>
      <c r="D12" s="452"/>
      <c r="E12" s="453">
        <f t="shared" si="0"/>
        <v>0</v>
      </c>
    </row>
    <row r="13" spans="1:6" ht="45" customHeight="1">
      <c r="A13" s="449">
        <v>8</v>
      </c>
      <c r="B13" s="450"/>
      <c r="C13" s="451"/>
      <c r="D13" s="452"/>
      <c r="E13" s="453">
        <f t="shared" si="0"/>
        <v>0</v>
      </c>
    </row>
    <row r="14" spans="1:6" ht="45" customHeight="1">
      <c r="A14" s="449">
        <v>9</v>
      </c>
      <c r="B14" s="450"/>
      <c r="C14" s="451"/>
      <c r="D14" s="452"/>
      <c r="E14" s="453">
        <f t="shared" si="0"/>
        <v>0</v>
      </c>
    </row>
    <row r="15" spans="1:6" ht="45" customHeight="1">
      <c r="A15" s="449">
        <v>10</v>
      </c>
      <c r="B15" s="450"/>
      <c r="C15" s="451"/>
      <c r="D15" s="452"/>
      <c r="E15" s="453">
        <f t="shared" si="0"/>
        <v>0</v>
      </c>
    </row>
    <row r="16" spans="1:6" ht="45" customHeight="1">
      <c r="A16" s="454"/>
      <c r="B16" s="455" t="s">
        <v>285</v>
      </c>
      <c r="C16" s="455"/>
      <c r="D16" s="455"/>
      <c r="E16" s="455">
        <f>SUM(E6:E15)</f>
        <v>0</v>
      </c>
      <c r="F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B6" sqref="B6"/>
      <pageMargins left="0" right="0" top="0" bottom="0" header="0" footer="0"/>
      <pageSetup orientation="portrait" r:id="rId1"/>
      <headerFooter alignWithMargins="0"/>
    </customSheetView>
    <customSheetView guid="{B835C05C-B615-4DCB-982D-4519616B3CD8}" state="hidden">
      <selection activeCell="B6" sqref="B6"/>
      <pageMargins left="0" right="0" top="0" bottom="0" header="0" footer="0"/>
      <pageSetup orientation="portrait" r:id="rId2"/>
      <headerFooter alignWithMargins="0"/>
    </customSheetView>
    <customSheetView guid="{E97134B6-5E8D-4951-8DA0-73D065532361}" state="hidden">
      <selection activeCell="B6" sqref="B6"/>
      <pageMargins left="0" right="0" top="0" bottom="0" header="0" footer="0"/>
      <pageSetup orientation="portrait" r:id="rId3"/>
      <headerFooter alignWithMargins="0"/>
    </customSheetView>
    <customSheetView guid="{D0757F9E-DF41-4B40-A5E5-F4F8FDD8D61D}" state="hidden">
      <selection activeCell="B6" sqref="B6"/>
      <pageMargins left="0" right="0" top="0" bottom="0" header="0" footer="0"/>
      <pageSetup orientation="portrait" r:id="rId4"/>
      <headerFooter alignWithMargins="0"/>
    </customSheetView>
    <customSheetView guid="{EE46BCD1-F715-4FA9-A5FC-1B125AD601E0}">
      <selection activeCell="G8" sqref="G8"/>
      <pageMargins left="0" right="0" top="0" bottom="0" header="0" footer="0"/>
      <pageSetup orientation="portrait" r:id="rId5"/>
      <headerFooter alignWithMargins="0"/>
    </customSheetView>
    <customSheetView guid="{4AA1107B-A795-4744-B566-827168772C7A}" topLeftCell="A10">
      <selection activeCell="G8" sqref="G8"/>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11" sqref="B11"/>
      <pageMargins left="0" right="0" top="0" bottom="0" header="0" footer="0"/>
      <pageSetup orientation="portrait" r:id="rId8"/>
      <headerFooter alignWithMargins="0"/>
    </customSheetView>
    <customSheetView guid="{27A45B7A-04F2-4516-B80B-5ED0825D4ED3}" scale="70">
      <selection activeCell="C6" sqref="C6:D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10">
      <selection activeCell="G8" sqref="G8"/>
      <pageMargins left="0" right="0" top="0" bottom="0" header="0" footer="0"/>
      <pageSetup orientation="portrait" r:id="rId11"/>
      <headerFooter alignWithMargins="0"/>
    </customSheetView>
    <customSheetView guid="{7487ED9F-BBED-4B2A-9631-22F1A430946B}" topLeftCell="A10">
      <selection activeCell="G8" sqref="G8"/>
      <pageMargins left="0" right="0" top="0" bottom="0" header="0" footer="0"/>
      <pageSetup orientation="portrait" r:id="rId12"/>
      <headerFooter alignWithMargins="0"/>
    </customSheetView>
    <customSheetView guid="{B3CE7B10-A914-4559-A6DA-AED8C22AFD6D}" state="hidden">
      <selection activeCell="B6" sqref="B6"/>
      <pageMargins left="0" right="0" top="0" bottom="0" header="0" footer="0"/>
      <pageSetup orientation="portrait" r:id="rId13"/>
      <headerFooter alignWithMargins="0"/>
    </customSheetView>
    <customSheetView guid="{D53177B2-31EC-4222-B97A-A37DCFD9E45B}" state="hidden">
      <selection activeCell="B6" sqref="B6"/>
      <pageMargins left="0" right="0" top="0" bottom="0" header="0" footer="0"/>
      <pageSetup orientation="portrait" r:id="rId14"/>
      <headerFooter alignWithMargins="0"/>
    </customSheetView>
    <customSheetView guid="{223BC0FC-814D-40F0-9795-CE82A16FF3A5}" state="hidden">
      <selection activeCell="B6" sqref="B6"/>
      <pageMargins left="0" right="0" top="0" bottom="0" header="0" footer="0"/>
      <pageSetup orientation="portrait" r:id="rId15"/>
      <headerFooter alignWithMargins="0"/>
    </customSheetView>
    <customSheetView guid="{E81F0721-C35D-4189-B675-E46A21339863}" state="hidden">
      <selection activeCell="B6" sqref="B6"/>
      <pageMargins left="0" right="0" top="0" bottom="0" header="0" footer="0"/>
      <pageSetup orientation="portrait" r:id="rId16"/>
      <headerFooter alignWithMargins="0"/>
    </customSheetView>
    <customSheetView guid="{17F5C48B-526E-48D2-9F97-823D578F9893}" state="hidden">
      <selection activeCell="B6" sqref="B6"/>
      <pageMargins left="0" right="0" top="0" bottom="0" header="0" footer="0"/>
      <pageSetup orientation="portrait" r:id="rId17"/>
      <headerFooter alignWithMargins="0"/>
    </customSheetView>
    <customSheetView guid="{9AABADBB-0C61-4F6E-8EBA-FB1F391DCDF7}" state="hidden">
      <selection activeCell="B6" sqref="B6"/>
      <pageMargins left="0" right="0" top="0" bottom="0" header="0" footer="0"/>
      <pageSetup orientation="portrait" r:id="rId18"/>
      <headerFooter alignWithMargins="0"/>
    </customSheetView>
  </customSheetViews>
  <mergeCells count="1">
    <mergeCell ref="A2:D2"/>
  </mergeCells>
  <phoneticPr fontId="29"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456" customWidth="1"/>
    <col min="2" max="4" width="20.625" style="457" customWidth="1"/>
    <col min="5" max="5" width="9.625" style="457" customWidth="1"/>
    <col min="6" max="6" width="12.625" style="457" customWidth="1"/>
    <col min="7" max="16384" width="9" style="269"/>
  </cols>
  <sheetData>
    <row r="1" spans="1:7">
      <c r="A1" s="444"/>
      <c r="B1" s="445"/>
      <c r="C1" s="445"/>
      <c r="D1" s="445"/>
      <c r="E1" s="445"/>
      <c r="F1" s="445"/>
    </row>
    <row r="2" spans="1:7" ht="21.95" customHeight="1">
      <c r="A2" s="1286" t="s">
        <v>459</v>
      </c>
      <c r="B2" s="1286"/>
      <c r="C2" s="1286"/>
      <c r="D2" s="1286"/>
      <c r="E2" s="1287"/>
      <c r="F2" s="269"/>
    </row>
    <row r="3" spans="1:7">
      <c r="A3" s="444"/>
      <c r="B3" s="445"/>
      <c r="C3" s="445"/>
      <c r="D3" s="445"/>
      <c r="E3" s="445"/>
      <c r="F3" s="445"/>
    </row>
    <row r="4" spans="1:7" ht="53.25" customHeight="1">
      <c r="A4" s="446" t="s">
        <v>445</v>
      </c>
      <c r="B4" s="447" t="s">
        <v>446</v>
      </c>
      <c r="C4" s="446" t="s">
        <v>460</v>
      </c>
      <c r="D4" s="446" t="s">
        <v>461</v>
      </c>
      <c r="E4" s="446" t="s">
        <v>462</v>
      </c>
      <c r="F4" s="446" t="s">
        <v>463</v>
      </c>
    </row>
    <row r="5" spans="1:7" ht="18" customHeight="1">
      <c r="A5" s="448" t="s">
        <v>450</v>
      </c>
      <c r="B5" s="448" t="s">
        <v>451</v>
      </c>
      <c r="C5" s="448" t="s">
        <v>452</v>
      </c>
      <c r="D5" s="448" t="s">
        <v>453</v>
      </c>
      <c r="E5" s="458" t="s">
        <v>464</v>
      </c>
      <c r="F5" s="448" t="s">
        <v>465</v>
      </c>
    </row>
    <row r="6" spans="1:7" ht="45" customHeight="1">
      <c r="A6" s="449">
        <v>1</v>
      </c>
      <c r="B6" s="450"/>
      <c r="C6" s="451"/>
      <c r="D6" s="451"/>
      <c r="E6" s="452"/>
      <c r="F6" s="453">
        <f>C6*E6</f>
        <v>0</v>
      </c>
    </row>
    <row r="7" spans="1:7" ht="45" customHeight="1">
      <c r="A7" s="449">
        <v>2</v>
      </c>
      <c r="B7" s="450"/>
      <c r="C7" s="451"/>
      <c r="D7" s="451"/>
      <c r="E7" s="452"/>
      <c r="F7" s="453">
        <f t="shared" ref="F7:F15" si="0">C7*E7</f>
        <v>0</v>
      </c>
    </row>
    <row r="8" spans="1:7" ht="45" customHeight="1">
      <c r="A8" s="449">
        <v>3</v>
      </c>
      <c r="B8" s="450"/>
      <c r="C8" s="451"/>
      <c r="D8" s="451"/>
      <c r="E8" s="452"/>
      <c r="F8" s="453">
        <f t="shared" si="0"/>
        <v>0</v>
      </c>
    </row>
    <row r="9" spans="1:7" ht="45" customHeight="1">
      <c r="A9" s="449">
        <v>4</v>
      </c>
      <c r="B9" s="450"/>
      <c r="C9" s="451"/>
      <c r="D9" s="451"/>
      <c r="E9" s="452"/>
      <c r="F9" s="453">
        <f t="shared" si="0"/>
        <v>0</v>
      </c>
    </row>
    <row r="10" spans="1:7" ht="45" customHeight="1">
      <c r="A10" s="449">
        <v>5</v>
      </c>
      <c r="B10" s="450"/>
      <c r="C10" s="451"/>
      <c r="D10" s="451"/>
      <c r="E10" s="452"/>
      <c r="F10" s="453">
        <f t="shared" si="0"/>
        <v>0</v>
      </c>
    </row>
    <row r="11" spans="1:7" ht="45" customHeight="1">
      <c r="A11" s="449">
        <v>6</v>
      </c>
      <c r="B11" s="450"/>
      <c r="C11" s="451"/>
      <c r="D11" s="451"/>
      <c r="E11" s="452"/>
      <c r="F11" s="453">
        <f t="shared" si="0"/>
        <v>0</v>
      </c>
    </row>
    <row r="12" spans="1:7" ht="45" customHeight="1">
      <c r="A12" s="449">
        <v>7</v>
      </c>
      <c r="B12" s="450"/>
      <c r="C12" s="451"/>
      <c r="D12" s="451"/>
      <c r="E12" s="452"/>
      <c r="F12" s="453">
        <f t="shared" si="0"/>
        <v>0</v>
      </c>
    </row>
    <row r="13" spans="1:7" ht="45" customHeight="1">
      <c r="A13" s="449">
        <v>8</v>
      </c>
      <c r="B13" s="450"/>
      <c r="C13" s="451"/>
      <c r="D13" s="451"/>
      <c r="E13" s="452"/>
      <c r="F13" s="453">
        <f t="shared" si="0"/>
        <v>0</v>
      </c>
    </row>
    <row r="14" spans="1:7" ht="45" customHeight="1">
      <c r="A14" s="449">
        <v>9</v>
      </c>
      <c r="B14" s="450"/>
      <c r="C14" s="451"/>
      <c r="D14" s="451"/>
      <c r="E14" s="452"/>
      <c r="F14" s="453">
        <f t="shared" si="0"/>
        <v>0</v>
      </c>
    </row>
    <row r="15" spans="1:7" ht="45" customHeight="1">
      <c r="A15" s="449">
        <v>10</v>
      </c>
      <c r="B15" s="450"/>
      <c r="C15" s="451"/>
      <c r="D15" s="451"/>
      <c r="E15" s="452"/>
      <c r="F15" s="453">
        <f t="shared" si="0"/>
        <v>0</v>
      </c>
    </row>
    <row r="16" spans="1:7" ht="45" customHeight="1">
      <c r="A16" s="454"/>
      <c r="B16" s="455" t="s">
        <v>285</v>
      </c>
      <c r="C16" s="455"/>
      <c r="D16" s="455"/>
      <c r="E16" s="455"/>
      <c r="F16" s="455">
        <f>SUM(F6:F15)</f>
        <v>0</v>
      </c>
      <c r="G16" s="256"/>
    </row>
    <row r="17" ht="30" customHeight="1"/>
    <row r="18" ht="30" customHeight="1"/>
    <row r="19" ht="30" customHeight="1"/>
    <row r="20" ht="30" customHeight="1"/>
    <row r="21" ht="30" customHeight="1"/>
  </sheetData>
  <sheetProtection sheet="1" formatColumns="0" formatRows="0" selectLockedCells="1"/>
  <customSheetViews>
    <customSheetView guid="{9154002C-6C58-44C9-AE93-0E761C3D01FD}" state="hidden">
      <selection activeCell="E8" sqref="E8"/>
      <pageMargins left="0" right="0" top="0" bottom="0" header="0" footer="0"/>
      <pageSetup orientation="portrait" r:id="rId1"/>
      <headerFooter alignWithMargins="0"/>
    </customSheetView>
    <customSheetView guid="{B835C05C-B615-4DCB-982D-4519616B3CD8}" state="hidden">
      <selection activeCell="E8" sqref="E8"/>
      <pageMargins left="0" right="0" top="0" bottom="0" header="0" footer="0"/>
      <pageSetup orientation="portrait" r:id="rId2"/>
      <headerFooter alignWithMargins="0"/>
    </customSheetView>
    <customSheetView guid="{E97134B6-5E8D-4951-8DA0-73D065532361}" state="hidden">
      <selection activeCell="E8" sqref="E8"/>
      <pageMargins left="0" right="0" top="0" bottom="0" header="0" footer="0"/>
      <pageSetup orientation="portrait" r:id="rId3"/>
      <headerFooter alignWithMargins="0"/>
    </customSheetView>
    <customSheetView guid="{D0757F9E-DF41-4B40-A5E5-F4F8FDD8D61D}" state="hidden">
      <selection activeCell="E8" sqref="E8"/>
      <pageMargins left="0" right="0" top="0" bottom="0" header="0" footer="0"/>
      <pageSetup orientation="portrait" r:id="rId4"/>
      <headerFooter alignWithMargins="0"/>
    </customSheetView>
    <customSheetView guid="{EE46BCD1-F715-4FA9-A5FC-1B125AD601E0}">
      <selection activeCell="E8" sqref="E8"/>
      <pageMargins left="0" right="0" top="0" bottom="0" header="0" footer="0"/>
      <pageSetup orientation="portrait" r:id="rId5"/>
      <headerFooter alignWithMargins="0"/>
    </customSheetView>
    <customSheetView guid="{4AA1107B-A795-4744-B566-827168772C7A}">
      <selection activeCell="E8" sqref="E8"/>
      <pageMargins left="0" right="0" top="0" bottom="0" header="0" footer="0"/>
      <pageSetup orientation="portrait" r:id="rId6"/>
      <headerFooter alignWithMargins="0"/>
    </customSheetView>
    <customSheetView guid="{B23AD343-29DA-4CE0-BD10-47BF44F3782F}">
      <selection activeCell="G8" sqref="G8"/>
      <pageMargins left="0" right="0" top="0" bottom="0" header="0" footer="0"/>
      <pageSetup orientation="portrait" r:id="rId7"/>
      <headerFooter alignWithMargins="0"/>
    </customSheetView>
    <customSheetView guid="{ECE9294F-C910-4036-88BC-B1F2176FB06B}">
      <selection activeCell="B6" sqref="B6"/>
      <pageMargins left="0" right="0" top="0" bottom="0" header="0" footer="0"/>
      <pageSetup orientation="portrait" r:id="rId8"/>
      <headerFooter alignWithMargins="0"/>
    </customSheetView>
    <customSheetView guid="{27A45B7A-04F2-4516-B80B-5ED0825D4ED3}" scale="70">
      <selection activeCell="C6" sqref="C6"/>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A7DBDDEF-9245-44C6-9EBF-032DB6E1C0A2}" topLeftCell="A9">
      <selection activeCell="B9" sqref="B9"/>
      <pageMargins left="0" right="0" top="0" bottom="0" header="0" footer="0"/>
      <pageSetup orientation="portrait" r:id="rId11"/>
      <headerFooter alignWithMargins="0"/>
    </customSheetView>
    <customSheetView guid="{7487ED9F-BBED-4B2A-9631-22F1A430946B}">
      <selection activeCell="E8" sqref="E8"/>
      <pageMargins left="0" right="0" top="0" bottom="0" header="0" footer="0"/>
      <pageSetup orientation="portrait" r:id="rId12"/>
      <headerFooter alignWithMargins="0"/>
    </customSheetView>
    <customSheetView guid="{B3CE7B10-A914-4559-A6DA-AED8C22AFD6D}" state="hidden">
      <selection activeCell="E8" sqref="E8"/>
      <pageMargins left="0" right="0" top="0" bottom="0" header="0" footer="0"/>
      <pageSetup orientation="portrait" r:id="rId13"/>
      <headerFooter alignWithMargins="0"/>
    </customSheetView>
    <customSheetView guid="{D53177B2-31EC-4222-B97A-A37DCFD9E45B}" state="hidden">
      <selection activeCell="E8" sqref="E8"/>
      <pageMargins left="0" right="0" top="0" bottom="0" header="0" footer="0"/>
      <pageSetup orientation="portrait" r:id="rId14"/>
      <headerFooter alignWithMargins="0"/>
    </customSheetView>
    <customSheetView guid="{223BC0FC-814D-40F0-9795-CE82A16FF3A5}" state="hidden">
      <selection activeCell="E8" sqref="E8"/>
      <pageMargins left="0" right="0" top="0" bottom="0" header="0" footer="0"/>
      <pageSetup orientation="portrait" r:id="rId15"/>
      <headerFooter alignWithMargins="0"/>
    </customSheetView>
    <customSheetView guid="{E81F0721-C35D-4189-B675-E46A21339863}" state="hidden">
      <selection activeCell="E8" sqref="E8"/>
      <pageMargins left="0" right="0" top="0" bottom="0" header="0" footer="0"/>
      <pageSetup orientation="portrait" r:id="rId16"/>
      <headerFooter alignWithMargins="0"/>
    </customSheetView>
    <customSheetView guid="{17F5C48B-526E-48D2-9F97-823D578F9893}" state="hidden">
      <selection activeCell="E8" sqref="E8"/>
      <pageMargins left="0" right="0" top="0" bottom="0" header="0" footer="0"/>
      <pageSetup orientation="portrait" r:id="rId17"/>
      <headerFooter alignWithMargins="0"/>
    </customSheetView>
    <customSheetView guid="{9AABADBB-0C61-4F6E-8EBA-FB1F391DCDF7}" state="hidden">
      <selection activeCell="E8" sqref="E8"/>
      <pageMargins left="0" right="0" top="0" bottom="0" header="0" footer="0"/>
      <pageSetup orientation="portrait" r:id="rId18"/>
      <headerFooter alignWithMargins="0"/>
    </customSheetView>
  </customSheetViews>
  <mergeCells count="1">
    <mergeCell ref="A2:E2"/>
  </mergeCells>
  <phoneticPr fontId="29"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topLeftCell="A43" zoomScaleSheetLayoutView="100" workbookViewId="0">
      <selection activeCell="F52" sqref="F52"/>
    </sheetView>
  </sheetViews>
  <sheetFormatPr defaultColWidth="8" defaultRowHeight="16.5"/>
  <cols>
    <col min="1" max="1" width="9.375" style="372" customWidth="1"/>
    <col min="2" max="2" width="9.375" style="374" customWidth="1"/>
    <col min="3" max="3" width="12.875" style="372" customWidth="1"/>
    <col min="4" max="4" width="18.125" style="372" customWidth="1"/>
    <col min="5" max="5" width="16.625" style="372" customWidth="1"/>
    <col min="6" max="6" width="36.25" style="372" customWidth="1"/>
    <col min="7" max="8" width="8" style="372" hidden="1" customWidth="1"/>
    <col min="9" max="11" width="8" style="371" hidden="1" customWidth="1"/>
    <col min="12" max="27" width="8" style="371" customWidth="1"/>
    <col min="28" max="28" width="17.5" style="371" customWidth="1"/>
    <col min="29" max="29" width="12.125" style="371" customWidth="1"/>
    <col min="30" max="30" width="8" style="369" customWidth="1"/>
    <col min="31" max="31" width="8" style="370" customWidth="1"/>
    <col min="32" max="32" width="12" style="370" customWidth="1"/>
    <col min="33" max="35" width="8" style="369" customWidth="1"/>
    <col min="36" max="36" width="9.125" style="369" customWidth="1"/>
    <col min="37" max="41" width="8" style="369" customWidth="1"/>
    <col min="42" max="16384" width="8" style="371"/>
  </cols>
  <sheetData>
    <row r="1" spans="1:36" ht="41.25" customHeight="1">
      <c r="A1" s="1288" t="str">
        <f>Cover!B3</f>
        <v>Ref. No:  SRTS-II/C&amp;M/WC-4218/2025---------------------
Specification Nos: SR2/NT/W-AIS/DOM/C00/25/01355</v>
      </c>
      <c r="B1" s="1288"/>
      <c r="C1" s="1288"/>
      <c r="D1" s="1288"/>
      <c r="E1" s="1288"/>
      <c r="F1" s="366" t="s">
        <v>466</v>
      </c>
      <c r="G1" s="367"/>
      <c r="H1" s="367"/>
      <c r="I1" s="368"/>
      <c r="J1" s="368"/>
      <c r="K1" s="368"/>
      <c r="L1" s="368"/>
      <c r="M1" s="368"/>
      <c r="N1" s="368"/>
      <c r="O1" s="368"/>
      <c r="P1" s="368"/>
      <c r="Q1" s="368"/>
      <c r="R1" s="368"/>
      <c r="S1" s="368"/>
      <c r="T1" s="368"/>
      <c r="U1" s="368"/>
      <c r="V1" s="368"/>
      <c r="W1" s="368"/>
      <c r="X1" s="368"/>
      <c r="Y1" s="368"/>
      <c r="Z1" s="368" t="str">
        <f>'Names of Bidder'!D6</f>
        <v>Others</v>
      </c>
      <c r="AA1" s="368"/>
      <c r="AB1" s="368"/>
      <c r="AC1" s="368"/>
      <c r="AE1" s="370">
        <v>1</v>
      </c>
      <c r="AF1" s="370" t="s">
        <v>467</v>
      </c>
      <c r="AI1" s="370">
        <v>1</v>
      </c>
      <c r="AJ1" s="369" t="s">
        <v>468</v>
      </c>
    </row>
    <row r="2" spans="1:36">
      <c r="A2" s="367"/>
      <c r="B2" s="367"/>
      <c r="C2" s="367"/>
      <c r="D2" s="367"/>
      <c r="E2" s="367"/>
      <c r="F2" s="367"/>
      <c r="G2" s="367"/>
      <c r="H2" s="367"/>
      <c r="I2" s="368"/>
      <c r="J2" s="368"/>
      <c r="K2" s="368"/>
      <c r="L2" s="368"/>
      <c r="M2" s="368"/>
      <c r="N2" s="368"/>
      <c r="O2" s="368"/>
      <c r="P2" s="368"/>
      <c r="Q2" s="368"/>
      <c r="R2" s="368"/>
      <c r="S2" s="368"/>
      <c r="T2" s="368"/>
      <c r="U2" s="368"/>
      <c r="V2" s="368"/>
      <c r="W2" s="368"/>
      <c r="X2" s="368"/>
      <c r="Y2" s="368"/>
      <c r="Z2" s="368">
        <f>'Names of Bidder'!AA6</f>
        <v>0</v>
      </c>
      <c r="AA2" s="368"/>
      <c r="AB2" s="368"/>
      <c r="AC2" s="368"/>
      <c r="AE2" s="370">
        <v>2</v>
      </c>
      <c r="AF2" s="370" t="s">
        <v>469</v>
      </c>
      <c r="AI2" s="370">
        <v>2</v>
      </c>
      <c r="AJ2" s="369" t="s">
        <v>470</v>
      </c>
    </row>
    <row r="3" spans="1:36">
      <c r="A3" s="1292" t="s">
        <v>471</v>
      </c>
      <c r="B3" s="1292"/>
      <c r="C3" s="1292"/>
      <c r="D3" s="1292"/>
      <c r="E3" s="1292"/>
      <c r="F3" s="1292"/>
      <c r="G3" s="367"/>
      <c r="H3" s="367"/>
      <c r="I3" s="368"/>
      <c r="J3" s="368"/>
      <c r="K3" s="368"/>
      <c r="L3" s="368"/>
      <c r="M3" s="368"/>
      <c r="N3" s="368"/>
      <c r="O3" s="368"/>
      <c r="P3" s="368"/>
      <c r="Q3" s="368"/>
      <c r="R3" s="368"/>
      <c r="S3" s="368"/>
      <c r="T3" s="368"/>
      <c r="U3" s="368"/>
      <c r="V3" s="368"/>
      <c r="W3" s="368"/>
      <c r="X3" s="368"/>
      <c r="Y3" s="368"/>
      <c r="Z3" s="368"/>
      <c r="AA3" s="368"/>
      <c r="AB3" s="368"/>
      <c r="AC3" s="368"/>
      <c r="AE3" s="370">
        <v>3</v>
      </c>
      <c r="AF3" s="370" t="s">
        <v>472</v>
      </c>
      <c r="AI3" s="370">
        <v>3</v>
      </c>
      <c r="AJ3" s="369" t="s">
        <v>473</v>
      </c>
    </row>
    <row r="4" spans="1:36">
      <c r="A4" s="373"/>
      <c r="B4" s="373"/>
      <c r="C4" s="373"/>
      <c r="D4" s="373"/>
      <c r="E4" s="373"/>
      <c r="F4" s="373"/>
      <c r="G4" s="367"/>
      <c r="H4" s="367"/>
      <c r="I4" s="368"/>
      <c r="J4" s="368"/>
      <c r="K4" s="368"/>
      <c r="L4" s="368"/>
      <c r="M4" s="368"/>
      <c r="N4" s="368"/>
      <c r="O4" s="368"/>
      <c r="P4" s="368"/>
      <c r="Q4" s="368"/>
      <c r="R4" s="368"/>
      <c r="S4" s="368"/>
      <c r="T4" s="368"/>
      <c r="U4" s="368"/>
      <c r="V4" s="368"/>
      <c r="W4" s="368"/>
      <c r="X4" s="368"/>
      <c r="Y4" s="368"/>
      <c r="Z4" s="368"/>
      <c r="AA4" s="368"/>
      <c r="AB4" s="368"/>
      <c r="AC4" s="368"/>
      <c r="AE4" s="370">
        <v>4</v>
      </c>
      <c r="AF4" s="370" t="s">
        <v>474</v>
      </c>
      <c r="AI4" s="370">
        <v>4</v>
      </c>
      <c r="AJ4" s="369" t="s">
        <v>475</v>
      </c>
    </row>
    <row r="5" spans="1:36">
      <c r="A5" s="383" t="s">
        <v>476</v>
      </c>
      <c r="B5" s="383"/>
      <c r="C5" s="1293"/>
      <c r="D5" s="1293"/>
      <c r="E5" s="1293"/>
      <c r="F5" s="1293"/>
      <c r="G5" s="367"/>
      <c r="H5" s="367"/>
      <c r="I5" s="368"/>
      <c r="J5" s="368"/>
      <c r="K5" s="368"/>
      <c r="L5" s="368"/>
      <c r="M5" s="368"/>
      <c r="N5" s="368"/>
      <c r="O5" s="368"/>
      <c r="P5" s="368"/>
      <c r="Q5" s="368"/>
      <c r="R5" s="368"/>
      <c r="S5" s="368"/>
      <c r="T5" s="368"/>
      <c r="U5" s="368"/>
      <c r="V5" s="368"/>
      <c r="W5" s="368"/>
      <c r="X5" s="368"/>
      <c r="Y5" s="368"/>
      <c r="Z5" s="368"/>
      <c r="AA5" s="368"/>
      <c r="AB5" s="368"/>
      <c r="AC5" s="368"/>
      <c r="AE5" s="370">
        <v>5</v>
      </c>
      <c r="AF5" s="370" t="s">
        <v>474</v>
      </c>
      <c r="AI5" s="370">
        <v>5</v>
      </c>
      <c r="AJ5" s="369" t="s">
        <v>477</v>
      </c>
    </row>
    <row r="6" spans="1:36">
      <c r="A6" s="383" t="s">
        <v>478</v>
      </c>
      <c r="B6" s="1294" t="str">
        <f>'Sch-1.'!B57</f>
        <v>--2025</v>
      </c>
      <c r="C6" s="1294"/>
      <c r="D6" s="367"/>
      <c r="E6" s="367"/>
      <c r="F6" s="367"/>
      <c r="G6" s="367"/>
      <c r="H6" s="367"/>
      <c r="I6" s="368"/>
      <c r="J6" s="368"/>
      <c r="K6" s="368"/>
      <c r="L6" s="368"/>
      <c r="M6" s="368"/>
      <c r="N6" s="368"/>
      <c r="O6" s="368"/>
      <c r="P6" s="368"/>
      <c r="Q6" s="368"/>
      <c r="R6" s="368"/>
      <c r="S6" s="368"/>
      <c r="T6" s="368"/>
      <c r="U6" s="368"/>
      <c r="V6" s="368"/>
      <c r="W6" s="368"/>
      <c r="X6" s="368"/>
      <c r="Y6" s="368"/>
      <c r="Z6" s="368"/>
      <c r="AA6" s="368"/>
      <c r="AB6" s="368"/>
      <c r="AC6" s="368"/>
      <c r="AE6" s="370">
        <v>6</v>
      </c>
      <c r="AF6" s="370" t="s">
        <v>474</v>
      </c>
      <c r="AG6" s="375" t="e">
        <f>DAY(B6)</f>
        <v>#VALUE!</v>
      </c>
      <c r="AI6" s="370">
        <v>6</v>
      </c>
      <c r="AJ6" s="369" t="s">
        <v>479</v>
      </c>
    </row>
    <row r="7" spans="1:36">
      <c r="A7" s="383"/>
      <c r="B7" s="1042"/>
      <c r="C7" s="1042"/>
      <c r="D7" s="367"/>
      <c r="E7" s="367"/>
      <c r="F7" s="367"/>
      <c r="G7" s="367"/>
      <c r="H7" s="367"/>
      <c r="I7" s="368"/>
      <c r="J7" s="368"/>
      <c r="K7" s="368"/>
      <c r="L7" s="368"/>
      <c r="M7" s="368"/>
      <c r="N7" s="368"/>
      <c r="O7" s="368"/>
      <c r="P7" s="368"/>
      <c r="Q7" s="368"/>
      <c r="R7" s="368"/>
      <c r="S7" s="368"/>
      <c r="T7" s="368"/>
      <c r="U7" s="368"/>
      <c r="V7" s="368"/>
      <c r="W7" s="368"/>
      <c r="X7" s="368"/>
      <c r="Y7" s="368"/>
      <c r="Z7" s="368"/>
      <c r="AA7" s="368"/>
      <c r="AB7" s="368"/>
      <c r="AC7" s="368"/>
      <c r="AE7" s="370">
        <v>7</v>
      </c>
      <c r="AF7" s="370" t="s">
        <v>474</v>
      </c>
      <c r="AG7" s="375" t="e">
        <f>MONTH(B6)</f>
        <v>#VALUE!</v>
      </c>
      <c r="AI7" s="370">
        <v>7</v>
      </c>
      <c r="AJ7" s="369" t="s">
        <v>480</v>
      </c>
    </row>
    <row r="8" spans="1:36">
      <c r="A8" s="1043" t="s">
        <v>81</v>
      </c>
      <c r="B8" s="376"/>
      <c r="C8" s="367"/>
      <c r="D8" s="367"/>
      <c r="E8" s="367"/>
      <c r="F8" s="377"/>
      <c r="G8" s="367"/>
      <c r="H8" s="367"/>
      <c r="I8" s="368"/>
      <c r="J8" s="368"/>
      <c r="K8" s="368"/>
      <c r="L8" s="368"/>
      <c r="M8" s="368"/>
      <c r="N8" s="368"/>
      <c r="O8" s="368"/>
      <c r="P8" s="368"/>
      <c r="Q8" s="368"/>
      <c r="R8" s="368"/>
      <c r="S8" s="368"/>
      <c r="T8" s="368"/>
      <c r="U8" s="368"/>
      <c r="V8" s="368"/>
      <c r="W8" s="368"/>
      <c r="X8" s="368"/>
      <c r="Y8" s="368"/>
      <c r="Z8" s="368"/>
      <c r="AA8" s="368"/>
      <c r="AB8" s="368"/>
      <c r="AC8" s="368"/>
      <c r="AE8" s="370">
        <v>8</v>
      </c>
      <c r="AF8" s="370" t="s">
        <v>474</v>
      </c>
      <c r="AG8" s="375" t="e">
        <f>LOOKUP(AG7,AI1:AI13,AJ1:AJ13)</f>
        <v>#VALUE!</v>
      </c>
      <c r="AI8" s="370">
        <v>8</v>
      </c>
      <c r="AJ8" s="369" t="s">
        <v>481</v>
      </c>
    </row>
    <row r="9" spans="1:36">
      <c r="A9" s="1043" t="str">
        <f>+'Sch-1 '!I7</f>
        <v>Sr.General Manager,</v>
      </c>
      <c r="B9" s="376"/>
      <c r="C9" s="367"/>
      <c r="D9" s="367"/>
      <c r="E9" s="367"/>
      <c r="F9" s="377"/>
      <c r="G9" s="367"/>
      <c r="H9" s="367"/>
      <c r="I9" s="368"/>
      <c r="J9" s="368"/>
      <c r="K9" s="368"/>
      <c r="L9" s="368"/>
      <c r="M9" s="368"/>
      <c r="N9" s="368"/>
      <c r="O9" s="368"/>
      <c r="P9" s="368"/>
      <c r="Q9" s="368"/>
      <c r="R9" s="368"/>
      <c r="S9" s="368"/>
      <c r="T9" s="368"/>
      <c r="U9" s="368"/>
      <c r="V9" s="368"/>
      <c r="W9" s="368"/>
      <c r="X9" s="368"/>
      <c r="Y9" s="368"/>
      <c r="Z9" s="368"/>
      <c r="AA9" s="368"/>
      <c r="AB9" s="368"/>
      <c r="AC9" s="368"/>
      <c r="AG9" s="375"/>
      <c r="AI9" s="370"/>
    </row>
    <row r="10" spans="1:36">
      <c r="A10" s="1044" t="str">
        <f>'Sch-1.'!I9</f>
        <v>C&amp;M Department</v>
      </c>
      <c r="B10" s="1044"/>
      <c r="C10" s="367"/>
      <c r="D10" s="367"/>
      <c r="E10" s="367"/>
      <c r="F10" s="377"/>
      <c r="G10" s="367"/>
      <c r="H10" s="367"/>
      <c r="I10" s="368"/>
      <c r="J10" s="368"/>
      <c r="K10" s="368"/>
      <c r="L10" s="368"/>
      <c r="M10" s="368"/>
      <c r="N10" s="368"/>
      <c r="O10" s="368"/>
      <c r="P10" s="368"/>
      <c r="Q10" s="368"/>
      <c r="R10" s="368"/>
      <c r="S10" s="368"/>
      <c r="T10" s="368"/>
      <c r="U10" s="368"/>
      <c r="V10" s="368"/>
      <c r="W10" s="368"/>
      <c r="X10" s="368"/>
      <c r="Y10" s="368"/>
      <c r="Z10" s="368"/>
      <c r="AA10" s="368"/>
      <c r="AB10" s="368"/>
      <c r="AC10" s="368"/>
      <c r="AE10" s="370">
        <v>9</v>
      </c>
      <c r="AF10" s="370" t="s">
        <v>474</v>
      </c>
      <c r="AG10" s="375" t="e">
        <f>YEAR(B6)</f>
        <v>#VALUE!</v>
      </c>
      <c r="AI10" s="370">
        <v>9</v>
      </c>
      <c r="AJ10" s="369" t="s">
        <v>482</v>
      </c>
    </row>
    <row r="11" spans="1:36">
      <c r="A11" s="1044" t="str">
        <f>'Sch-1.'!I10</f>
        <v>Power Grid Corporation of India Ltd.,</v>
      </c>
      <c r="B11" s="1044"/>
      <c r="C11" s="367"/>
      <c r="D11" s="367"/>
      <c r="E11" s="367"/>
      <c r="F11" s="377"/>
      <c r="G11" s="367"/>
      <c r="H11" s="367"/>
      <c r="I11" s="368"/>
      <c r="J11" s="368"/>
      <c r="K11" s="368"/>
      <c r="L11" s="368"/>
      <c r="M11" s="368"/>
      <c r="N11" s="368"/>
      <c r="O11" s="368"/>
      <c r="P11" s="368"/>
      <c r="Q11" s="368"/>
      <c r="R11" s="368"/>
      <c r="S11" s="368"/>
      <c r="T11" s="368"/>
      <c r="U11" s="368"/>
      <c r="V11" s="368"/>
      <c r="W11" s="368"/>
      <c r="X11" s="368"/>
      <c r="Y11" s="368"/>
      <c r="Z11" s="368"/>
      <c r="AA11" s="368"/>
      <c r="AB11" s="368"/>
      <c r="AC11" s="368"/>
      <c r="AE11" s="370">
        <v>10</v>
      </c>
      <c r="AF11" s="370" t="s">
        <v>474</v>
      </c>
      <c r="AI11" s="370">
        <v>10</v>
      </c>
      <c r="AJ11" s="369" t="s">
        <v>483</v>
      </c>
    </row>
    <row r="12" spans="1:36">
      <c r="A12" s="1044" t="str">
        <f>'Sch-1.'!I11</f>
        <v>SR-II,RHQ</v>
      </c>
      <c r="B12" s="1044"/>
      <c r="C12" s="367"/>
      <c r="D12" s="367"/>
      <c r="E12" s="367"/>
      <c r="F12" s="377"/>
      <c r="G12" s="367"/>
      <c r="H12" s="367"/>
      <c r="I12" s="368"/>
      <c r="J12" s="368"/>
      <c r="K12" s="368"/>
      <c r="L12" s="368"/>
      <c r="M12" s="368"/>
      <c r="N12" s="368"/>
      <c r="O12" s="368"/>
      <c r="P12" s="368"/>
      <c r="Q12" s="368"/>
      <c r="R12" s="368"/>
      <c r="S12" s="368"/>
      <c r="T12" s="368"/>
      <c r="U12" s="368"/>
      <c r="V12" s="368"/>
      <c r="W12" s="368"/>
      <c r="X12" s="368"/>
      <c r="Y12" s="368"/>
      <c r="Z12" s="368"/>
      <c r="AA12" s="368"/>
      <c r="AB12" s="368"/>
      <c r="AC12" s="368"/>
      <c r="AE12" s="370">
        <v>11</v>
      </c>
      <c r="AF12" s="370" t="s">
        <v>474</v>
      </c>
      <c r="AI12" s="370">
        <v>11</v>
      </c>
      <c r="AJ12" s="369" t="s">
        <v>484</v>
      </c>
    </row>
    <row r="13" spans="1:36">
      <c r="A13" s="1044" t="str">
        <f>'Sch-1.'!I12</f>
        <v>Singanayakanahalli,Yelahanka</v>
      </c>
      <c r="B13" s="1044"/>
      <c r="C13" s="367"/>
      <c r="D13" s="367"/>
      <c r="E13" s="367"/>
      <c r="F13" s="377"/>
      <c r="G13" s="367"/>
      <c r="H13" s="367"/>
      <c r="I13" s="368"/>
      <c r="J13" s="368"/>
      <c r="K13" s="368"/>
      <c r="L13" s="368"/>
      <c r="M13" s="368"/>
      <c r="N13" s="368"/>
      <c r="O13" s="368"/>
      <c r="P13" s="368"/>
      <c r="Q13" s="368"/>
      <c r="R13" s="368"/>
      <c r="S13" s="368"/>
      <c r="T13" s="368"/>
      <c r="U13" s="368"/>
      <c r="V13" s="368"/>
      <c r="W13" s="368"/>
      <c r="X13" s="368"/>
      <c r="Y13" s="368"/>
      <c r="Z13" s="368"/>
      <c r="AA13" s="368"/>
      <c r="AB13" s="368"/>
      <c r="AC13" s="368"/>
      <c r="AE13" s="370">
        <v>12</v>
      </c>
      <c r="AF13" s="370" t="s">
        <v>474</v>
      </c>
      <c r="AI13" s="370">
        <v>12</v>
      </c>
      <c r="AJ13" s="369" t="s">
        <v>485</v>
      </c>
    </row>
    <row r="14" spans="1:36">
      <c r="A14" s="1044" t="str">
        <f>'Sch-1.'!I13</f>
        <v>Bangalore -560064</v>
      </c>
      <c r="B14" s="1044"/>
      <c r="C14" s="367"/>
      <c r="D14" s="367"/>
      <c r="E14" s="367"/>
      <c r="F14" s="377"/>
      <c r="G14" s="367"/>
      <c r="H14" s="367"/>
      <c r="I14" s="368"/>
      <c r="J14" s="368"/>
      <c r="K14" s="368"/>
      <c r="L14" s="368"/>
      <c r="M14" s="368"/>
      <c r="N14" s="368"/>
      <c r="O14" s="368"/>
      <c r="P14" s="368"/>
      <c r="Q14" s="368"/>
      <c r="R14" s="368"/>
      <c r="S14" s="368"/>
      <c r="T14" s="368"/>
      <c r="U14" s="368"/>
      <c r="V14" s="368"/>
      <c r="W14" s="368"/>
      <c r="X14" s="368"/>
      <c r="Y14" s="368"/>
      <c r="Z14" s="368"/>
      <c r="AA14" s="368"/>
      <c r="AB14" s="368"/>
      <c r="AC14" s="368"/>
      <c r="AE14" s="370">
        <v>13</v>
      </c>
      <c r="AF14" s="370" t="s">
        <v>474</v>
      </c>
    </row>
    <row r="15" spans="1:36" ht="22.5" customHeight="1">
      <c r="A15" s="383"/>
      <c r="B15" s="383"/>
      <c r="C15" s="367"/>
      <c r="D15" s="367"/>
      <c r="E15" s="367"/>
      <c r="F15" s="377"/>
      <c r="G15" s="367"/>
      <c r="H15" s="367"/>
      <c r="I15" s="368"/>
      <c r="J15" s="368"/>
      <c r="K15" s="368"/>
      <c r="L15" s="368"/>
      <c r="M15" s="368"/>
      <c r="N15" s="368"/>
      <c r="O15" s="368"/>
      <c r="P15" s="368"/>
      <c r="Q15" s="368"/>
      <c r="R15" s="368"/>
      <c r="S15" s="368"/>
      <c r="T15" s="368"/>
      <c r="U15" s="368"/>
      <c r="V15" s="368"/>
      <c r="W15" s="368"/>
      <c r="X15" s="368"/>
      <c r="Y15" s="368"/>
      <c r="Z15" s="368"/>
      <c r="AA15" s="368"/>
      <c r="AB15" s="368"/>
      <c r="AC15" s="368"/>
      <c r="AE15" s="370">
        <v>14</v>
      </c>
      <c r="AF15" s="370" t="s">
        <v>474</v>
      </c>
    </row>
    <row r="16" spans="1:36" ht="27" customHeight="1">
      <c r="A16" s="1045" t="s">
        <v>486</v>
      </c>
      <c r="B16" s="1046"/>
      <c r="C16" s="1295" t="str">
        <f>Cover!B2</f>
        <v>Construction of 220kV Terminal Bay at 400kV Hiriyur Substation for KPTCL by POWERGRID</v>
      </c>
      <c r="D16" s="1295"/>
      <c r="E16" s="1295"/>
      <c r="F16" s="1295"/>
      <c r="G16" s="367"/>
      <c r="H16" s="367"/>
      <c r="I16" s="368"/>
      <c r="J16" s="368"/>
      <c r="K16" s="368"/>
      <c r="L16" s="368"/>
      <c r="M16" s="368"/>
      <c r="N16" s="368"/>
      <c r="O16" s="368"/>
      <c r="P16" s="368"/>
      <c r="Q16" s="368"/>
      <c r="R16" s="368"/>
      <c r="S16" s="368"/>
      <c r="T16" s="368"/>
      <c r="U16" s="368"/>
      <c r="V16" s="368"/>
      <c r="W16" s="368"/>
      <c r="X16" s="368"/>
      <c r="Y16" s="368"/>
      <c r="Z16" s="368"/>
      <c r="AA16" s="368"/>
      <c r="AB16" s="368"/>
      <c r="AC16" s="368"/>
      <c r="AE16" s="370">
        <v>15</v>
      </c>
      <c r="AF16" s="370" t="s">
        <v>474</v>
      </c>
    </row>
    <row r="17" spans="1:41" ht="27.75" customHeight="1">
      <c r="A17" s="367" t="s">
        <v>487</v>
      </c>
      <c r="B17" s="367"/>
      <c r="C17" s="377"/>
      <c r="D17" s="377"/>
      <c r="E17" s="377"/>
      <c r="F17" s="377"/>
      <c r="G17" s="367"/>
      <c r="H17" s="367"/>
      <c r="I17" s="368"/>
      <c r="J17" s="368"/>
      <c r="K17" s="368"/>
      <c r="L17" s="368"/>
      <c r="M17" s="368"/>
      <c r="N17" s="368"/>
      <c r="O17" s="368"/>
      <c r="P17" s="368"/>
      <c r="Q17" s="368"/>
      <c r="R17" s="368"/>
      <c r="S17" s="368"/>
      <c r="T17" s="368"/>
      <c r="U17" s="368"/>
      <c r="V17" s="368"/>
      <c r="W17" s="368"/>
      <c r="X17" s="368"/>
      <c r="Y17" s="368"/>
      <c r="Z17" s="368"/>
      <c r="AA17" s="368"/>
      <c r="AB17" s="368"/>
      <c r="AC17" s="368"/>
      <c r="AE17" s="370">
        <v>16</v>
      </c>
      <c r="AF17" s="370" t="s">
        <v>474</v>
      </c>
    </row>
    <row r="18" spans="1:41" ht="135" customHeight="1">
      <c r="A18" s="1046">
        <v>1</v>
      </c>
      <c r="B18" s="1289"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89"/>
      <c r="D18" s="1289"/>
      <c r="E18" s="1289"/>
      <c r="F18" s="1289"/>
      <c r="G18" s="367"/>
      <c r="H18" s="367"/>
      <c r="I18" s="368"/>
      <c r="J18" s="368"/>
      <c r="K18" s="368"/>
      <c r="L18" s="368"/>
      <c r="M18" s="368"/>
      <c r="N18" s="368"/>
      <c r="O18" s="368"/>
      <c r="P18" s="368"/>
      <c r="Q18" s="368"/>
      <c r="R18" s="368"/>
      <c r="S18" s="368"/>
      <c r="T18" s="368"/>
      <c r="U18" s="368"/>
      <c r="V18" s="368"/>
      <c r="W18" s="368"/>
      <c r="X18" s="368"/>
      <c r="Y18" s="368"/>
      <c r="Z18" s="1047" t="s">
        <v>488</v>
      </c>
      <c r="AA18" s="799" t="s">
        <v>489</v>
      </c>
      <c r="AB18" s="378"/>
      <c r="AC18" s="379" t="s">
        <v>490</v>
      </c>
      <c r="AE18" s="370">
        <v>17</v>
      </c>
      <c r="AF18" s="370" t="s">
        <v>474</v>
      </c>
    </row>
    <row r="19" spans="1:41" ht="39" customHeight="1">
      <c r="A19" s="367"/>
      <c r="B19" s="1296" t="s">
        <v>491</v>
      </c>
      <c r="C19" s="1296"/>
      <c r="D19" s="1296"/>
      <c r="E19" s="1296"/>
      <c r="F19" s="1296"/>
      <c r="G19" s="367"/>
      <c r="H19" s="367"/>
      <c r="I19" s="368"/>
      <c r="J19" s="368"/>
      <c r="K19" s="368"/>
      <c r="L19" s="368"/>
      <c r="M19" s="368"/>
      <c r="N19" s="368"/>
      <c r="O19" s="368"/>
      <c r="P19" s="368"/>
      <c r="Q19" s="368"/>
      <c r="R19" s="368"/>
      <c r="S19" s="368"/>
      <c r="T19" s="368"/>
      <c r="U19" s="368"/>
      <c r="V19" s="368"/>
      <c r="W19" s="368"/>
      <c r="X19" s="368"/>
      <c r="Y19" s="368"/>
      <c r="Z19" s="368"/>
      <c r="AA19" s="368"/>
      <c r="AB19" s="368"/>
      <c r="AC19" s="368"/>
      <c r="AE19" s="370">
        <v>18</v>
      </c>
      <c r="AF19" s="370" t="s">
        <v>474</v>
      </c>
    </row>
    <row r="20" spans="1:41" s="372" customFormat="1" ht="27.75" customHeight="1">
      <c r="A20" s="1048">
        <v>2</v>
      </c>
      <c r="B20" s="1291" t="s">
        <v>492</v>
      </c>
      <c r="C20" s="1291"/>
      <c r="D20" s="1291"/>
      <c r="E20" s="1291"/>
      <c r="F20" s="1291"/>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80"/>
      <c r="AE20" s="370">
        <v>19</v>
      </c>
      <c r="AF20" s="370" t="s">
        <v>474</v>
      </c>
      <c r="AG20" s="380"/>
      <c r="AH20" s="380"/>
      <c r="AI20" s="380"/>
      <c r="AJ20" s="380"/>
      <c r="AK20" s="380"/>
      <c r="AL20" s="380"/>
      <c r="AM20" s="380"/>
      <c r="AN20" s="380"/>
      <c r="AO20" s="380"/>
    </row>
    <row r="21" spans="1:41">
      <c r="A21" s="1046">
        <v>2.1</v>
      </c>
      <c r="B21" s="1289" t="s">
        <v>493</v>
      </c>
      <c r="C21" s="1289"/>
      <c r="D21" s="1289"/>
      <c r="E21" s="1289"/>
      <c r="F21" s="1289"/>
      <c r="G21" s="367"/>
      <c r="H21" s="367"/>
      <c r="I21" s="368"/>
      <c r="J21" s="368"/>
      <c r="K21" s="368"/>
      <c r="L21" s="368"/>
      <c r="M21" s="368"/>
      <c r="N21" s="368"/>
      <c r="O21" s="368"/>
      <c r="P21" s="368"/>
      <c r="Q21" s="368"/>
      <c r="R21" s="368"/>
      <c r="S21" s="368"/>
      <c r="T21" s="368"/>
      <c r="U21" s="368"/>
      <c r="V21" s="368"/>
      <c r="W21" s="368"/>
      <c r="X21" s="368"/>
      <c r="Y21" s="368"/>
      <c r="Z21" s="368"/>
      <c r="AA21" s="368"/>
      <c r="AB21" s="368"/>
      <c r="AC21" s="368"/>
      <c r="AE21" s="370">
        <v>20</v>
      </c>
      <c r="AF21" s="370" t="s">
        <v>474</v>
      </c>
    </row>
    <row r="22" spans="1:41">
      <c r="A22" s="367"/>
      <c r="B22" s="1297" t="s">
        <v>494</v>
      </c>
      <c r="C22" s="1297"/>
      <c r="D22" s="1290" t="s">
        <v>495</v>
      </c>
      <c r="E22" s="1289"/>
      <c r="F22" s="1289"/>
      <c r="G22" s="367"/>
      <c r="H22" s="367"/>
      <c r="I22" s="368"/>
      <c r="J22" s="368"/>
      <c r="K22" s="368"/>
      <c r="L22" s="368"/>
      <c r="M22" s="368"/>
      <c r="N22" s="368"/>
      <c r="O22" s="368"/>
      <c r="P22" s="368"/>
      <c r="Q22" s="368"/>
      <c r="R22" s="368"/>
      <c r="S22" s="368"/>
      <c r="T22" s="368"/>
      <c r="U22" s="368"/>
      <c r="V22" s="368"/>
      <c r="W22" s="368"/>
      <c r="X22" s="368"/>
      <c r="Y22" s="368"/>
      <c r="Z22" s="368"/>
      <c r="AA22" s="368"/>
      <c r="AB22" s="368"/>
      <c r="AC22" s="368"/>
      <c r="AE22" s="370">
        <v>21</v>
      </c>
      <c r="AF22" s="370" t="s">
        <v>467</v>
      </c>
    </row>
    <row r="23" spans="1:41">
      <c r="A23" s="367"/>
      <c r="B23" s="1297" t="s">
        <v>496</v>
      </c>
      <c r="C23" s="1297"/>
      <c r="D23" s="800" t="s">
        <v>497</v>
      </c>
      <c r="E23" s="1045"/>
      <c r="F23" s="1045"/>
      <c r="G23" s="367"/>
      <c r="H23" s="367"/>
      <c r="I23" s="368"/>
      <c r="J23" s="368"/>
      <c r="K23" s="368"/>
      <c r="L23" s="368"/>
      <c r="M23" s="368"/>
      <c r="N23" s="368"/>
      <c r="O23" s="368"/>
      <c r="P23" s="368"/>
      <c r="Q23" s="368"/>
      <c r="R23" s="368"/>
      <c r="S23" s="368"/>
      <c r="T23" s="368"/>
      <c r="U23" s="368"/>
      <c r="V23" s="368"/>
      <c r="W23" s="368"/>
      <c r="X23" s="368"/>
      <c r="Y23" s="368"/>
      <c r="Z23" s="368"/>
      <c r="AA23" s="368"/>
      <c r="AB23" s="368"/>
      <c r="AC23" s="368"/>
      <c r="AE23" s="370">
        <v>22</v>
      </c>
      <c r="AF23" s="370" t="s">
        <v>474</v>
      </c>
    </row>
    <row r="24" spans="1:41">
      <c r="A24" s="367"/>
      <c r="B24" s="1308" t="s">
        <v>498</v>
      </c>
      <c r="C24" s="1297"/>
      <c r="D24" s="1045" t="s">
        <v>499</v>
      </c>
      <c r="E24" s="1045"/>
      <c r="F24" s="1045"/>
      <c r="G24" s="367"/>
      <c r="H24" s="380" t="str">
        <f>'Names of Bidder'!D6</f>
        <v>Others</v>
      </c>
      <c r="I24" s="368"/>
      <c r="J24" s="368"/>
      <c r="K24" s="368"/>
      <c r="L24" s="368"/>
      <c r="M24" s="368"/>
      <c r="N24" s="368"/>
      <c r="O24" s="368"/>
      <c r="P24" s="368"/>
      <c r="Q24" s="368"/>
      <c r="R24" s="368"/>
      <c r="S24" s="368"/>
      <c r="T24" s="368"/>
      <c r="U24" s="368"/>
      <c r="V24" s="368"/>
      <c r="W24" s="368"/>
      <c r="X24" s="368"/>
      <c r="Y24" s="368"/>
      <c r="Z24" s="368"/>
      <c r="AA24" s="368"/>
      <c r="AB24" s="368"/>
      <c r="AC24" s="368"/>
      <c r="AE24" s="370">
        <v>23</v>
      </c>
      <c r="AF24" s="370" t="s">
        <v>474</v>
      </c>
    </row>
    <row r="25" spans="1:41" hidden="1">
      <c r="A25" s="367"/>
      <c r="B25" s="1297" t="s">
        <v>500</v>
      </c>
      <c r="C25" s="1297"/>
      <c r="D25" s="800" t="s">
        <v>501</v>
      </c>
      <c r="E25" s="1045"/>
      <c r="F25" s="1045"/>
      <c r="G25" s="367"/>
      <c r="H25" s="367"/>
      <c r="I25" s="368"/>
      <c r="J25" s="368"/>
      <c r="K25" s="368"/>
      <c r="L25" s="368"/>
      <c r="M25" s="368"/>
      <c r="N25" s="368"/>
      <c r="O25" s="368"/>
      <c r="P25" s="368"/>
      <c r="Q25" s="368"/>
      <c r="R25" s="368"/>
      <c r="S25" s="368"/>
      <c r="T25" s="368"/>
      <c r="U25" s="368"/>
      <c r="V25" s="368"/>
      <c r="W25" s="368"/>
      <c r="X25" s="368"/>
      <c r="Y25" s="368"/>
      <c r="Z25" s="368"/>
      <c r="AA25" s="368"/>
      <c r="AB25" s="368"/>
      <c r="AC25" s="368"/>
      <c r="AE25" s="370">
        <v>24</v>
      </c>
      <c r="AF25" s="370" t="s">
        <v>474</v>
      </c>
    </row>
    <row r="26" spans="1:41">
      <c r="A26" s="367"/>
      <c r="B26" s="1297" t="s">
        <v>502</v>
      </c>
      <c r="C26" s="1297"/>
      <c r="D26" s="800" t="s">
        <v>503</v>
      </c>
      <c r="E26" s="1045"/>
      <c r="F26" s="1045"/>
      <c r="G26" s="367"/>
      <c r="H26" s="367"/>
      <c r="I26" s="368"/>
      <c r="J26" s="368"/>
      <c r="K26" s="368"/>
      <c r="L26" s="368"/>
      <c r="M26" s="368"/>
      <c r="N26" s="368"/>
      <c r="O26" s="368"/>
      <c r="P26" s="368"/>
      <c r="Q26" s="368"/>
      <c r="R26" s="368"/>
      <c r="S26" s="368"/>
      <c r="T26" s="368"/>
      <c r="U26" s="368"/>
      <c r="V26" s="368"/>
      <c r="W26" s="368"/>
      <c r="X26" s="368"/>
      <c r="Y26" s="368"/>
      <c r="Z26" s="368"/>
      <c r="AA26" s="368"/>
      <c r="AB26" s="368"/>
      <c r="AC26" s="368"/>
      <c r="AE26" s="370">
        <v>25</v>
      </c>
      <c r="AF26" s="370" t="s">
        <v>474</v>
      </c>
    </row>
    <row r="27" spans="1:41">
      <c r="A27" s="367"/>
      <c r="B27" s="1297" t="s">
        <v>504</v>
      </c>
      <c r="C27" s="1297"/>
      <c r="D27" s="1045" t="s">
        <v>505</v>
      </c>
      <c r="E27" s="1045"/>
      <c r="F27" s="1045"/>
      <c r="G27" s="367"/>
      <c r="H27" s="367"/>
      <c r="I27" s="368"/>
      <c r="J27" s="368"/>
      <c r="K27" s="368"/>
      <c r="L27" s="368"/>
      <c r="M27" s="368"/>
      <c r="N27" s="368"/>
      <c r="O27" s="368"/>
      <c r="P27" s="368"/>
      <c r="Q27" s="368"/>
      <c r="R27" s="368"/>
      <c r="S27" s="368"/>
      <c r="T27" s="368"/>
      <c r="U27" s="368"/>
      <c r="V27" s="368"/>
      <c r="W27" s="368"/>
      <c r="X27" s="368"/>
      <c r="Y27" s="368"/>
      <c r="Z27" s="368"/>
      <c r="AA27" s="368"/>
      <c r="AB27" s="368"/>
      <c r="AC27" s="368"/>
      <c r="AE27" s="370">
        <v>26</v>
      </c>
      <c r="AF27" s="370" t="s">
        <v>474</v>
      </c>
    </row>
    <row r="28" spans="1:41" ht="27.95" hidden="1" customHeight="1">
      <c r="A28" s="367"/>
      <c r="B28" s="1297" t="s">
        <v>421</v>
      </c>
      <c r="C28" s="1297"/>
      <c r="D28" s="800" t="s">
        <v>506</v>
      </c>
      <c r="E28" s="1045"/>
      <c r="F28" s="1045"/>
      <c r="G28" s="367"/>
      <c r="H28" s="367"/>
      <c r="I28" s="368"/>
      <c r="J28" s="368"/>
      <c r="K28" s="368"/>
      <c r="L28" s="368"/>
      <c r="M28" s="368"/>
      <c r="N28" s="368"/>
      <c r="O28" s="368"/>
      <c r="P28" s="368"/>
      <c r="Q28" s="368"/>
      <c r="R28" s="368"/>
      <c r="S28" s="368"/>
      <c r="T28" s="368"/>
      <c r="U28" s="368"/>
      <c r="V28" s="368"/>
      <c r="W28" s="368"/>
      <c r="X28" s="368"/>
      <c r="Y28" s="368"/>
      <c r="Z28" s="368"/>
      <c r="AA28" s="368"/>
      <c r="AB28" s="368"/>
      <c r="AC28" s="368"/>
      <c r="AE28" s="370">
        <v>27</v>
      </c>
      <c r="AF28" s="370" t="s">
        <v>474</v>
      </c>
    </row>
    <row r="29" spans="1:41" ht="91.5" customHeight="1">
      <c r="A29" s="1049">
        <v>2.2000000000000002</v>
      </c>
      <c r="B29" s="1289" t="s">
        <v>507</v>
      </c>
      <c r="C29" s="1289"/>
      <c r="D29" s="1289"/>
      <c r="E29" s="1289"/>
      <c r="F29" s="1289"/>
      <c r="G29" s="367"/>
      <c r="H29" s="367"/>
      <c r="I29" s="368"/>
      <c r="J29" s="368"/>
      <c r="K29" s="368"/>
      <c r="L29" s="368"/>
      <c r="M29" s="368"/>
      <c r="N29" s="368"/>
      <c r="O29" s="368"/>
      <c r="P29" s="368"/>
      <c r="Q29" s="368"/>
      <c r="R29" s="368"/>
      <c r="S29" s="368"/>
      <c r="T29" s="368"/>
      <c r="U29" s="368"/>
      <c r="V29" s="368"/>
      <c r="W29" s="368"/>
      <c r="X29" s="368"/>
      <c r="Y29" s="368"/>
      <c r="Z29" s="368"/>
      <c r="AA29" s="368"/>
      <c r="AB29" s="368"/>
      <c r="AC29" s="368"/>
      <c r="AE29" s="370">
        <v>28</v>
      </c>
      <c r="AF29" s="370" t="s">
        <v>474</v>
      </c>
    </row>
    <row r="30" spans="1:41" ht="0.75" customHeight="1">
      <c r="A30" s="1049">
        <v>2.2999999999999998</v>
      </c>
      <c r="B30" s="1289" t="s">
        <v>508</v>
      </c>
      <c r="C30" s="1289"/>
      <c r="D30" s="1289"/>
      <c r="E30" s="1289"/>
      <c r="F30" s="1289"/>
      <c r="G30" s="367"/>
      <c r="H30" s="367"/>
      <c r="I30" s="368"/>
      <c r="J30" s="368"/>
      <c r="K30" s="368"/>
      <c r="L30" s="368"/>
      <c r="M30" s="368"/>
      <c r="N30" s="368"/>
      <c r="O30" s="368"/>
      <c r="P30" s="368"/>
      <c r="Q30" s="368"/>
      <c r="R30" s="368"/>
      <c r="S30" s="368"/>
      <c r="T30" s="368"/>
      <c r="U30" s="368"/>
      <c r="V30" s="368"/>
      <c r="W30" s="368"/>
      <c r="X30" s="368"/>
      <c r="Y30" s="368"/>
      <c r="Z30" s="368"/>
      <c r="AA30" s="368"/>
      <c r="AB30" s="368"/>
      <c r="AC30" s="368"/>
      <c r="AE30" s="370">
        <v>29</v>
      </c>
      <c r="AF30" s="370" t="s">
        <v>474</v>
      </c>
    </row>
    <row r="31" spans="1:41" ht="126" customHeight="1">
      <c r="A31" s="1049">
        <v>2.2999999999999998</v>
      </c>
      <c r="B31" s="1289" t="s">
        <v>509</v>
      </c>
      <c r="C31" s="1289"/>
      <c r="D31" s="1289"/>
      <c r="E31" s="1289"/>
      <c r="F31" s="1289"/>
      <c r="G31" s="367"/>
      <c r="H31" s="367"/>
      <c r="I31" s="368"/>
      <c r="J31" s="368"/>
      <c r="K31" s="368"/>
      <c r="L31" s="368"/>
      <c r="M31" s="368"/>
      <c r="N31" s="368"/>
      <c r="O31" s="368"/>
      <c r="P31" s="368"/>
      <c r="Q31" s="368"/>
      <c r="R31" s="368"/>
      <c r="S31" s="368"/>
      <c r="T31" s="368"/>
      <c r="U31" s="368"/>
      <c r="V31" s="368"/>
      <c r="W31" s="368"/>
      <c r="X31" s="368"/>
      <c r="Y31" s="368"/>
      <c r="Z31" s="368"/>
      <c r="AA31" s="368"/>
      <c r="AB31" s="368"/>
      <c r="AC31" s="368"/>
      <c r="AE31" s="370">
        <v>30</v>
      </c>
      <c r="AF31" s="370" t="s">
        <v>474</v>
      </c>
    </row>
    <row r="32" spans="1:41" ht="75" customHeight="1">
      <c r="A32" s="1049">
        <v>2.4</v>
      </c>
      <c r="B32" s="1289" t="s">
        <v>510</v>
      </c>
      <c r="C32" s="1289"/>
      <c r="D32" s="1289"/>
      <c r="E32" s="1289"/>
      <c r="F32" s="1289"/>
      <c r="G32" s="367"/>
      <c r="H32" s="367"/>
      <c r="I32" s="368"/>
      <c r="J32" s="368"/>
      <c r="K32" s="368"/>
      <c r="L32" s="368"/>
      <c r="M32" s="368"/>
      <c r="N32" s="368"/>
      <c r="O32" s="368"/>
      <c r="P32" s="368"/>
      <c r="Q32" s="368"/>
      <c r="R32" s="368"/>
      <c r="S32" s="368"/>
      <c r="T32" s="368"/>
      <c r="U32" s="368"/>
      <c r="V32" s="368"/>
      <c r="W32" s="368"/>
      <c r="X32" s="368"/>
      <c r="Y32" s="368"/>
      <c r="Z32" s="368"/>
      <c r="AA32" s="368"/>
      <c r="AB32" s="368"/>
      <c r="AC32" s="368"/>
      <c r="AE32" s="370">
        <v>31</v>
      </c>
      <c r="AF32" s="370" t="s">
        <v>467</v>
      </c>
    </row>
    <row r="33" spans="1:29" ht="73.5" customHeight="1">
      <c r="A33" s="1046">
        <v>3</v>
      </c>
      <c r="B33" s="1289" t="s">
        <v>511</v>
      </c>
      <c r="C33" s="1289"/>
      <c r="D33" s="1289"/>
      <c r="E33" s="1289"/>
      <c r="F33" s="1289"/>
      <c r="G33" s="367"/>
      <c r="H33" s="367"/>
      <c r="I33" s="368"/>
      <c r="J33" s="368"/>
      <c r="K33" s="368"/>
      <c r="L33" s="368"/>
      <c r="M33" s="368"/>
      <c r="N33" s="368"/>
      <c r="O33" s="368"/>
      <c r="P33" s="368"/>
      <c r="Q33" s="368"/>
      <c r="R33" s="368"/>
      <c r="S33" s="368"/>
      <c r="T33" s="368"/>
      <c r="U33" s="368"/>
      <c r="V33" s="368"/>
      <c r="W33" s="368"/>
      <c r="X33" s="368"/>
      <c r="Y33" s="368"/>
      <c r="Z33" s="368"/>
      <c r="AA33" s="368"/>
      <c r="AB33" s="368"/>
      <c r="AC33" s="368"/>
    </row>
    <row r="34" spans="1:29" ht="54.75" customHeight="1">
      <c r="A34" s="1046">
        <v>3.1</v>
      </c>
      <c r="B34" s="1309" t="s">
        <v>512</v>
      </c>
      <c r="C34" s="1309"/>
      <c r="D34" s="1309"/>
      <c r="E34" s="1309"/>
      <c r="F34" s="1309"/>
      <c r="G34" s="367"/>
      <c r="H34" s="367"/>
      <c r="I34" s="368"/>
      <c r="J34" s="368"/>
      <c r="K34" s="368"/>
      <c r="L34" s="368"/>
      <c r="M34" s="368"/>
      <c r="N34" s="368"/>
      <c r="O34" s="368"/>
      <c r="P34" s="368"/>
      <c r="Q34" s="368"/>
      <c r="R34" s="368"/>
      <c r="S34" s="368"/>
      <c r="T34" s="368"/>
      <c r="U34" s="368"/>
      <c r="V34" s="368"/>
      <c r="W34" s="368"/>
      <c r="X34" s="368"/>
      <c r="Y34" s="368"/>
      <c r="Z34" s="368"/>
      <c r="AA34" s="368"/>
      <c r="AB34" s="368"/>
      <c r="AC34" s="368"/>
    </row>
    <row r="35" spans="1:29" ht="105.75" customHeight="1">
      <c r="A35" s="1049">
        <v>3.2</v>
      </c>
      <c r="B35" s="1290" t="s">
        <v>513</v>
      </c>
      <c r="C35" s="1289"/>
      <c r="D35" s="1289"/>
      <c r="E35" s="1289"/>
      <c r="F35" s="1289"/>
      <c r="G35" s="367"/>
      <c r="H35" s="367"/>
      <c r="I35" s="368"/>
      <c r="J35" s="368"/>
      <c r="K35" s="368"/>
      <c r="L35" s="368"/>
      <c r="M35" s="368"/>
      <c r="N35" s="368"/>
      <c r="O35" s="368"/>
      <c r="P35" s="368"/>
      <c r="Q35" s="368"/>
      <c r="R35" s="368"/>
      <c r="S35" s="368"/>
      <c r="T35" s="368"/>
      <c r="U35" s="368"/>
      <c r="V35" s="368"/>
      <c r="W35" s="368"/>
      <c r="X35" s="368"/>
      <c r="Y35" s="368"/>
      <c r="Z35" s="368"/>
      <c r="AA35" s="368"/>
      <c r="AB35" s="368"/>
      <c r="AC35" s="368"/>
    </row>
    <row r="36" spans="1:29" ht="19.5" hidden="1" customHeight="1">
      <c r="A36" s="1049"/>
      <c r="B36" s="1289"/>
      <c r="C36" s="1289"/>
      <c r="D36" s="1289"/>
      <c r="E36" s="1289"/>
      <c r="F36" s="1289"/>
      <c r="G36" s="367"/>
      <c r="H36" s="367"/>
      <c r="I36" s="368"/>
      <c r="J36" s="368"/>
      <c r="K36" s="368"/>
      <c r="L36" s="368"/>
      <c r="M36" s="368"/>
      <c r="N36" s="368"/>
      <c r="O36" s="368"/>
      <c r="P36" s="368"/>
      <c r="Q36" s="368"/>
      <c r="R36" s="368"/>
      <c r="S36" s="368"/>
      <c r="T36" s="368"/>
      <c r="U36" s="368"/>
      <c r="V36" s="368"/>
      <c r="W36" s="368"/>
      <c r="X36" s="368"/>
      <c r="Y36" s="368"/>
      <c r="Z36" s="368"/>
      <c r="AA36" s="368"/>
      <c r="AB36" s="368"/>
      <c r="AC36" s="368"/>
    </row>
    <row r="37" spans="1:29" ht="49.5" customHeight="1">
      <c r="A37" s="1049">
        <v>3.3</v>
      </c>
      <c r="B37" s="1290" t="s">
        <v>514</v>
      </c>
      <c r="C37" s="1289"/>
      <c r="D37" s="1289"/>
      <c r="E37" s="1289"/>
      <c r="F37" s="1289"/>
      <c r="G37" s="367"/>
      <c r="H37" s="367"/>
      <c r="I37" s="368"/>
      <c r="J37" s="368"/>
      <c r="K37" s="368"/>
      <c r="L37" s="368"/>
      <c r="M37" s="368"/>
      <c r="N37" s="368"/>
      <c r="O37" s="368"/>
      <c r="P37" s="368"/>
      <c r="Q37" s="368"/>
      <c r="R37" s="368"/>
      <c r="S37" s="368"/>
      <c r="T37" s="368"/>
      <c r="U37" s="368"/>
      <c r="V37" s="368"/>
      <c r="W37" s="368"/>
      <c r="X37" s="368"/>
      <c r="Y37" s="368"/>
      <c r="Z37" s="368"/>
      <c r="AA37" s="368"/>
      <c r="AB37" s="368"/>
      <c r="AC37" s="368"/>
    </row>
    <row r="38" spans="1:29" ht="9.75" customHeight="1">
      <c r="A38" s="1049"/>
      <c r="B38" s="1289"/>
      <c r="C38" s="1289"/>
      <c r="D38" s="1289"/>
      <c r="E38" s="1289"/>
      <c r="F38" s="1289"/>
      <c r="G38" s="367"/>
      <c r="H38" s="367"/>
      <c r="I38" s="368"/>
      <c r="J38" s="368"/>
      <c r="K38" s="368"/>
      <c r="L38" s="368"/>
      <c r="M38" s="368"/>
      <c r="N38" s="368"/>
      <c r="O38" s="368"/>
      <c r="P38" s="368"/>
      <c r="Q38" s="368"/>
      <c r="R38" s="368"/>
      <c r="S38" s="368"/>
      <c r="T38" s="368"/>
      <c r="U38" s="368"/>
      <c r="V38" s="368"/>
      <c r="W38" s="368"/>
      <c r="X38" s="368"/>
      <c r="Y38" s="368"/>
      <c r="Z38" s="368"/>
      <c r="AA38" s="368"/>
      <c r="AB38" s="368"/>
      <c r="AC38" s="368"/>
    </row>
    <row r="39" spans="1:29" hidden="1">
      <c r="A39" s="1046">
        <v>4</v>
      </c>
      <c r="B39" s="1289" t="s">
        <v>515</v>
      </c>
      <c r="C39" s="1289"/>
      <c r="D39" s="1289"/>
      <c r="E39" s="1289"/>
      <c r="F39" s="1289"/>
      <c r="G39" s="367"/>
      <c r="H39" s="367">
        <f>'Names of Bidder'!I6</f>
        <v>2</v>
      </c>
      <c r="I39" s="368"/>
      <c r="J39" s="368"/>
      <c r="K39" s="368"/>
      <c r="L39" s="368"/>
      <c r="M39" s="368"/>
      <c r="N39" s="368"/>
      <c r="O39" s="368"/>
      <c r="P39" s="368"/>
      <c r="Q39" s="368"/>
      <c r="R39" s="368"/>
      <c r="S39" s="368"/>
      <c r="T39" s="368"/>
      <c r="U39" s="368"/>
      <c r="V39" s="368"/>
      <c r="W39" s="368"/>
      <c r="X39" s="368"/>
      <c r="Y39" s="368"/>
      <c r="Z39" s="368"/>
      <c r="AA39" s="368"/>
      <c r="AB39" s="368"/>
      <c r="AC39" s="368"/>
    </row>
    <row r="40" spans="1:29" ht="90" customHeight="1">
      <c r="A40" s="1046">
        <v>4</v>
      </c>
      <c r="B40" s="1289" t="s">
        <v>516</v>
      </c>
      <c r="C40" s="1289"/>
      <c r="D40" s="1289"/>
      <c r="E40" s="1289"/>
      <c r="F40" s="1289"/>
      <c r="G40" s="367"/>
      <c r="H40" s="367"/>
      <c r="I40" s="368"/>
      <c r="J40" s="368"/>
      <c r="K40" s="368"/>
      <c r="L40" s="368"/>
      <c r="M40" s="368"/>
      <c r="N40" s="368"/>
      <c r="O40" s="368"/>
      <c r="P40" s="368"/>
      <c r="Q40" s="368"/>
      <c r="R40" s="368"/>
      <c r="S40" s="368"/>
      <c r="T40" s="368"/>
      <c r="U40" s="368"/>
      <c r="V40" s="368"/>
      <c r="W40" s="368"/>
      <c r="X40" s="368"/>
      <c r="Y40" s="368"/>
      <c r="Z40" s="368"/>
      <c r="AA40" s="368"/>
      <c r="AB40" s="368"/>
      <c r="AC40" s="368"/>
    </row>
    <row r="41" spans="1:29" ht="30" customHeight="1">
      <c r="A41" s="367"/>
      <c r="B41" s="1" t="str">
        <f>IF(ISERROR("Dated this " &amp; AG6 &amp; LOOKUP(AG6,AE1:AE32,AF1:AF32) &amp; " day of " &amp; AG8 &amp; " " &amp;AG10), "", "Dated this " &amp; AG6 &amp; LOOKUP(AG6,AE1:AE32,AF1:AF32) &amp; " day of " &amp; AG8 &amp; " " &amp;AG10)</f>
        <v/>
      </c>
      <c r="C41" s="1"/>
      <c r="D41" s="1"/>
      <c r="E41" s="1039"/>
      <c r="F41" s="1039"/>
      <c r="G41" s="367"/>
      <c r="H41" s="367"/>
      <c r="I41" s="368"/>
      <c r="J41" s="368"/>
      <c r="K41" s="368"/>
      <c r="L41" s="368"/>
      <c r="M41" s="368"/>
      <c r="N41" s="368"/>
      <c r="O41" s="368"/>
      <c r="P41" s="368"/>
      <c r="Q41" s="368"/>
      <c r="R41" s="368"/>
      <c r="S41" s="368"/>
      <c r="T41" s="368"/>
      <c r="U41" s="368"/>
      <c r="V41" s="368"/>
      <c r="W41" s="368"/>
      <c r="X41" s="368"/>
      <c r="Y41" s="368"/>
      <c r="Z41" s="368"/>
      <c r="AA41" s="368"/>
      <c r="AB41" s="368"/>
      <c r="AC41" s="368"/>
    </row>
    <row r="42" spans="1:29" ht="30" customHeight="1">
      <c r="A42" s="367"/>
      <c r="B42" s="1" t="s">
        <v>413</v>
      </c>
      <c r="C42" s="37"/>
      <c r="D42" s="12"/>
      <c r="E42" s="12"/>
      <c r="F42" s="12"/>
      <c r="G42" s="367"/>
      <c r="H42" s="367"/>
      <c r="I42" s="368"/>
      <c r="J42" s="368"/>
      <c r="K42" s="368"/>
      <c r="L42" s="368"/>
      <c r="M42" s="368"/>
      <c r="N42" s="368"/>
      <c r="O42" s="368"/>
      <c r="P42" s="368"/>
      <c r="Q42" s="368"/>
      <c r="R42" s="368"/>
      <c r="S42" s="368"/>
      <c r="T42" s="368"/>
      <c r="U42" s="368"/>
      <c r="V42" s="368"/>
      <c r="W42" s="368"/>
      <c r="X42" s="368"/>
      <c r="Y42" s="368"/>
      <c r="Z42" s="368"/>
      <c r="AA42" s="368"/>
      <c r="AB42" s="368"/>
      <c r="AC42" s="368"/>
    </row>
    <row r="43" spans="1:29" ht="30" customHeight="1">
      <c r="A43" s="367"/>
      <c r="B43" s="1050"/>
      <c r="C43" s="12"/>
      <c r="D43" s="12"/>
      <c r="E43" s="1"/>
      <c r="F43" s="338" t="s">
        <v>414</v>
      </c>
      <c r="G43" s="367"/>
      <c r="H43" s="367"/>
      <c r="I43" s="368"/>
      <c r="J43" s="368"/>
      <c r="K43" s="368"/>
      <c r="L43" s="368"/>
      <c r="M43" s="368"/>
      <c r="N43" s="368"/>
      <c r="O43" s="368"/>
      <c r="P43" s="368"/>
      <c r="Q43" s="368"/>
      <c r="R43" s="368"/>
      <c r="S43" s="368"/>
      <c r="T43" s="368"/>
      <c r="U43" s="368"/>
      <c r="V43" s="368"/>
      <c r="W43" s="368"/>
      <c r="X43" s="368"/>
      <c r="Y43" s="368"/>
      <c r="Z43" s="368"/>
      <c r="AA43" s="368"/>
      <c r="AB43" s="368"/>
      <c r="AC43" s="368"/>
    </row>
    <row r="44" spans="1:29" ht="30" customHeight="1">
      <c r="A44" s="367"/>
      <c r="B44" s="1050"/>
      <c r="C44" s="12"/>
      <c r="D44" s="1"/>
      <c r="E44" s="1"/>
      <c r="F44" s="338" t="str">
        <f>"For and on behalf of " &amp; 'Sch-1.'!C10</f>
        <v xml:space="preserve">For and on behalf of </v>
      </c>
      <c r="G44" s="367"/>
      <c r="H44" s="367"/>
      <c r="I44" s="368"/>
      <c r="J44" s="368"/>
      <c r="K44" s="368"/>
      <c r="L44" s="368"/>
      <c r="M44" s="368"/>
      <c r="N44" s="368"/>
      <c r="O44" s="368"/>
      <c r="P44" s="368"/>
      <c r="Q44" s="368"/>
      <c r="R44" s="368"/>
      <c r="S44" s="368"/>
      <c r="T44" s="368"/>
      <c r="U44" s="368"/>
      <c r="V44" s="368"/>
      <c r="W44" s="368"/>
      <c r="X44" s="368"/>
      <c r="Y44" s="368"/>
      <c r="Z44" s="368"/>
      <c r="AA44" s="368"/>
      <c r="AB44" s="368"/>
      <c r="AC44" s="368"/>
    </row>
    <row r="45" spans="1:29" ht="30" customHeight="1">
      <c r="A45" s="368"/>
      <c r="B45" s="368"/>
      <c r="C45" s="381"/>
      <c r="D45" s="368"/>
      <c r="E45" s="382" t="s">
        <v>517</v>
      </c>
      <c r="F45" s="383"/>
      <c r="G45" s="367"/>
      <c r="H45" s="367"/>
      <c r="I45" s="368"/>
      <c r="J45" s="368"/>
      <c r="K45" s="368"/>
      <c r="L45" s="368"/>
      <c r="M45" s="368"/>
      <c r="N45" s="368"/>
      <c r="O45" s="368"/>
      <c r="P45" s="368"/>
      <c r="Q45" s="368"/>
      <c r="R45" s="368"/>
      <c r="S45" s="368"/>
      <c r="T45" s="368"/>
      <c r="U45" s="368"/>
      <c r="V45" s="368"/>
      <c r="W45" s="368"/>
      <c r="X45" s="368"/>
      <c r="Y45" s="368"/>
      <c r="Z45" s="368"/>
      <c r="AA45" s="368"/>
      <c r="AB45" s="368"/>
      <c r="AC45" s="368"/>
    </row>
    <row r="46" spans="1:29" ht="30" customHeight="1">
      <c r="A46" s="384" t="s">
        <v>415</v>
      </c>
      <c r="B46" s="1307" t="str">
        <f>'Sch-1.'!B57</f>
        <v>--2025</v>
      </c>
      <c r="C46" s="1307"/>
      <c r="D46" s="368"/>
      <c r="E46" s="382" t="s">
        <v>416</v>
      </c>
      <c r="F46" s="385" t="str">
        <f>'Sch-1.'!I58</f>
        <v/>
      </c>
      <c r="G46" s="367"/>
      <c r="H46" s="367"/>
      <c r="I46" s="368"/>
      <c r="J46" s="368"/>
      <c r="K46" s="368"/>
      <c r="L46" s="368"/>
      <c r="M46" s="368"/>
      <c r="N46" s="368"/>
      <c r="O46" s="368"/>
      <c r="P46" s="368"/>
      <c r="Q46" s="368"/>
      <c r="R46" s="368"/>
      <c r="S46" s="368"/>
      <c r="T46" s="368"/>
      <c r="U46" s="368"/>
      <c r="V46" s="368"/>
      <c r="W46" s="368"/>
      <c r="X46" s="368"/>
      <c r="Y46" s="368"/>
      <c r="Z46" s="368"/>
      <c r="AA46" s="368"/>
      <c r="AB46" s="368"/>
      <c r="AC46" s="368"/>
    </row>
    <row r="47" spans="1:29" ht="30" customHeight="1">
      <c r="A47" s="384" t="s">
        <v>417</v>
      </c>
      <c r="B47" s="385" t="str">
        <f>'Sch-1.'!B58</f>
        <v/>
      </c>
      <c r="C47" s="386"/>
      <c r="D47" s="368"/>
      <c r="E47" s="382" t="s">
        <v>418</v>
      </c>
      <c r="F47" s="385" t="str">
        <f>'Sch-1.'!I59</f>
        <v/>
      </c>
      <c r="G47" s="367"/>
      <c r="H47" s="367"/>
      <c r="I47" s="368"/>
      <c r="J47" s="368"/>
      <c r="K47" s="368"/>
      <c r="L47" s="368"/>
      <c r="M47" s="368"/>
      <c r="N47" s="368"/>
      <c r="O47" s="368"/>
      <c r="P47" s="368"/>
      <c r="Q47" s="368"/>
      <c r="R47" s="368"/>
      <c r="S47" s="368"/>
      <c r="T47" s="368"/>
      <c r="U47" s="368"/>
      <c r="V47" s="368"/>
      <c r="W47" s="368"/>
      <c r="X47" s="368"/>
      <c r="Y47" s="368"/>
      <c r="Z47" s="368"/>
      <c r="AA47" s="368"/>
      <c r="AB47" s="368"/>
      <c r="AC47" s="368"/>
    </row>
    <row r="48" spans="1:29" ht="30" customHeight="1">
      <c r="A48" s="367"/>
      <c r="B48" s="367"/>
      <c r="C48" s="367"/>
      <c r="D48" s="368"/>
      <c r="E48" s="382" t="s">
        <v>518</v>
      </c>
      <c r="F48" s="367"/>
      <c r="G48" s="367"/>
      <c r="H48" s="367"/>
      <c r="I48" s="368"/>
      <c r="J48" s="368"/>
      <c r="K48" s="368"/>
      <c r="L48" s="368"/>
      <c r="M48" s="368"/>
      <c r="N48" s="368"/>
      <c r="O48" s="368"/>
      <c r="P48" s="368"/>
      <c r="Q48" s="368"/>
      <c r="R48" s="368"/>
      <c r="S48" s="368"/>
      <c r="T48" s="368"/>
      <c r="U48" s="368"/>
      <c r="V48" s="368"/>
      <c r="W48" s="368"/>
      <c r="X48" s="368"/>
      <c r="Y48" s="368"/>
      <c r="Z48" s="368"/>
      <c r="AA48" s="368"/>
      <c r="AB48" s="368"/>
      <c r="AC48" s="368"/>
    </row>
    <row r="49" spans="1:41" ht="30" customHeight="1">
      <c r="A49" s="1306"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06"/>
      <c r="C49" s="1306"/>
      <c r="D49" s="1306"/>
      <c r="E49" s="1306"/>
      <c r="F49" s="1306"/>
      <c r="G49" s="367"/>
      <c r="H49" s="367"/>
      <c r="I49" s="368"/>
      <c r="J49" s="368"/>
      <c r="K49" s="368"/>
      <c r="L49" s="368"/>
      <c r="M49" s="368"/>
      <c r="N49" s="368"/>
      <c r="O49" s="368"/>
      <c r="P49" s="368"/>
      <c r="Q49" s="368"/>
      <c r="R49" s="368"/>
      <c r="S49" s="368"/>
      <c r="T49" s="368"/>
      <c r="U49" s="368"/>
      <c r="V49" s="368"/>
      <c r="W49" s="368"/>
      <c r="X49" s="368"/>
      <c r="Y49" s="368"/>
      <c r="Z49" s="368"/>
      <c r="AA49" s="368"/>
      <c r="AB49" s="368"/>
      <c r="AC49" s="368"/>
    </row>
    <row r="50" spans="1:41" ht="30" customHeight="1">
      <c r="A50" s="1051"/>
      <c r="B50" s="1051"/>
      <c r="C50" s="1" t="str">
        <f>IF(Z2="2 or More", "Other Partner-2", "")</f>
        <v/>
      </c>
      <c r="D50" s="1051"/>
      <c r="E50" s="1052"/>
      <c r="F50" s="1052" t="str">
        <f>IF(Z2=1,"Other Partner",IF(Z2="2 or More","Other Partner-1",""))</f>
        <v/>
      </c>
      <c r="G50" s="367"/>
      <c r="H50" s="367"/>
      <c r="I50" s="368"/>
      <c r="J50" s="368"/>
      <c r="K50" s="368"/>
      <c r="L50" s="368"/>
      <c r="M50" s="368"/>
      <c r="N50" s="368"/>
      <c r="O50" s="368"/>
      <c r="P50" s="368"/>
      <c r="Q50" s="368"/>
      <c r="R50" s="368"/>
      <c r="S50" s="368"/>
      <c r="T50" s="368"/>
      <c r="U50" s="368"/>
      <c r="V50" s="368"/>
      <c r="W50" s="368"/>
      <c r="X50" s="368"/>
      <c r="Y50" s="368"/>
      <c r="Z50" s="368"/>
      <c r="AA50" s="368"/>
      <c r="AB50" s="368"/>
      <c r="AC50" s="368"/>
    </row>
    <row r="51" spans="1:41" ht="30" customHeight="1">
      <c r="A51" s="1"/>
      <c r="B51" s="338" t="str">
        <f>IF(Z2="2 or More", "Signature :", "")</f>
        <v/>
      </c>
      <c r="C51" s="105"/>
      <c r="D51" s="1"/>
      <c r="E51" s="338"/>
      <c r="F51" s="1"/>
      <c r="G51" s="367"/>
      <c r="H51" s="367"/>
      <c r="I51" s="368"/>
      <c r="J51" s="368"/>
      <c r="K51" s="368"/>
      <c r="L51" s="368"/>
      <c r="M51" s="368"/>
      <c r="N51" s="368"/>
      <c r="O51" s="368"/>
      <c r="P51" s="368"/>
      <c r="Q51" s="368"/>
      <c r="R51" s="368"/>
      <c r="S51" s="368"/>
      <c r="T51" s="368"/>
      <c r="U51" s="368"/>
      <c r="V51" s="368"/>
      <c r="W51" s="368"/>
      <c r="X51" s="368"/>
      <c r="Y51" s="368"/>
      <c r="Z51" s="368"/>
      <c r="AA51" s="368"/>
      <c r="AB51" s="368"/>
      <c r="AC51" s="368"/>
    </row>
    <row r="52" spans="1:41" s="372" customFormat="1" ht="30" customHeight="1">
      <c r="A52" s="1"/>
      <c r="B52" s="338" t="str">
        <f>IF(Z2="2 or More", "Printed Name :", "")</f>
        <v/>
      </c>
      <c r="C52" s="1053"/>
      <c r="D52" s="1"/>
      <c r="E52" s="338" t="str">
        <f>IF(Z1="Sole Bidder", "", "Printed Name :")</f>
        <v>Printed Name :</v>
      </c>
      <c r="F52" s="1054"/>
      <c r="G52" s="367"/>
      <c r="H52" s="383"/>
      <c r="I52" s="367"/>
      <c r="J52" s="367"/>
      <c r="K52" s="367"/>
      <c r="L52" s="367"/>
      <c r="M52" s="367"/>
      <c r="N52" s="367"/>
      <c r="O52" s="367"/>
      <c r="P52" s="367"/>
      <c r="Q52" s="367"/>
      <c r="R52" s="367"/>
      <c r="S52" s="367"/>
      <c r="T52" s="367"/>
      <c r="U52" s="367"/>
      <c r="V52" s="367"/>
      <c r="W52" s="367"/>
      <c r="X52" s="367"/>
      <c r="Y52" s="367"/>
      <c r="Z52" s="367"/>
      <c r="AA52" s="367"/>
      <c r="AB52" s="367"/>
      <c r="AC52" s="367"/>
      <c r="AD52" s="380"/>
      <c r="AE52" s="370"/>
      <c r="AF52" s="370"/>
      <c r="AG52" s="380"/>
      <c r="AH52" s="380"/>
      <c r="AI52" s="380"/>
      <c r="AJ52" s="380"/>
      <c r="AK52" s="380"/>
      <c r="AL52" s="380"/>
      <c r="AM52" s="380"/>
      <c r="AN52" s="380"/>
      <c r="AO52" s="380"/>
    </row>
    <row r="53" spans="1:41" s="372" customFormat="1" ht="30" customHeight="1">
      <c r="A53" s="1"/>
      <c r="B53" s="338" t="str">
        <f>IF(Z2="2 or More", "Designation :", "")</f>
        <v/>
      </c>
      <c r="C53" s="1053"/>
      <c r="D53" s="1"/>
      <c r="E53" s="338" t="str">
        <f>IF(Z1="Sole Bidder", "", "Designation :")</f>
        <v>Designation :</v>
      </c>
      <c r="F53" s="1054"/>
      <c r="G53" s="367"/>
      <c r="H53" s="383"/>
      <c r="I53" s="367"/>
      <c r="J53" s="367"/>
      <c r="K53" s="367"/>
      <c r="L53" s="367"/>
      <c r="M53" s="367"/>
      <c r="N53" s="367"/>
      <c r="O53" s="367"/>
      <c r="P53" s="367"/>
      <c r="Q53" s="367"/>
      <c r="R53" s="367"/>
      <c r="S53" s="367"/>
      <c r="T53" s="367"/>
      <c r="U53" s="367"/>
      <c r="V53" s="367"/>
      <c r="W53" s="367"/>
      <c r="X53" s="367"/>
      <c r="Y53" s="367"/>
      <c r="Z53" s="367"/>
      <c r="AA53" s="367"/>
      <c r="AB53" s="367"/>
      <c r="AC53" s="367"/>
      <c r="AD53" s="380"/>
      <c r="AE53" s="370"/>
      <c r="AF53" s="370"/>
      <c r="AG53" s="380"/>
      <c r="AH53" s="380"/>
      <c r="AI53" s="380"/>
      <c r="AJ53" s="380"/>
      <c r="AK53" s="380"/>
      <c r="AL53" s="380"/>
      <c r="AM53" s="380"/>
      <c r="AN53" s="380"/>
      <c r="AO53" s="380"/>
    </row>
    <row r="54" spans="1:41" s="372" customFormat="1" ht="30" customHeight="1">
      <c r="A54" s="1"/>
      <c r="B54" s="338" t="str">
        <f>IF(Z2=2, "Common Seal :", "")</f>
        <v/>
      </c>
      <c r="C54" s="105"/>
      <c r="D54" s="1"/>
      <c r="E54" s="338"/>
      <c r="F54" s="1"/>
      <c r="G54" s="367"/>
      <c r="H54" s="383"/>
      <c r="I54" s="367"/>
      <c r="J54" s="367"/>
      <c r="K54" s="367"/>
      <c r="L54" s="367"/>
      <c r="M54" s="367"/>
      <c r="N54" s="367"/>
      <c r="O54" s="367"/>
      <c r="P54" s="367"/>
      <c r="Q54" s="367"/>
      <c r="R54" s="367"/>
      <c r="S54" s="367"/>
      <c r="T54" s="367"/>
      <c r="U54" s="367"/>
      <c r="V54" s="367"/>
      <c r="W54" s="367"/>
      <c r="X54" s="367"/>
      <c r="Y54" s="367"/>
      <c r="Z54" s="367"/>
      <c r="AA54" s="367"/>
      <c r="AB54" s="367"/>
      <c r="AC54" s="367"/>
      <c r="AD54" s="380"/>
      <c r="AE54" s="370"/>
      <c r="AF54" s="370"/>
      <c r="AG54" s="380"/>
      <c r="AH54" s="380"/>
      <c r="AI54" s="380"/>
      <c r="AJ54" s="380"/>
      <c r="AK54" s="380"/>
      <c r="AL54" s="380"/>
      <c r="AM54" s="380"/>
      <c r="AN54" s="380"/>
      <c r="AO54" s="380"/>
    </row>
    <row r="55" spans="1:41" s="372" customFormat="1" ht="33" customHeight="1">
      <c r="A55" s="1055" t="s">
        <v>519</v>
      </c>
      <c r="B55" s="340"/>
      <c r="C55" s="105"/>
      <c r="D55" s="1"/>
      <c r="E55" s="338"/>
      <c r="F55" s="1"/>
      <c r="G55" s="367"/>
      <c r="H55" s="383"/>
      <c r="I55" s="367"/>
      <c r="J55" s="367"/>
      <c r="K55" s="367"/>
      <c r="L55" s="367"/>
      <c r="M55" s="367"/>
      <c r="N55" s="367"/>
      <c r="O55" s="367"/>
      <c r="P55" s="367"/>
      <c r="Q55" s="367"/>
      <c r="R55" s="367"/>
      <c r="S55" s="367"/>
      <c r="T55" s="367"/>
      <c r="U55" s="367"/>
      <c r="V55" s="367"/>
      <c r="W55" s="367"/>
      <c r="X55" s="367"/>
      <c r="Y55" s="367"/>
      <c r="Z55" s="367"/>
      <c r="AA55" s="367"/>
      <c r="AB55" s="367"/>
      <c r="AC55" s="367"/>
      <c r="AD55" s="380"/>
      <c r="AE55" s="370"/>
      <c r="AF55" s="370"/>
      <c r="AG55" s="380"/>
      <c r="AH55" s="380"/>
      <c r="AI55" s="380"/>
      <c r="AJ55" s="380"/>
      <c r="AK55" s="380"/>
      <c r="AL55" s="380"/>
      <c r="AM55" s="380"/>
      <c r="AN55" s="380"/>
      <c r="AO55" s="380"/>
    </row>
    <row r="56" spans="1:41" s="372" customFormat="1" ht="33" customHeight="1">
      <c r="A56" s="1304" t="s">
        <v>520</v>
      </c>
      <c r="B56" s="1304"/>
      <c r="C56" s="1304"/>
      <c r="D56" s="1299"/>
      <c r="E56" s="1300"/>
      <c r="F56" s="1300"/>
      <c r="G56" s="367"/>
      <c r="H56" s="383"/>
      <c r="I56" s="367"/>
      <c r="J56" s="367"/>
      <c r="K56" s="367"/>
      <c r="L56" s="367"/>
      <c r="M56" s="367"/>
      <c r="N56" s="367"/>
      <c r="O56" s="367"/>
      <c r="P56" s="367"/>
      <c r="Q56" s="367"/>
      <c r="R56" s="367"/>
      <c r="S56" s="367"/>
      <c r="T56" s="367"/>
      <c r="U56" s="367"/>
      <c r="V56" s="367"/>
      <c r="W56" s="367"/>
      <c r="X56" s="367"/>
      <c r="Y56" s="367"/>
      <c r="Z56" s="367"/>
      <c r="AA56" s="367"/>
      <c r="AB56" s="367"/>
      <c r="AC56" s="367"/>
      <c r="AD56" s="380"/>
      <c r="AE56" s="370"/>
      <c r="AF56" s="370"/>
      <c r="AG56" s="380"/>
      <c r="AH56" s="380"/>
      <c r="AI56" s="380"/>
      <c r="AJ56" s="380"/>
      <c r="AK56" s="380"/>
      <c r="AL56" s="380"/>
      <c r="AM56" s="380"/>
      <c r="AN56" s="380"/>
      <c r="AO56" s="380"/>
    </row>
    <row r="57" spans="1:41" s="372" customFormat="1" ht="33" customHeight="1">
      <c r="A57" s="1305"/>
      <c r="B57" s="1305"/>
      <c r="C57" s="1305"/>
      <c r="D57" s="1056"/>
      <c r="E57" s="1056"/>
      <c r="F57" s="1056"/>
      <c r="G57" s="367"/>
      <c r="H57" s="383"/>
      <c r="I57" s="367"/>
      <c r="J57" s="367"/>
      <c r="K57" s="367"/>
      <c r="L57" s="367"/>
      <c r="M57" s="367"/>
      <c r="N57" s="367"/>
      <c r="O57" s="367"/>
      <c r="P57" s="367"/>
      <c r="Q57" s="367"/>
      <c r="R57" s="367"/>
      <c r="S57" s="367"/>
      <c r="T57" s="367"/>
      <c r="U57" s="367"/>
      <c r="V57" s="367"/>
      <c r="W57" s="367"/>
      <c r="X57" s="367"/>
      <c r="Y57" s="367"/>
      <c r="Z57" s="367"/>
      <c r="AA57" s="367"/>
      <c r="AB57" s="367"/>
      <c r="AC57" s="367"/>
      <c r="AD57" s="380"/>
      <c r="AE57" s="370"/>
      <c r="AF57" s="370"/>
      <c r="AG57" s="380"/>
      <c r="AH57" s="380"/>
      <c r="AI57" s="380"/>
      <c r="AJ57" s="380"/>
      <c r="AK57" s="380"/>
      <c r="AL57" s="380"/>
      <c r="AM57" s="380"/>
      <c r="AN57" s="380"/>
      <c r="AO57" s="380"/>
    </row>
    <row r="58" spans="1:41" s="372" customFormat="1" ht="33" customHeight="1">
      <c r="A58" s="1303"/>
      <c r="B58" s="1303"/>
      <c r="C58" s="1303"/>
      <c r="D58" s="1056"/>
      <c r="E58" s="1056"/>
      <c r="F58" s="1056"/>
      <c r="G58" s="367"/>
      <c r="H58" s="383"/>
      <c r="I58" s="367"/>
      <c r="J58" s="367"/>
      <c r="K58" s="367"/>
      <c r="L58" s="367"/>
      <c r="M58" s="367"/>
      <c r="N58" s="367"/>
      <c r="O58" s="367"/>
      <c r="P58" s="367"/>
      <c r="Q58" s="367"/>
      <c r="R58" s="367"/>
      <c r="S58" s="367"/>
      <c r="T58" s="367"/>
      <c r="U58" s="367"/>
      <c r="V58" s="367"/>
      <c r="W58" s="367"/>
      <c r="X58" s="367"/>
      <c r="Y58" s="367"/>
      <c r="Z58" s="367"/>
      <c r="AA58" s="367"/>
      <c r="AB58" s="367"/>
      <c r="AC58" s="367"/>
      <c r="AD58" s="380"/>
      <c r="AE58" s="370"/>
      <c r="AF58" s="370"/>
      <c r="AG58" s="380"/>
      <c r="AH58" s="380"/>
      <c r="AI58" s="380"/>
      <c r="AJ58" s="380"/>
      <c r="AK58" s="380"/>
      <c r="AL58" s="380"/>
      <c r="AM58" s="380"/>
      <c r="AN58" s="380"/>
      <c r="AO58" s="380"/>
    </row>
    <row r="59" spans="1:41" s="372" customFormat="1" ht="33" customHeight="1">
      <c r="A59" s="1302" t="s">
        <v>521</v>
      </c>
      <c r="B59" s="1302"/>
      <c r="C59" s="1302"/>
      <c r="D59" s="1299"/>
      <c r="E59" s="1300"/>
      <c r="F59" s="1300"/>
      <c r="G59" s="367"/>
      <c r="H59" s="383"/>
      <c r="I59" s="367"/>
      <c r="J59" s="367"/>
      <c r="K59" s="367"/>
      <c r="L59" s="367"/>
      <c r="M59" s="367"/>
      <c r="N59" s="367"/>
      <c r="O59" s="367"/>
      <c r="P59" s="367"/>
      <c r="Q59" s="367"/>
      <c r="R59" s="367"/>
      <c r="S59" s="367"/>
      <c r="T59" s="367"/>
      <c r="U59" s="367"/>
      <c r="V59" s="367"/>
      <c r="W59" s="367"/>
      <c r="X59" s="367"/>
      <c r="Y59" s="367"/>
      <c r="Z59" s="367"/>
      <c r="AA59" s="367"/>
      <c r="AB59" s="367"/>
      <c r="AC59" s="367"/>
      <c r="AD59" s="380"/>
      <c r="AE59" s="370"/>
      <c r="AF59" s="370"/>
      <c r="AG59" s="380"/>
      <c r="AH59" s="380"/>
      <c r="AI59" s="380"/>
      <c r="AJ59" s="380"/>
      <c r="AK59" s="380"/>
      <c r="AL59" s="380"/>
      <c r="AM59" s="380"/>
      <c r="AN59" s="380"/>
      <c r="AO59" s="380"/>
    </row>
    <row r="60" spans="1:41" s="372" customFormat="1" ht="33" customHeight="1">
      <c r="A60" s="1302" t="s">
        <v>522</v>
      </c>
      <c r="B60" s="1302"/>
      <c r="C60" s="1302"/>
      <c r="D60" s="1299"/>
      <c r="E60" s="1300"/>
      <c r="F60" s="1300"/>
      <c r="G60" s="367"/>
      <c r="H60" s="383"/>
      <c r="I60" s="367"/>
      <c r="J60" s="367"/>
      <c r="K60" s="367"/>
      <c r="L60" s="367"/>
      <c r="M60" s="367"/>
      <c r="N60" s="367"/>
      <c r="O60" s="367"/>
      <c r="P60" s="367"/>
      <c r="Q60" s="367"/>
      <c r="R60" s="367"/>
      <c r="S60" s="367"/>
      <c r="T60" s="367"/>
      <c r="U60" s="367"/>
      <c r="V60" s="367"/>
      <c r="W60" s="367"/>
      <c r="X60" s="367"/>
      <c r="Y60" s="367"/>
      <c r="Z60" s="367"/>
      <c r="AA60" s="367"/>
      <c r="AB60" s="367"/>
      <c r="AC60" s="367"/>
      <c r="AD60" s="380"/>
      <c r="AE60" s="370"/>
      <c r="AF60" s="370"/>
      <c r="AG60" s="380"/>
      <c r="AH60" s="380"/>
      <c r="AI60" s="380"/>
      <c r="AJ60" s="380"/>
      <c r="AK60" s="380"/>
      <c r="AL60" s="380"/>
      <c r="AM60" s="380"/>
      <c r="AN60" s="380"/>
      <c r="AO60" s="380"/>
    </row>
    <row r="61" spans="1:41" s="372" customFormat="1" ht="33" customHeight="1">
      <c r="A61" s="1302" t="s">
        <v>523</v>
      </c>
      <c r="B61" s="1302"/>
      <c r="C61" s="1302"/>
      <c r="D61" s="1299"/>
      <c r="E61" s="1300"/>
      <c r="F61" s="1300"/>
      <c r="G61" s="367"/>
      <c r="H61" s="383"/>
      <c r="I61" s="367"/>
      <c r="J61" s="367"/>
      <c r="K61" s="367"/>
      <c r="L61" s="367"/>
      <c r="M61" s="367"/>
      <c r="N61" s="367"/>
      <c r="O61" s="367"/>
      <c r="P61" s="367"/>
      <c r="Q61" s="367"/>
      <c r="R61" s="367"/>
      <c r="S61" s="367"/>
      <c r="T61" s="367"/>
      <c r="U61" s="367"/>
      <c r="V61" s="367"/>
      <c r="W61" s="367"/>
      <c r="X61" s="367"/>
      <c r="Y61" s="367"/>
      <c r="Z61" s="367"/>
      <c r="AA61" s="367"/>
      <c r="AB61" s="367"/>
      <c r="AC61" s="367"/>
      <c r="AD61" s="380"/>
      <c r="AE61" s="370"/>
      <c r="AF61" s="370"/>
      <c r="AG61" s="380"/>
      <c r="AH61" s="380"/>
      <c r="AI61" s="380"/>
      <c r="AJ61" s="380"/>
      <c r="AK61" s="380"/>
      <c r="AL61" s="380"/>
      <c r="AM61" s="380"/>
      <c r="AN61" s="380"/>
      <c r="AO61" s="380"/>
    </row>
    <row r="62" spans="1:41" s="372" customFormat="1" ht="33" customHeight="1">
      <c r="A62" s="1304" t="s">
        <v>524</v>
      </c>
      <c r="B62" s="1304"/>
      <c r="C62" s="1304"/>
      <c r="D62" s="1299"/>
      <c r="E62" s="1300"/>
      <c r="F62" s="1300"/>
      <c r="G62" s="367"/>
      <c r="H62" s="383"/>
      <c r="I62" s="367"/>
      <c r="J62" s="367"/>
      <c r="K62" s="367"/>
      <c r="L62" s="367"/>
      <c r="M62" s="367"/>
      <c r="N62" s="367"/>
      <c r="O62" s="367"/>
      <c r="P62" s="367"/>
      <c r="Q62" s="367"/>
      <c r="R62" s="367"/>
      <c r="S62" s="367"/>
      <c r="T62" s="367"/>
      <c r="U62" s="367"/>
      <c r="V62" s="367"/>
      <c r="W62" s="367"/>
      <c r="X62" s="367"/>
      <c r="Y62" s="367"/>
      <c r="Z62" s="367"/>
      <c r="AA62" s="367"/>
      <c r="AB62" s="367"/>
      <c r="AC62" s="367"/>
      <c r="AD62" s="380"/>
      <c r="AE62" s="370"/>
      <c r="AF62" s="370"/>
      <c r="AG62" s="380"/>
      <c r="AH62" s="380"/>
      <c r="AI62" s="380"/>
      <c r="AJ62" s="380"/>
      <c r="AK62" s="380"/>
      <c r="AL62" s="380"/>
      <c r="AM62" s="380"/>
      <c r="AN62" s="380"/>
      <c r="AO62" s="380"/>
    </row>
    <row r="63" spans="1:41" s="372" customFormat="1" ht="33" customHeight="1">
      <c r="A63" s="1305"/>
      <c r="B63" s="1305"/>
      <c r="C63" s="1305"/>
      <c r="D63" s="1056"/>
      <c r="E63" s="1056"/>
      <c r="F63" s="1056"/>
      <c r="G63" s="367"/>
      <c r="H63" s="383"/>
      <c r="I63" s="367"/>
      <c r="J63" s="367"/>
      <c r="K63" s="367"/>
      <c r="L63" s="367"/>
      <c r="M63" s="367"/>
      <c r="N63" s="367"/>
      <c r="O63" s="367"/>
      <c r="P63" s="367"/>
      <c r="Q63" s="367"/>
      <c r="R63" s="367"/>
      <c r="S63" s="367"/>
      <c r="T63" s="367"/>
      <c r="U63" s="367"/>
      <c r="V63" s="367"/>
      <c r="W63" s="367"/>
      <c r="X63" s="367"/>
      <c r="Y63" s="367"/>
      <c r="Z63" s="367"/>
      <c r="AA63" s="367"/>
      <c r="AB63" s="367"/>
      <c r="AC63" s="367"/>
      <c r="AD63" s="380"/>
      <c r="AE63" s="370"/>
      <c r="AF63" s="370"/>
      <c r="AG63" s="380"/>
      <c r="AH63" s="380"/>
      <c r="AI63" s="380"/>
      <c r="AJ63" s="380"/>
      <c r="AK63" s="380"/>
      <c r="AL63" s="380"/>
      <c r="AM63" s="380"/>
      <c r="AN63" s="380"/>
      <c r="AO63" s="380"/>
    </row>
    <row r="64" spans="1:41" s="372" customFormat="1" ht="33" customHeight="1">
      <c r="A64" s="1303"/>
      <c r="B64" s="1303"/>
      <c r="C64" s="1303"/>
      <c r="D64" s="1056"/>
      <c r="E64" s="1056"/>
      <c r="F64" s="1056"/>
      <c r="G64" s="367"/>
      <c r="H64" s="383"/>
      <c r="I64" s="367"/>
      <c r="J64" s="367"/>
      <c r="K64" s="367"/>
      <c r="L64" s="367"/>
      <c r="M64" s="367"/>
      <c r="N64" s="367"/>
      <c r="O64" s="367"/>
      <c r="P64" s="367"/>
      <c r="Q64" s="367"/>
      <c r="R64" s="367"/>
      <c r="S64" s="367"/>
      <c r="T64" s="367"/>
      <c r="U64" s="367"/>
      <c r="V64" s="367"/>
      <c r="W64" s="367"/>
      <c r="X64" s="367"/>
      <c r="Y64" s="367"/>
      <c r="Z64" s="367"/>
      <c r="AA64" s="367"/>
      <c r="AB64" s="367"/>
      <c r="AC64" s="367"/>
      <c r="AD64" s="380"/>
      <c r="AE64" s="370"/>
      <c r="AF64" s="370"/>
      <c r="AG64" s="380"/>
      <c r="AH64" s="380"/>
      <c r="AI64" s="380"/>
      <c r="AJ64" s="380"/>
      <c r="AK64" s="380"/>
      <c r="AL64" s="380"/>
      <c r="AM64" s="380"/>
      <c r="AN64" s="380"/>
      <c r="AO64" s="380"/>
    </row>
    <row r="65" spans="1:41" s="372" customFormat="1" ht="60.75" customHeight="1">
      <c r="A65" s="1301"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01"/>
      <c r="C65" s="1301"/>
      <c r="D65" s="1301"/>
      <c r="E65" s="1301"/>
      <c r="F65" s="1301"/>
      <c r="G65" s="367"/>
      <c r="H65" s="383"/>
      <c r="I65" s="367"/>
      <c r="J65" s="367"/>
      <c r="K65" s="367"/>
      <c r="L65" s="367"/>
      <c r="M65" s="367"/>
      <c r="N65" s="367"/>
      <c r="O65" s="367"/>
      <c r="P65" s="367"/>
      <c r="Q65" s="367"/>
      <c r="R65" s="367"/>
      <c r="S65" s="367"/>
      <c r="T65" s="367"/>
      <c r="U65" s="367"/>
      <c r="V65" s="367"/>
      <c r="W65" s="367"/>
      <c r="X65" s="367"/>
      <c r="Y65" s="367"/>
      <c r="Z65" s="367"/>
      <c r="AA65" s="367"/>
      <c r="AB65" s="367"/>
      <c r="AC65" s="367"/>
      <c r="AD65" s="380"/>
      <c r="AE65" s="370"/>
      <c r="AF65" s="370"/>
      <c r="AG65" s="380"/>
      <c r="AH65" s="380"/>
      <c r="AI65" s="380"/>
      <c r="AJ65" s="380"/>
      <c r="AK65" s="380"/>
      <c r="AL65" s="380"/>
      <c r="AM65" s="380"/>
      <c r="AN65" s="380"/>
      <c r="AO65" s="380"/>
    </row>
    <row r="66" spans="1:41" s="372" customFormat="1" ht="33" customHeight="1">
      <c r="A66" s="1298" t="s">
        <v>61</v>
      </c>
      <c r="B66" s="1298"/>
      <c r="C66" s="1298"/>
      <c r="D66" s="1298"/>
      <c r="E66" s="1298"/>
      <c r="F66" s="1298"/>
      <c r="G66" s="367"/>
      <c r="H66" s="383"/>
      <c r="I66" s="367"/>
      <c r="J66" s="367"/>
      <c r="K66" s="367"/>
      <c r="L66" s="367"/>
      <c r="M66" s="367"/>
      <c r="N66" s="367"/>
      <c r="O66" s="367"/>
      <c r="P66" s="367"/>
      <c r="Q66" s="367"/>
      <c r="R66" s="367"/>
      <c r="S66" s="367"/>
      <c r="T66" s="367"/>
      <c r="U66" s="367"/>
      <c r="V66" s="367"/>
      <c r="W66" s="367"/>
      <c r="X66" s="367"/>
      <c r="Y66" s="367"/>
      <c r="Z66" s="367"/>
      <c r="AA66" s="367"/>
      <c r="AB66" s="367"/>
      <c r="AC66" s="367"/>
      <c r="AD66" s="380"/>
      <c r="AE66" s="370"/>
      <c r="AF66" s="370"/>
      <c r="AG66" s="380"/>
      <c r="AH66" s="380"/>
      <c r="AI66" s="380"/>
      <c r="AJ66" s="380"/>
      <c r="AK66" s="380"/>
      <c r="AL66" s="380"/>
      <c r="AM66" s="380"/>
      <c r="AN66" s="380"/>
      <c r="AO66" s="380"/>
    </row>
    <row r="67" spans="1:41" s="372" customFormat="1" ht="33" customHeight="1">
      <c r="A67" s="383"/>
      <c r="B67" s="383"/>
      <c r="C67" s="367"/>
      <c r="D67" s="367"/>
      <c r="E67" s="367"/>
      <c r="F67" s="367"/>
      <c r="G67" s="367"/>
      <c r="H67" s="383"/>
      <c r="I67" s="367"/>
      <c r="J67" s="367"/>
      <c r="K67" s="367"/>
      <c r="L67" s="367"/>
      <c r="M67" s="367"/>
      <c r="N67" s="367"/>
      <c r="O67" s="367"/>
      <c r="P67" s="367"/>
      <c r="Q67" s="367"/>
      <c r="R67" s="367"/>
      <c r="S67" s="367"/>
      <c r="T67" s="367"/>
      <c r="U67" s="367"/>
      <c r="V67" s="367"/>
      <c r="W67" s="367"/>
      <c r="X67" s="367"/>
      <c r="Y67" s="367"/>
      <c r="Z67" s="367"/>
      <c r="AA67" s="367"/>
      <c r="AB67" s="367"/>
      <c r="AC67" s="367"/>
      <c r="AD67" s="380"/>
      <c r="AE67" s="370"/>
      <c r="AF67" s="370"/>
      <c r="AG67" s="380"/>
      <c r="AH67" s="380"/>
      <c r="AI67" s="380"/>
      <c r="AJ67" s="380"/>
      <c r="AK67" s="380"/>
      <c r="AL67" s="380"/>
      <c r="AM67" s="380"/>
      <c r="AN67" s="380"/>
      <c r="AO67" s="380"/>
    </row>
    <row r="68" spans="1:41" s="372" customFormat="1" ht="33" customHeight="1">
      <c r="A68" s="383"/>
      <c r="B68" s="383"/>
      <c r="C68" s="367"/>
      <c r="D68" s="367"/>
      <c r="E68" s="367"/>
      <c r="F68" s="367"/>
      <c r="G68" s="367"/>
      <c r="H68" s="383"/>
      <c r="I68" s="367"/>
      <c r="J68" s="367"/>
      <c r="K68" s="367"/>
      <c r="L68" s="367"/>
      <c r="M68" s="367"/>
      <c r="N68" s="367"/>
      <c r="O68" s="367"/>
      <c r="P68" s="367"/>
      <c r="Q68" s="367"/>
      <c r="R68" s="367"/>
      <c r="S68" s="367"/>
      <c r="T68" s="367"/>
      <c r="U68" s="367"/>
      <c r="V68" s="367"/>
      <c r="W68" s="367"/>
      <c r="X68" s="367"/>
      <c r="Y68" s="367"/>
      <c r="Z68" s="367"/>
      <c r="AA68" s="367"/>
      <c r="AB68" s="367"/>
      <c r="AC68" s="367"/>
      <c r="AD68" s="380"/>
      <c r="AE68" s="370"/>
      <c r="AF68" s="370"/>
      <c r="AG68" s="380"/>
      <c r="AH68" s="380"/>
      <c r="AI68" s="380"/>
      <c r="AJ68" s="380"/>
      <c r="AK68" s="380"/>
      <c r="AL68" s="380"/>
      <c r="AM68" s="380"/>
      <c r="AN68" s="380"/>
      <c r="AO68" s="380"/>
    </row>
    <row r="69" spans="1:41">
      <c r="A69" s="383"/>
      <c r="B69" s="383"/>
      <c r="C69" s="367"/>
      <c r="D69" s="367"/>
      <c r="E69" s="367"/>
      <c r="F69" s="367"/>
      <c r="G69" s="367"/>
      <c r="H69" s="367"/>
      <c r="I69" s="368"/>
      <c r="J69" s="368"/>
      <c r="K69" s="368"/>
      <c r="L69" s="368"/>
      <c r="M69" s="368"/>
      <c r="N69" s="368"/>
      <c r="O69" s="368"/>
      <c r="P69" s="368"/>
      <c r="Q69" s="368"/>
      <c r="R69" s="368"/>
      <c r="S69" s="368"/>
      <c r="T69" s="368"/>
      <c r="U69" s="368"/>
      <c r="V69" s="368"/>
      <c r="W69" s="368"/>
      <c r="X69" s="368"/>
      <c r="Y69" s="368"/>
      <c r="Z69" s="368"/>
      <c r="AA69" s="368"/>
      <c r="AB69" s="368"/>
      <c r="AC69" s="368"/>
    </row>
    <row r="70" spans="1:41">
      <c r="A70" s="383"/>
      <c r="B70" s="383"/>
      <c r="C70" s="367"/>
      <c r="D70" s="367"/>
      <c r="E70" s="367"/>
      <c r="F70" s="367"/>
      <c r="G70" s="367"/>
      <c r="H70" s="367"/>
      <c r="I70" s="368"/>
      <c r="J70" s="368"/>
      <c r="K70" s="368"/>
      <c r="L70" s="368"/>
      <c r="M70" s="368"/>
      <c r="N70" s="368"/>
      <c r="O70" s="368"/>
      <c r="P70" s="368"/>
      <c r="Q70" s="368"/>
      <c r="R70" s="368"/>
      <c r="S70" s="368"/>
      <c r="T70" s="368"/>
      <c r="U70" s="368"/>
      <c r="V70" s="368"/>
      <c r="W70" s="368"/>
      <c r="X70" s="368"/>
      <c r="Y70" s="368"/>
      <c r="Z70" s="368"/>
      <c r="AA70" s="368"/>
      <c r="AB70" s="368"/>
      <c r="AC70" s="368"/>
    </row>
    <row r="71" spans="1:41">
      <c r="A71" s="383"/>
      <c r="B71" s="383"/>
      <c r="C71" s="367"/>
      <c r="D71" s="367"/>
      <c r="E71" s="367"/>
      <c r="F71" s="367"/>
      <c r="G71" s="367"/>
      <c r="H71" s="367"/>
      <c r="I71" s="368"/>
      <c r="J71" s="368"/>
      <c r="K71" s="368"/>
      <c r="L71" s="368"/>
      <c r="M71" s="368"/>
      <c r="N71" s="368"/>
      <c r="O71" s="368"/>
      <c r="P71" s="368"/>
      <c r="Q71" s="368"/>
      <c r="R71" s="368"/>
      <c r="S71" s="368"/>
      <c r="T71" s="368"/>
      <c r="U71" s="368"/>
      <c r="V71" s="368"/>
      <c r="W71" s="368"/>
      <c r="X71" s="368"/>
      <c r="Y71" s="368"/>
      <c r="Z71" s="368"/>
      <c r="AA71" s="368"/>
      <c r="AB71" s="368"/>
      <c r="AC71" s="368"/>
    </row>
    <row r="72" spans="1:41">
      <c r="A72" s="383"/>
      <c r="B72" s="383"/>
      <c r="C72" s="367"/>
      <c r="D72" s="367"/>
      <c r="E72" s="367"/>
      <c r="F72" s="367"/>
      <c r="G72" s="367"/>
      <c r="H72" s="367"/>
      <c r="I72" s="368"/>
      <c r="J72" s="368"/>
      <c r="K72" s="368"/>
      <c r="L72" s="368"/>
      <c r="M72" s="368"/>
      <c r="N72" s="368"/>
      <c r="O72" s="368"/>
      <c r="P72" s="368"/>
      <c r="Q72" s="368"/>
      <c r="R72" s="368"/>
      <c r="S72" s="368"/>
      <c r="T72" s="368"/>
      <c r="U72" s="368"/>
      <c r="V72" s="368"/>
      <c r="W72" s="368"/>
      <c r="X72" s="368"/>
      <c r="Y72" s="368"/>
      <c r="Z72" s="368"/>
      <c r="AA72" s="368"/>
      <c r="AB72" s="368"/>
      <c r="AC72" s="368"/>
    </row>
    <row r="73" spans="1:41">
      <c r="A73" s="383"/>
      <c r="B73" s="383"/>
      <c r="C73" s="367"/>
      <c r="D73" s="367"/>
      <c r="E73" s="367"/>
      <c r="F73" s="367"/>
      <c r="G73" s="367"/>
      <c r="H73" s="367"/>
      <c r="I73" s="368"/>
      <c r="J73" s="368"/>
      <c r="K73" s="368"/>
      <c r="L73" s="368"/>
      <c r="M73" s="368"/>
      <c r="N73" s="368"/>
      <c r="O73" s="368"/>
      <c r="P73" s="368"/>
      <c r="Q73" s="368"/>
      <c r="R73" s="368"/>
      <c r="S73" s="368"/>
      <c r="T73" s="368"/>
      <c r="U73" s="368"/>
      <c r="V73" s="368"/>
      <c r="W73" s="368"/>
      <c r="X73" s="368"/>
      <c r="Y73" s="368"/>
      <c r="Z73" s="368"/>
      <c r="AA73" s="368"/>
      <c r="AB73" s="368"/>
      <c r="AC73" s="368"/>
    </row>
    <row r="74" spans="1:41">
      <c r="A74" s="383"/>
      <c r="B74" s="383"/>
      <c r="C74" s="367"/>
      <c r="D74" s="367"/>
      <c r="E74" s="367"/>
      <c r="F74" s="367"/>
      <c r="G74" s="367"/>
      <c r="H74" s="367"/>
      <c r="I74" s="368"/>
      <c r="J74" s="368"/>
      <c r="K74" s="368"/>
      <c r="L74" s="368"/>
      <c r="M74" s="368"/>
      <c r="N74" s="368"/>
      <c r="O74" s="368"/>
      <c r="P74" s="368"/>
      <c r="Q74" s="368"/>
      <c r="R74" s="368"/>
      <c r="S74" s="368"/>
      <c r="T74" s="368"/>
      <c r="U74" s="368"/>
      <c r="V74" s="368"/>
      <c r="W74" s="368"/>
      <c r="X74" s="368"/>
      <c r="Y74" s="368"/>
      <c r="Z74" s="368"/>
      <c r="AA74" s="368"/>
      <c r="AB74" s="368"/>
      <c r="AC74" s="368"/>
    </row>
    <row r="75" spans="1:41">
      <c r="A75" s="383"/>
      <c r="B75" s="383"/>
      <c r="C75" s="367"/>
      <c r="D75" s="367"/>
      <c r="E75" s="367"/>
      <c r="F75" s="367"/>
      <c r="G75" s="367"/>
      <c r="H75" s="367"/>
      <c r="I75" s="368"/>
      <c r="J75" s="368"/>
      <c r="K75" s="368"/>
      <c r="L75" s="368"/>
      <c r="M75" s="368"/>
      <c r="N75" s="368"/>
      <c r="O75" s="368"/>
      <c r="P75" s="368"/>
      <c r="Q75" s="368"/>
      <c r="R75" s="368"/>
      <c r="S75" s="368"/>
      <c r="T75" s="368"/>
      <c r="U75" s="368"/>
      <c r="V75" s="368"/>
      <c r="W75" s="368"/>
      <c r="X75" s="368"/>
      <c r="Y75" s="368"/>
      <c r="Z75" s="368"/>
      <c r="AA75" s="368"/>
      <c r="AB75" s="368"/>
      <c r="AC75" s="368"/>
    </row>
    <row r="76" spans="1:41">
      <c r="A76" s="383"/>
      <c r="B76" s="383"/>
      <c r="C76" s="367"/>
      <c r="D76" s="367"/>
      <c r="E76" s="367"/>
      <c r="F76" s="367"/>
      <c r="G76" s="367"/>
      <c r="H76" s="367"/>
      <c r="I76" s="368"/>
      <c r="J76" s="368"/>
      <c r="K76" s="368"/>
      <c r="L76" s="368"/>
      <c r="M76" s="368"/>
      <c r="N76" s="368"/>
      <c r="O76" s="368"/>
      <c r="P76" s="368"/>
      <c r="Q76" s="368"/>
      <c r="R76" s="368"/>
      <c r="S76" s="368"/>
      <c r="T76" s="368"/>
      <c r="U76" s="368"/>
      <c r="V76" s="368"/>
      <c r="W76" s="368"/>
      <c r="X76" s="368"/>
      <c r="Y76" s="368"/>
      <c r="Z76" s="368"/>
      <c r="AA76" s="368"/>
      <c r="AB76" s="368"/>
      <c r="AC76" s="368"/>
    </row>
    <row r="77" spans="1:41">
      <c r="A77" s="383"/>
      <c r="B77" s="383"/>
      <c r="C77" s="367"/>
      <c r="D77" s="367"/>
      <c r="E77" s="367"/>
      <c r="F77" s="367"/>
      <c r="G77" s="367"/>
      <c r="H77" s="367"/>
      <c r="I77" s="368"/>
      <c r="J77" s="368"/>
      <c r="K77" s="368"/>
      <c r="L77" s="368"/>
      <c r="M77" s="368"/>
      <c r="N77" s="368"/>
      <c r="O77" s="368"/>
      <c r="P77" s="368"/>
      <c r="Q77" s="368"/>
      <c r="R77" s="368"/>
      <c r="S77" s="368"/>
      <c r="T77" s="368"/>
      <c r="U77" s="368"/>
      <c r="V77" s="368"/>
      <c r="W77" s="368"/>
      <c r="X77" s="368"/>
      <c r="Y77" s="368"/>
      <c r="Z77" s="368"/>
      <c r="AA77" s="368"/>
      <c r="AB77" s="368"/>
      <c r="AC77" s="368"/>
    </row>
    <row r="78" spans="1:41">
      <c r="A78" s="383"/>
      <c r="B78" s="383"/>
      <c r="C78" s="367"/>
      <c r="D78" s="367"/>
      <c r="E78" s="367"/>
      <c r="F78" s="367"/>
      <c r="G78" s="367"/>
      <c r="H78" s="367"/>
      <c r="I78" s="368"/>
      <c r="J78" s="368"/>
      <c r="K78" s="368"/>
      <c r="L78" s="368"/>
      <c r="M78" s="368"/>
      <c r="N78" s="368"/>
      <c r="O78" s="368"/>
      <c r="P78" s="368"/>
      <c r="Q78" s="368"/>
      <c r="R78" s="368"/>
      <c r="S78" s="368"/>
      <c r="T78" s="368"/>
      <c r="U78" s="368"/>
      <c r="V78" s="368"/>
      <c r="W78" s="368"/>
      <c r="X78" s="368"/>
      <c r="Y78" s="368"/>
      <c r="Z78" s="368"/>
      <c r="AA78" s="368"/>
      <c r="AB78" s="368"/>
      <c r="AC78" s="368"/>
    </row>
    <row r="79" spans="1:41">
      <c r="A79" s="383"/>
      <c r="B79" s="383"/>
      <c r="C79" s="367"/>
      <c r="D79" s="367"/>
      <c r="E79" s="367"/>
      <c r="F79" s="367"/>
      <c r="G79" s="367"/>
      <c r="H79" s="367"/>
      <c r="I79" s="368"/>
      <c r="J79" s="368"/>
      <c r="K79" s="368"/>
      <c r="L79" s="368"/>
      <c r="M79" s="368"/>
      <c r="N79" s="368"/>
      <c r="O79" s="368"/>
      <c r="P79" s="368"/>
      <c r="Q79" s="368"/>
      <c r="R79" s="368"/>
      <c r="S79" s="368"/>
      <c r="T79" s="368"/>
      <c r="U79" s="368"/>
      <c r="V79" s="368"/>
      <c r="W79" s="368"/>
      <c r="X79" s="368"/>
      <c r="Y79" s="368"/>
      <c r="Z79" s="368"/>
      <c r="AA79" s="368"/>
      <c r="AB79" s="368"/>
      <c r="AC79" s="368"/>
    </row>
    <row r="80" spans="1:41">
      <c r="A80" s="383"/>
      <c r="B80" s="383"/>
      <c r="C80" s="367"/>
      <c r="D80" s="367"/>
      <c r="E80" s="367"/>
      <c r="F80" s="367"/>
      <c r="G80" s="367"/>
      <c r="H80" s="367"/>
      <c r="I80" s="368"/>
      <c r="J80" s="368"/>
      <c r="K80" s="368"/>
      <c r="L80" s="368"/>
      <c r="M80" s="368"/>
      <c r="N80" s="368"/>
      <c r="O80" s="368"/>
      <c r="P80" s="368"/>
      <c r="Q80" s="368"/>
      <c r="R80" s="368"/>
      <c r="S80" s="368"/>
      <c r="T80" s="368"/>
      <c r="U80" s="368"/>
      <c r="V80" s="368"/>
      <c r="W80" s="368"/>
      <c r="X80" s="368"/>
      <c r="Y80" s="368"/>
      <c r="Z80" s="368"/>
      <c r="AA80" s="368"/>
      <c r="AB80" s="368"/>
      <c r="AC80" s="368"/>
    </row>
  </sheetData>
  <sheetProtection algorithmName="SHA-512" hashValue="YFYSZHSR0N8obavyJ+dxy9opVip/SmAXiJGiyBWjocXhCgTSW7ghB+ujAmVesTHBxnojSWisIfC8+sSWwzIeaw==" saltValue="9+W5uHexisCVtDGspM/bmg==" spinCount="100000" sheet="1" formatColumns="0" formatRows="0" selectLockedCells="1"/>
  <customSheetViews>
    <customSheetView guid="{9154002C-6C58-44C9-AE93-0E761C3D01FD}" showPageBreaks="1" showGridLines="0" zeroValues="0" printArea="1" hiddenRows="1" hiddenColumns="1" view="pageBreakPreview">
      <selection activeCell="C5" sqref="C5:F5"/>
      <pageMargins left="0" right="0" top="0" bottom="0" header="0" footer="0"/>
      <pageSetup scale="93" orientation="portrait" r:id="rId1"/>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3"/>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9"/>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 right="0" top="0" bottom="0" header="0" footer="0"/>
      <pageSetup orientation="portrait" r:id="rId19"/>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0"/>
      <headerFooter alignWithMargins="0">
        <oddFooter>&amp;R&amp;"Book Antiqua,Bold"&amp;8Bid Form (1st Envelope)  / Page &amp;P of &amp;N</oddFooter>
      </headerFooter>
    </customSheetView>
    <customSheetView guid="{9AABADBB-0C61-4F6E-8EBA-FB1F391DCDF7}" showPageBreaks="1" showGridLines="0" zeroValues="0" printArea="1" hiddenRows="1" hiddenColumns="1" view="pageBreakPreview">
      <selection activeCell="C5" sqref="C5:F5"/>
      <pageMargins left="0" right="0" top="0" bottom="0" header="0" footer="0"/>
      <pageSetup scale="93" orientation="portrait" r:id="rId21"/>
      <headerFooter alignWithMargins="0">
        <oddFooter>&amp;R&amp;"Book Antiqua,Bold"&amp;8Bid Form (1st Envelope)  / Page &amp;P of &amp;N</oddFooter>
      </headerFooter>
    </customSheetView>
  </customSheetViews>
  <mergeCells count="47">
    <mergeCell ref="B23:C23"/>
    <mergeCell ref="B24:C24"/>
    <mergeCell ref="B25:C25"/>
    <mergeCell ref="B26:C26"/>
    <mergeCell ref="B35:F35"/>
    <mergeCell ref="B28:C28"/>
    <mergeCell ref="B34:F34"/>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1:E1"/>
    <mergeCell ref="B21:F21"/>
    <mergeCell ref="D22:F22"/>
    <mergeCell ref="B20:F20"/>
    <mergeCell ref="A3:F3"/>
    <mergeCell ref="C5:F5"/>
    <mergeCell ref="B6:C6"/>
    <mergeCell ref="C16:F16"/>
    <mergeCell ref="B18:F18"/>
    <mergeCell ref="B19:F19"/>
    <mergeCell ref="B22:C22"/>
  </mergeCells>
  <phoneticPr fontId="33"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88"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484" customWidth="1"/>
    <col min="2" max="2" width="46.875" style="484" customWidth="1"/>
    <col min="3" max="3" width="2.25" style="484" customWidth="1"/>
    <col min="4" max="4" width="17.625" style="543" customWidth="1"/>
    <col min="5" max="5" width="4.125" style="543" customWidth="1"/>
    <col min="6" max="6" width="17.625" style="543" customWidth="1"/>
    <col min="7" max="7" width="29.625" style="487" customWidth="1"/>
    <col min="8" max="8" width="15.25" style="487" customWidth="1"/>
    <col min="9" max="9" width="8.875" style="487" bestFit="1" customWidth="1"/>
    <col min="10" max="11" width="8" style="487"/>
    <col min="12" max="12" width="14" style="487" customWidth="1"/>
    <col min="13" max="16384" width="8" style="487"/>
  </cols>
  <sheetData>
    <row r="1" spans="1:8" ht="15.95" customHeight="1">
      <c r="B1" s="1317" t="s">
        <v>525</v>
      </c>
      <c r="C1" s="1318"/>
      <c r="D1" s="1318"/>
      <c r="E1" s="1318"/>
      <c r="F1" s="1318"/>
    </row>
    <row r="2" spans="1:8" ht="15.95" customHeight="1">
      <c r="B2" s="485"/>
      <c r="C2" s="486"/>
      <c r="D2" s="488"/>
      <c r="E2" s="488"/>
      <c r="F2" s="488"/>
    </row>
    <row r="3" spans="1:8" s="489" customFormat="1" ht="15.95" customHeight="1">
      <c r="A3" s="484"/>
      <c r="B3" s="484"/>
      <c r="C3" s="484"/>
      <c r="D3" s="1319" t="s">
        <v>526</v>
      </c>
      <c r="E3" s="1319"/>
      <c r="F3" s="1319"/>
    </row>
    <row r="4" spans="1:8" s="489" customFormat="1" ht="20.25" customHeight="1">
      <c r="A4" s="1320" t="s">
        <v>527</v>
      </c>
      <c r="B4" s="1320"/>
      <c r="C4" s="1320"/>
      <c r="D4" s="1321">
        <f>'Sch-1.'!C10:E10</f>
        <v>0</v>
      </c>
      <c r="E4" s="1321"/>
      <c r="F4" s="1321"/>
    </row>
    <row r="5" spans="1:8" s="494" customFormat="1" ht="21" customHeight="1">
      <c r="A5" s="490" t="s">
        <v>346</v>
      </c>
      <c r="B5" s="1313" t="s">
        <v>528</v>
      </c>
      <c r="C5" s="1314"/>
      <c r="D5" s="491" t="s">
        <v>529</v>
      </c>
      <c r="E5" s="1315" t="s">
        <v>530</v>
      </c>
      <c r="F5" s="1316"/>
    </row>
    <row r="6" spans="1:8" s="489" customFormat="1" ht="36" customHeight="1">
      <c r="A6" s="495">
        <v>1</v>
      </c>
      <c r="B6" s="496" t="s">
        <v>531</v>
      </c>
      <c r="C6" s="497"/>
      <c r="D6" s="498">
        <f>'Sch-6'!D15</f>
        <v>0</v>
      </c>
      <c r="E6" s="499" t="s">
        <v>289</v>
      </c>
      <c r="F6" s="500">
        <f>D6</f>
        <v>0</v>
      </c>
      <c r="G6" s="501"/>
    </row>
    <row r="7" spans="1:8" s="489" customFormat="1" ht="34.5" customHeight="1">
      <c r="A7" s="495">
        <v>2</v>
      </c>
      <c r="B7" s="496" t="s">
        <v>532</v>
      </c>
      <c r="C7" s="497"/>
      <c r="D7" s="498">
        <f>'Sch-6'!D17</f>
        <v>0</v>
      </c>
      <c r="E7" s="499"/>
      <c r="F7" s="500">
        <f>D7</f>
        <v>0</v>
      </c>
      <c r="G7" s="501"/>
    </row>
    <row r="8" spans="1:8" s="489" customFormat="1" ht="21" customHeight="1">
      <c r="A8" s="495">
        <v>3</v>
      </c>
      <c r="B8" s="496" t="s">
        <v>533</v>
      </c>
      <c r="C8" s="497"/>
      <c r="D8" s="502">
        <f>'Sch-6'!D19</f>
        <v>0</v>
      </c>
      <c r="E8" s="492"/>
      <c r="F8" s="493">
        <f>D8</f>
        <v>0</v>
      </c>
      <c r="G8" s="501"/>
    </row>
    <row r="9" spans="1:8" s="489" customFormat="1" ht="21" customHeight="1">
      <c r="A9" s="495">
        <v>4</v>
      </c>
      <c r="B9" s="496" t="s">
        <v>534</v>
      </c>
      <c r="C9" s="497"/>
      <c r="D9" s="502" t="s">
        <v>535</v>
      </c>
      <c r="E9" s="499"/>
      <c r="F9" s="493" t="str">
        <f>D9</f>
        <v>Not Applicable</v>
      </c>
    </row>
    <row r="10" spans="1:8" s="489" customFormat="1" ht="21" customHeight="1">
      <c r="A10" s="495">
        <v>5</v>
      </c>
      <c r="B10" s="496" t="s">
        <v>536</v>
      </c>
      <c r="C10" s="497"/>
      <c r="D10" s="503">
        <f>SUM(D6,D7,D8)</f>
        <v>0</v>
      </c>
      <c r="E10" s="499"/>
      <c r="F10" s="504">
        <f>SUM(F6,F7,F8)</f>
        <v>0</v>
      </c>
    </row>
    <row r="11" spans="1:8" s="489" customFormat="1" ht="21" customHeight="1">
      <c r="A11" s="495">
        <v>6</v>
      </c>
      <c r="B11" s="505" t="s">
        <v>537</v>
      </c>
      <c r="C11" s="506" t="s">
        <v>289</v>
      </c>
      <c r="D11" s="498" t="e">
        <f>H11</f>
        <v>#REF!</v>
      </c>
      <c r="E11" s="507" t="s">
        <v>289</v>
      </c>
      <c r="F11" s="500" t="e">
        <f>D11</f>
        <v>#REF!</v>
      </c>
      <c r="H11" s="508" t="e">
        <f>ROUND(('Sch-1.'!J52-'Sch-1 dis'!F75)+('Sch-2'!J114-'Sch-2 Dis'!F56)+ ('Sch-1 '!#REF!-'Sch-3'!#REF!),0)</f>
        <v>#REF!</v>
      </c>
    </row>
    <row r="12" spans="1:8" s="489" customFormat="1" ht="21.95" customHeight="1">
      <c r="A12" s="495">
        <v>7</v>
      </c>
      <c r="B12" s="505" t="s">
        <v>538</v>
      </c>
      <c r="C12" s="497"/>
      <c r="D12" s="491" t="e">
        <f>D10-D11</f>
        <v>#REF!</v>
      </c>
      <c r="E12" s="499"/>
      <c r="F12" s="504" t="e">
        <f>F10-F11</f>
        <v>#REF!</v>
      </c>
      <c r="G12" s="509"/>
      <c r="H12" s="508"/>
    </row>
    <row r="13" spans="1:8" s="489" customFormat="1" ht="21.95" customHeight="1">
      <c r="A13" s="495">
        <v>8</v>
      </c>
      <c r="B13" s="496" t="s">
        <v>539</v>
      </c>
      <c r="C13" s="497"/>
      <c r="D13" s="498"/>
      <c r="E13" s="499"/>
      <c r="F13" s="500"/>
    </row>
    <row r="14" spans="1:8" s="489" customFormat="1" ht="21.95" customHeight="1">
      <c r="A14" s="495" t="s">
        <v>289</v>
      </c>
      <c r="B14" s="496" t="s">
        <v>540</v>
      </c>
      <c r="C14" s="510"/>
      <c r="D14" s="511" t="e">
        <f>'Sch-5 Dis'!D14:E14</f>
        <v>#REF!</v>
      </c>
      <c r="E14" s="512"/>
      <c r="F14" s="493">
        <f>F32</f>
        <v>0</v>
      </c>
      <c r="G14" s="501"/>
    </row>
    <row r="15" spans="1:8" s="489" customFormat="1" ht="21.95" customHeight="1">
      <c r="A15" s="495"/>
      <c r="B15" s="496" t="s">
        <v>541</v>
      </c>
      <c r="C15" s="497"/>
      <c r="D15" s="511" t="e">
        <f>'Sch-5 Dis'!D16:E16</f>
        <v>#REF!</v>
      </c>
      <c r="E15" s="513"/>
      <c r="F15" s="493">
        <f>F34</f>
        <v>0</v>
      </c>
      <c r="G15" s="501"/>
    </row>
    <row r="16" spans="1:8" s="489" customFormat="1" ht="21.95" customHeight="1">
      <c r="A16" s="495"/>
      <c r="B16" s="496" t="s">
        <v>542</v>
      </c>
      <c r="C16" s="497"/>
      <c r="D16" s="511" t="e">
        <f>'Sch-5 Dis'!#REF!</f>
        <v>#REF!</v>
      </c>
      <c r="E16" s="513"/>
      <c r="F16" s="493">
        <f>F35</f>
        <v>0</v>
      </c>
      <c r="G16" s="501"/>
    </row>
    <row r="17" spans="1:12" s="489" customFormat="1" ht="21.95" customHeight="1">
      <c r="A17" s="495"/>
      <c r="B17" s="496" t="s">
        <v>543</v>
      </c>
      <c r="C17" s="497"/>
      <c r="D17" s="511" t="e">
        <f>SUM('Sch-5 Dis'!#REF!,'Sch-5 Dis'!#REF!)</f>
        <v>#REF!</v>
      </c>
      <c r="E17" s="513"/>
      <c r="F17" s="493">
        <f>F38</f>
        <v>0</v>
      </c>
      <c r="G17" s="501"/>
    </row>
    <row r="18" spans="1:12" s="489" customFormat="1" ht="21.95" customHeight="1">
      <c r="A18" s="495"/>
      <c r="B18" s="496" t="s">
        <v>544</v>
      </c>
      <c r="C18" s="497"/>
      <c r="D18" s="502" t="s">
        <v>9</v>
      </c>
      <c r="E18" s="492"/>
      <c r="F18" s="493" t="str">
        <f>F36</f>
        <v/>
      </c>
    </row>
    <row r="19" spans="1:12" s="489" customFormat="1" ht="27" customHeight="1">
      <c r="A19" s="495"/>
      <c r="B19" s="496" t="s">
        <v>545</v>
      </c>
      <c r="C19" s="514"/>
      <c r="D19" s="515" t="e">
        <f>SUM(D14,D15,D16,D17,D18)</f>
        <v>#REF!</v>
      </c>
      <c r="E19" s="516"/>
      <c r="F19" s="514">
        <f>SUM(F14:F18)</f>
        <v>0</v>
      </c>
      <c r="G19" s="501"/>
    </row>
    <row r="20" spans="1:12" s="489" customFormat="1" ht="33.75" customHeight="1">
      <c r="A20" s="495">
        <v>8</v>
      </c>
      <c r="B20" s="496" t="s">
        <v>546</v>
      </c>
      <c r="C20" s="497"/>
      <c r="D20" s="491" t="e">
        <f>D10+D19</f>
        <v>#REF!</v>
      </c>
      <c r="E20" s="517" t="s">
        <v>289</v>
      </c>
      <c r="F20" s="518">
        <f>F10+F19</f>
        <v>0</v>
      </c>
      <c r="G20" s="501"/>
    </row>
    <row r="21" spans="1:12" s="489" customFormat="1" ht="51" customHeight="1">
      <c r="A21" s="495">
        <v>9</v>
      </c>
      <c r="B21" s="496" t="s">
        <v>547</v>
      </c>
      <c r="C21" s="497"/>
      <c r="D21" s="498">
        <v>0</v>
      </c>
      <c r="E21" s="499"/>
      <c r="F21" s="500">
        <f>D21</f>
        <v>0</v>
      </c>
    </row>
    <row r="22" spans="1:12" s="489" customFormat="1" ht="23.25" customHeight="1">
      <c r="A22" s="519" t="s">
        <v>289</v>
      </c>
      <c r="B22" s="520" t="s">
        <v>289</v>
      </c>
      <c r="C22" s="520"/>
      <c r="D22" s="521"/>
      <c r="E22" s="522"/>
      <c r="F22" s="523"/>
    </row>
    <row r="23" spans="1:12" s="489" customFormat="1" ht="18.75" customHeight="1">
      <c r="A23" s="524" t="s">
        <v>548</v>
      </c>
      <c r="B23" s="1310" t="s">
        <v>549</v>
      </c>
      <c r="C23" s="1310"/>
      <c r="D23" s="1310"/>
      <c r="E23" s="1310"/>
      <c r="F23" s="1322"/>
    </row>
    <row r="24" spans="1:12" s="489" customFormat="1" ht="18.75" customHeight="1">
      <c r="A24" s="524"/>
      <c r="B24" s="1323" t="e">
        <f>H24&amp;" "&amp;G24&amp;" "&amp;I24&amp;" "&amp;J24&amp;"%"&amp; " as"&amp;" "&amp;K24&amp; " "&amp;L24</f>
        <v>#REF!</v>
      </c>
      <c r="C24" s="1324"/>
      <c r="D24" s="1324"/>
      <c r="E24" s="1324"/>
      <c r="F24" s="1325"/>
      <c r="G24" s="526" t="s">
        <v>9</v>
      </c>
      <c r="H24" s="527" t="s">
        <v>550</v>
      </c>
      <c r="I24" s="527" t="str">
        <f>IF(J24="","","@")</f>
        <v/>
      </c>
      <c r="J24" s="528" t="s">
        <v>9</v>
      </c>
      <c r="K24" s="529" t="e">
        <f>IF(OR(L24=0,L24=""),"","Rs.")</f>
        <v>#REF!</v>
      </c>
      <c r="L24" s="530" t="e">
        <f>IF(D14=0,"",D14)</f>
        <v>#REF!</v>
      </c>
    </row>
    <row r="25" spans="1:12" s="489" customFormat="1" ht="19.5" customHeight="1">
      <c r="B25" s="1323" t="e">
        <f>H25&amp;" "&amp;G25&amp;" "&amp;I25&amp;" "&amp;J25&amp;"%"&amp; " as"&amp;" "&amp;K25&amp; " "&amp;L25</f>
        <v>#REF!</v>
      </c>
      <c r="C25" s="1324"/>
      <c r="D25" s="1324"/>
      <c r="E25" s="1324"/>
      <c r="F25" s="1325"/>
      <c r="G25" s="526" t="s">
        <v>9</v>
      </c>
      <c r="H25" s="527" t="s">
        <v>551</v>
      </c>
      <c r="I25" s="527" t="str">
        <f>IF(J25="","","@")</f>
        <v/>
      </c>
      <c r="J25" s="528" t="s">
        <v>9</v>
      </c>
      <c r="K25" s="529" t="e">
        <f>IF(OR(L25=0,L25=""),"","Rs.")</f>
        <v>#REF!</v>
      </c>
      <c r="L25" s="530" t="e">
        <f>IF(D15=0,"",D15)</f>
        <v>#REF!</v>
      </c>
    </row>
    <row r="26" spans="1:12" s="489" customFormat="1" ht="19.5" customHeight="1">
      <c r="B26" s="1323" t="e">
        <f>H26&amp;" "&amp;G26&amp;" "&amp;I26&amp;" "&amp;J26&amp;"%"&amp; " as"&amp;" "&amp;K26&amp; " "&amp;L26</f>
        <v>#REF!</v>
      </c>
      <c r="C26" s="1324"/>
      <c r="D26" s="1324"/>
      <c r="E26" s="1324"/>
      <c r="F26" s="1325"/>
      <c r="G26" s="526" t="s">
        <v>9</v>
      </c>
      <c r="H26" s="527" t="s">
        <v>552</v>
      </c>
      <c r="I26" s="527" t="str">
        <f>IF(J26="","","@")</f>
        <v/>
      </c>
      <c r="J26" s="528" t="s">
        <v>9</v>
      </c>
      <c r="K26" s="529" t="e">
        <f>IF(OR(L26=0,L26=""),"","Rs.")</f>
        <v>#REF!</v>
      </c>
      <c r="L26" s="530" t="e">
        <f>IF(D16=0,"",D16)</f>
        <v>#REF!</v>
      </c>
    </row>
    <row r="27" spans="1:12" s="489" customFormat="1" ht="19.5" customHeight="1">
      <c r="B27" s="1323" t="e">
        <f>H27&amp;" "&amp;G27&amp;" "&amp;I27&amp;" "&amp;J27&amp; " as"&amp;" "&amp;K27&amp; " "&amp;L27</f>
        <v>#REF!</v>
      </c>
      <c r="C27" s="1324"/>
      <c r="D27" s="1324"/>
      <c r="E27" s="1324"/>
      <c r="F27" s="1325"/>
      <c r="G27" s="526" t="s">
        <v>9</v>
      </c>
      <c r="H27" s="527" t="s">
        <v>553</v>
      </c>
      <c r="I27" s="527"/>
      <c r="J27" s="531"/>
      <c r="K27" s="529" t="e">
        <f>IF(OR(L27=0,L27=""),"","Rs.")</f>
        <v>#REF!</v>
      </c>
      <c r="L27" s="530" t="e">
        <f>IF(D17=0,"",D17)</f>
        <v>#REF!</v>
      </c>
    </row>
    <row r="28" spans="1:12" s="489" customFormat="1" ht="19.5" customHeight="1">
      <c r="B28" s="1323" t="str">
        <f>H28&amp;" "&amp;G28&amp;" "&amp;I28&amp;" "&amp;J28&amp; " as"&amp;" "&amp;K28&amp; " "&amp;L28</f>
        <v xml:space="preserve">Others     as  </v>
      </c>
      <c r="C28" s="1324"/>
      <c r="D28" s="1324"/>
      <c r="E28" s="1324"/>
      <c r="F28" s="1325"/>
      <c r="G28" s="526" t="s">
        <v>9</v>
      </c>
      <c r="H28" s="525" t="s">
        <v>554</v>
      </c>
      <c r="I28" s="525"/>
      <c r="J28" s="525"/>
      <c r="K28" s="525" t="str">
        <f>IF(OR(L28=0,L28=""),"","Rs.")</f>
        <v/>
      </c>
      <c r="L28" s="532" t="str">
        <f>IF(D18=0,"",D18)</f>
        <v/>
      </c>
    </row>
    <row r="29" spans="1:12" s="489" customFormat="1" ht="19.5" customHeight="1">
      <c r="B29" s="1311"/>
      <c r="C29" s="1311"/>
      <c r="D29" s="1311"/>
      <c r="E29" s="1311"/>
      <c r="F29" s="1312"/>
    </row>
    <row r="30" spans="1:12" ht="59.25" customHeight="1">
      <c r="A30" s="533" t="s">
        <v>555</v>
      </c>
      <c r="B30" s="1331" t="s">
        <v>556</v>
      </c>
      <c r="C30" s="1332"/>
      <c r="D30" s="1332"/>
      <c r="E30" s="1332"/>
      <c r="F30" s="1333"/>
    </row>
    <row r="31" spans="1:12" s="489" customFormat="1" ht="19.5" customHeight="1">
      <c r="A31" s="534" t="s">
        <v>557</v>
      </c>
      <c r="B31" s="1310" t="s">
        <v>558</v>
      </c>
      <c r="C31" s="1310"/>
      <c r="D31" s="1310"/>
      <c r="E31" s="525" t="s">
        <v>559</v>
      </c>
      <c r="F31" s="530">
        <v>0</v>
      </c>
    </row>
    <row r="32" spans="1:12" s="489" customFormat="1" ht="19.5" customHeight="1">
      <c r="A32" s="534" t="s">
        <v>560</v>
      </c>
      <c r="B32" s="527" t="s">
        <v>561</v>
      </c>
      <c r="C32" s="535"/>
      <c r="D32" s="536">
        <v>0.1</v>
      </c>
      <c r="E32" s="525" t="s">
        <v>559</v>
      </c>
      <c r="F32" s="530">
        <f>ROUND(D32*F31,0)</f>
        <v>0</v>
      </c>
      <c r="H32" s="1310"/>
      <c r="I32" s="1310"/>
      <c r="J32" s="1310"/>
    </row>
    <row r="33" spans="1:10" s="489" customFormat="1" ht="19.5" customHeight="1">
      <c r="A33" s="537" t="s">
        <v>562</v>
      </c>
      <c r="B33" s="527" t="s">
        <v>563</v>
      </c>
      <c r="C33" s="535"/>
      <c r="D33" s="538">
        <v>0</v>
      </c>
      <c r="E33" s="525"/>
      <c r="F33" s="530">
        <f>D33</f>
        <v>0</v>
      </c>
      <c r="H33" s="525"/>
      <c r="I33" s="525"/>
      <c r="J33" s="525"/>
    </row>
    <row r="34" spans="1:10" s="489" customFormat="1" ht="19.5" customHeight="1">
      <c r="A34" s="537" t="s">
        <v>564</v>
      </c>
      <c r="B34" s="527" t="s">
        <v>565</v>
      </c>
      <c r="D34" s="536">
        <v>0.02</v>
      </c>
      <c r="E34" s="525" t="s">
        <v>559</v>
      </c>
      <c r="F34" s="530">
        <f>ROUND((F33+(F33*D32))*D34,0)</f>
        <v>0</v>
      </c>
    </row>
    <row r="35" spans="1:10" s="489" customFormat="1" ht="19.5" customHeight="1">
      <c r="A35" s="537" t="s">
        <v>566</v>
      </c>
      <c r="B35" s="527" t="s">
        <v>567</v>
      </c>
      <c r="C35" s="525"/>
      <c r="D35" s="536">
        <v>0.01</v>
      </c>
      <c r="E35" s="525"/>
      <c r="F35" s="530">
        <f>ROUND(((F31-F33)+((F31-F33)*D32))*D35,0)</f>
        <v>0</v>
      </c>
    </row>
    <row r="36" spans="1:10" s="489" customFormat="1" ht="19.5" customHeight="1">
      <c r="A36" s="537" t="s">
        <v>568</v>
      </c>
      <c r="B36" s="529" t="s">
        <v>569</v>
      </c>
      <c r="C36" s="525"/>
      <c r="D36" s="525"/>
      <c r="E36" s="525" t="s">
        <v>559</v>
      </c>
      <c r="F36" s="539" t="str">
        <f>L28</f>
        <v/>
      </c>
    </row>
    <row r="37" spans="1:10" s="489" customFormat="1" ht="19.5" customHeight="1">
      <c r="A37" s="537" t="s">
        <v>570</v>
      </c>
      <c r="B37" s="1310" t="s">
        <v>571</v>
      </c>
      <c r="C37" s="1310"/>
      <c r="D37" s="1310"/>
      <c r="E37" s="525" t="s">
        <v>559</v>
      </c>
      <c r="F37" s="540">
        <f>SUM(F31,F32,F34,F35,F36)</f>
        <v>0</v>
      </c>
    </row>
    <row r="38" spans="1:10" s="489" customFormat="1" ht="19.5" customHeight="1">
      <c r="A38" s="537" t="s">
        <v>572</v>
      </c>
      <c r="B38" s="529" t="s">
        <v>573</v>
      </c>
      <c r="C38" s="525"/>
      <c r="D38" s="536"/>
      <c r="E38" s="525" t="s">
        <v>559</v>
      </c>
      <c r="F38" s="539">
        <f>ROUND(D38*F37,0)</f>
        <v>0</v>
      </c>
    </row>
    <row r="39" spans="1:10" s="489" customFormat="1" ht="19.5" customHeight="1">
      <c r="A39" s="534"/>
      <c r="B39" s="525"/>
      <c r="C39" s="525"/>
      <c r="D39" s="525"/>
      <c r="E39" s="525"/>
      <c r="F39" s="541"/>
    </row>
    <row r="40" spans="1:10" s="489" customFormat="1" ht="15" customHeight="1">
      <c r="A40" s="534"/>
      <c r="B40" s="525"/>
      <c r="C40" s="525"/>
      <c r="D40" s="525"/>
      <c r="E40" s="525"/>
      <c r="F40" s="541"/>
    </row>
    <row r="41" spans="1:10" s="489" customFormat="1" ht="15" customHeight="1">
      <c r="A41" s="534"/>
      <c r="B41" s="525"/>
      <c r="C41" s="525"/>
      <c r="D41" s="525"/>
      <c r="E41" s="525"/>
      <c r="F41" s="541"/>
    </row>
    <row r="42" spans="1:10" s="489" customFormat="1" ht="19.5" customHeight="1">
      <c r="A42" s="534"/>
      <c r="B42" s="525"/>
      <c r="C42" s="525"/>
      <c r="D42" s="525"/>
      <c r="E42" s="525"/>
      <c r="F42" s="541"/>
    </row>
    <row r="43" spans="1:10" ht="49.5" customHeight="1">
      <c r="A43" s="1326" t="str">
        <f>Basic!B1</f>
        <v>Construction of 220kV Terminal Bay at 400kV Hiriyur Substation for KPTCL by POWERGRID</v>
      </c>
      <c r="B43" s="1327"/>
      <c r="C43" s="1328"/>
      <c r="D43" s="1329" t="s">
        <v>574</v>
      </c>
      <c r="E43" s="1330"/>
      <c r="F43" s="549" t="s">
        <v>575</v>
      </c>
    </row>
    <row r="44" spans="1:10" ht="66">
      <c r="A44" s="544" t="s">
        <v>576</v>
      </c>
      <c r="B44" s="545" t="str">
        <f>Basic!B5</f>
        <v>Ref. No:  SRTS-II/C&amp;M/WC-4218/2025---------------------
Specification Nos: SR2/NT/W-AIS/DOM/C00/25/01355</v>
      </c>
      <c r="C44" s="546"/>
      <c r="D44" s="547"/>
      <c r="E44" s="548"/>
      <c r="F44" s="550"/>
    </row>
    <row r="46" spans="1:10">
      <c r="A46" s="542"/>
    </row>
  </sheetData>
  <sheetProtection selectLockedCells="1" selectUnlockedCells="1"/>
  <customSheetViews>
    <customSheetView guid="{9154002C-6C58-44C9-AE93-0E761C3D01F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9AABADBB-0C61-4F6E-8EBA-FB1F391DCDF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0" customWidth="1"/>
    <col min="2" max="2" width="46.875" style="110" customWidth="1"/>
    <col min="3" max="3" width="2.25" style="110" customWidth="1"/>
    <col min="4" max="4" width="17.625" style="148" customWidth="1"/>
    <col min="5" max="5" width="4.125" style="148" customWidth="1"/>
    <col min="6" max="6" width="17.625" style="148" customWidth="1"/>
    <col min="7" max="7" width="21.625" style="113" customWidth="1"/>
    <col min="8" max="8" width="15.25" style="261" customWidth="1"/>
    <col min="9" max="10" width="13.75" style="261" customWidth="1"/>
    <col min="11" max="11" width="14.875" style="261" customWidth="1"/>
    <col min="12" max="12" width="13.75" style="261" customWidth="1"/>
    <col min="13" max="16" width="8" style="261" customWidth="1"/>
    <col min="17" max="16384" width="8" style="113"/>
  </cols>
  <sheetData>
    <row r="1" spans="1:16" ht="15.95" customHeight="1">
      <c r="B1" s="1338" t="s">
        <v>525</v>
      </c>
      <c r="C1" s="1339"/>
      <c r="D1" s="1339"/>
      <c r="E1" s="1339"/>
      <c r="F1" s="1339"/>
    </row>
    <row r="2" spans="1:16" ht="15.95" customHeight="1">
      <c r="B2" s="111"/>
      <c r="C2" s="112"/>
      <c r="D2" s="114"/>
      <c r="E2" s="114"/>
      <c r="F2" s="114"/>
    </row>
    <row r="3" spans="1:16" s="115" customFormat="1" ht="15.95" customHeight="1">
      <c r="A3" s="110"/>
      <c r="B3" s="110"/>
      <c r="C3" s="110"/>
      <c r="D3" s="1340" t="s">
        <v>526</v>
      </c>
      <c r="E3" s="1340"/>
      <c r="F3" s="1340"/>
      <c r="H3" s="1057"/>
      <c r="I3" s="1057"/>
      <c r="J3" s="1057"/>
      <c r="K3" s="1057"/>
      <c r="L3" s="1057"/>
      <c r="M3" s="1057"/>
      <c r="N3" s="1057"/>
      <c r="O3" s="1057"/>
      <c r="P3" s="1057"/>
    </row>
    <row r="4" spans="1:16" s="115" customFormat="1" ht="20.25" customHeight="1">
      <c r="A4" s="1346" t="s">
        <v>527</v>
      </c>
      <c r="B4" s="1346"/>
      <c r="C4" s="1346"/>
      <c r="D4" s="1341" t="str">
        <f>'Sch-1.'!C10</f>
        <v/>
      </c>
      <c r="E4" s="1341"/>
      <c r="F4" s="1341"/>
      <c r="H4" s="1057"/>
      <c r="I4" s="1057"/>
      <c r="J4" s="1057"/>
      <c r="K4" s="1057"/>
      <c r="L4" s="1057"/>
      <c r="M4" s="1057"/>
      <c r="N4" s="1057"/>
      <c r="O4" s="1057"/>
      <c r="P4" s="1057"/>
    </row>
    <row r="5" spans="1:16" s="121" customFormat="1" ht="21" customHeight="1">
      <c r="A5" s="117" t="s">
        <v>346</v>
      </c>
      <c r="B5" s="1344" t="s">
        <v>528</v>
      </c>
      <c r="C5" s="1345"/>
      <c r="D5" s="118" t="s">
        <v>529</v>
      </c>
      <c r="E5" s="1342" t="s">
        <v>530</v>
      </c>
      <c r="F5" s="1343"/>
      <c r="H5" s="1058"/>
      <c r="I5" s="1058"/>
      <c r="J5" s="1058"/>
      <c r="K5" s="1058"/>
      <c r="L5" s="1058"/>
      <c r="M5" s="1058"/>
      <c r="N5" s="1058"/>
      <c r="O5" s="1058"/>
      <c r="P5" s="1058"/>
    </row>
    <row r="6" spans="1:16" s="115" customFormat="1" ht="36" customHeight="1">
      <c r="A6" s="122">
        <v>1</v>
      </c>
      <c r="B6" s="123" t="s">
        <v>531</v>
      </c>
      <c r="C6" s="124"/>
      <c r="D6" s="125">
        <f>'Sch-6'!D15</f>
        <v>0</v>
      </c>
      <c r="E6" s="126" t="s">
        <v>289</v>
      </c>
      <c r="F6" s="127">
        <f>D6</f>
        <v>0</v>
      </c>
      <c r="G6" s="128"/>
      <c r="H6" s="1057"/>
      <c r="I6" s="1057"/>
      <c r="J6" s="1057"/>
      <c r="K6" s="1057"/>
      <c r="L6" s="1057"/>
      <c r="M6" s="1057"/>
      <c r="N6" s="1057"/>
      <c r="O6" s="1057"/>
      <c r="P6" s="1057"/>
    </row>
    <row r="7" spans="1:16" s="115" customFormat="1" ht="34.5" customHeight="1">
      <c r="A7" s="122">
        <v>2</v>
      </c>
      <c r="B7" s="123" t="s">
        <v>532</v>
      </c>
      <c r="C7" s="124"/>
      <c r="D7" s="125">
        <f>'Sch-6'!D17</f>
        <v>0</v>
      </c>
      <c r="E7" s="126"/>
      <c r="F7" s="127">
        <f>D7</f>
        <v>0</v>
      </c>
      <c r="G7" s="128"/>
      <c r="H7" s="1057"/>
      <c r="I7" s="1057"/>
      <c r="J7" s="1057"/>
      <c r="K7" s="1057"/>
      <c r="L7" s="1057"/>
      <c r="M7" s="1057"/>
      <c r="N7" s="1057"/>
      <c r="O7" s="1057"/>
      <c r="P7" s="1057"/>
    </row>
    <row r="8" spans="1:16" s="115" customFormat="1" ht="21" customHeight="1">
      <c r="A8" s="122">
        <v>3</v>
      </c>
      <c r="B8" s="123" t="s">
        <v>533</v>
      </c>
      <c r="C8" s="124"/>
      <c r="D8" s="125">
        <f>'Sch-6'!D19</f>
        <v>0</v>
      </c>
      <c r="E8" s="126"/>
      <c r="F8" s="127">
        <f>D8</f>
        <v>0</v>
      </c>
      <c r="G8" s="128"/>
      <c r="H8" s="1057"/>
      <c r="I8" s="1057"/>
      <c r="J8" s="1057"/>
      <c r="K8" s="1057"/>
      <c r="L8" s="1057"/>
      <c r="M8" s="1057"/>
      <c r="N8" s="1057"/>
      <c r="O8" s="1057"/>
      <c r="P8" s="1057"/>
    </row>
    <row r="9" spans="1:16" s="115" customFormat="1" ht="21" customHeight="1">
      <c r="A9" s="122">
        <v>4</v>
      </c>
      <c r="B9" s="123" t="s">
        <v>534</v>
      </c>
      <c r="C9" s="124"/>
      <c r="D9" s="129" t="s">
        <v>535</v>
      </c>
      <c r="E9" s="126"/>
      <c r="F9" s="120" t="str">
        <f>D9</f>
        <v>Not Applicable</v>
      </c>
      <c r="H9" s="1057"/>
      <c r="I9" s="1057"/>
      <c r="J9" s="1057"/>
      <c r="K9" s="1057"/>
      <c r="L9" s="1057"/>
      <c r="M9" s="1057"/>
      <c r="N9" s="1057"/>
      <c r="O9" s="1057"/>
      <c r="P9" s="1057"/>
    </row>
    <row r="10" spans="1:16" s="115" customFormat="1" ht="21" customHeight="1">
      <c r="A10" s="122">
        <v>5</v>
      </c>
      <c r="B10" s="123" t="s">
        <v>536</v>
      </c>
      <c r="C10" s="124"/>
      <c r="D10" s="130">
        <f>SUM(D6,D7,D8)</f>
        <v>0</v>
      </c>
      <c r="E10" s="126"/>
      <c r="F10" s="131">
        <f>F6+F7+F8</f>
        <v>0</v>
      </c>
      <c r="H10" s="1057"/>
      <c r="I10" s="1057"/>
      <c r="J10" s="1057"/>
      <c r="K10" s="1057"/>
      <c r="L10" s="1057"/>
      <c r="M10" s="1057"/>
      <c r="N10" s="1057"/>
      <c r="O10" s="1057"/>
      <c r="P10" s="1057"/>
    </row>
    <row r="11" spans="1:16" s="115" customFormat="1" ht="21" customHeight="1">
      <c r="A11" s="122">
        <v>6</v>
      </c>
      <c r="B11" s="132" t="s">
        <v>537</v>
      </c>
      <c r="C11" s="133" t="s">
        <v>289</v>
      </c>
      <c r="D11" s="125" t="e">
        <f>'Sch-1.'!#REF!+'Sch-2'!#REF!+'Sch-1 '!#REF!+'Sch-7'!#REF!</f>
        <v>#REF!</v>
      </c>
      <c r="E11" s="134" t="s">
        <v>289</v>
      </c>
      <c r="F11" s="127" t="e">
        <f>D11</f>
        <v>#REF!</v>
      </c>
      <c r="H11" s="1057"/>
      <c r="I11" s="1057"/>
      <c r="J11" s="1057"/>
      <c r="K11" s="1057"/>
      <c r="L11" s="1057"/>
      <c r="M11" s="1057"/>
      <c r="N11" s="1057"/>
      <c r="O11" s="1057"/>
      <c r="P11" s="1057"/>
    </row>
    <row r="12" spans="1:16" s="115" customFormat="1" ht="21.95" customHeight="1">
      <c r="A12" s="122">
        <v>7</v>
      </c>
      <c r="B12" s="132" t="s">
        <v>538</v>
      </c>
      <c r="C12" s="124"/>
      <c r="D12" s="118" t="e">
        <f>D10-D11</f>
        <v>#REF!</v>
      </c>
      <c r="E12" s="126"/>
      <c r="F12" s="131" t="e">
        <f>F10-F11</f>
        <v>#REF!</v>
      </c>
      <c r="G12" s="135"/>
      <c r="H12" s="1057"/>
      <c r="I12" s="1057"/>
      <c r="J12" s="1057"/>
      <c r="K12" s="1057"/>
      <c r="L12" s="1057"/>
      <c r="M12" s="1057"/>
      <c r="N12" s="1057"/>
      <c r="O12" s="1057"/>
      <c r="P12" s="1057"/>
    </row>
    <row r="13" spans="1:16" s="115" customFormat="1" ht="21.95" customHeight="1">
      <c r="A13" s="122">
        <v>8</v>
      </c>
      <c r="B13" s="123" t="s">
        <v>539</v>
      </c>
      <c r="C13" s="124"/>
      <c r="D13" s="125"/>
      <c r="E13" s="126"/>
      <c r="F13" s="127"/>
      <c r="H13" s="1057"/>
      <c r="I13" s="1057"/>
      <c r="J13" s="1057"/>
      <c r="K13" s="1057"/>
      <c r="L13" s="1057"/>
      <c r="M13" s="1057"/>
      <c r="N13" s="1057"/>
      <c r="O13" s="1057"/>
      <c r="P13" s="1057"/>
    </row>
    <row r="14" spans="1:16" s="115" customFormat="1" ht="21.95" customHeight="1">
      <c r="A14" s="122" t="s">
        <v>289</v>
      </c>
      <c r="B14" s="123" t="s">
        <v>540</v>
      </c>
      <c r="C14" s="136"/>
      <c r="D14" s="129" t="e">
        <f>'Sch-5'!#REF!</f>
        <v>#REF!</v>
      </c>
      <c r="E14" s="137"/>
      <c r="F14" s="120" t="e">
        <f>F32</f>
        <v>#REF!</v>
      </c>
      <c r="G14" s="128"/>
      <c r="H14" s="1057"/>
      <c r="I14" s="1057"/>
      <c r="J14" s="1057"/>
      <c r="K14" s="1057"/>
      <c r="L14" s="1057"/>
      <c r="M14" s="1057"/>
      <c r="N14" s="1057"/>
      <c r="O14" s="1057"/>
      <c r="P14" s="1057"/>
    </row>
    <row r="15" spans="1:16" s="115" customFormat="1" ht="21.95" customHeight="1">
      <c r="A15" s="122"/>
      <c r="B15" s="123" t="s">
        <v>577</v>
      </c>
      <c r="C15" s="124"/>
      <c r="D15" s="129" t="e">
        <f>'Sch-5'!K15+'Sch-5'!#REF!</f>
        <v>#REF!</v>
      </c>
      <c r="E15" s="138"/>
      <c r="F15" s="120" t="e">
        <f>F33</f>
        <v>#REF!</v>
      </c>
      <c r="G15" s="128"/>
      <c r="H15" s="1057"/>
      <c r="I15" s="1057"/>
      <c r="J15" s="1057"/>
      <c r="K15" s="1057"/>
      <c r="L15" s="1057"/>
      <c r="M15" s="1057"/>
      <c r="N15" s="1057"/>
      <c r="O15" s="1057"/>
      <c r="P15" s="1057"/>
    </row>
    <row r="16" spans="1:16" s="115" customFormat="1" ht="21.95" customHeight="1">
      <c r="A16" s="122"/>
      <c r="B16" s="123" t="s">
        <v>578</v>
      </c>
      <c r="C16" s="124"/>
      <c r="D16" s="129" t="e">
        <f>#REF!+#REF!</f>
        <v>#REF!</v>
      </c>
      <c r="E16" s="138"/>
      <c r="F16" s="120" t="e">
        <f>F36</f>
        <v>#REF!</v>
      </c>
      <c r="G16" s="128"/>
      <c r="H16" s="1057"/>
      <c r="I16" s="1057"/>
      <c r="J16" s="1057"/>
      <c r="K16" s="1057"/>
      <c r="L16" s="1057"/>
      <c r="M16" s="1057"/>
      <c r="N16" s="1057"/>
      <c r="O16" s="1057"/>
      <c r="P16" s="1057"/>
    </row>
    <row r="17" spans="1:16" s="115" customFormat="1" ht="21.95" customHeight="1">
      <c r="A17" s="122"/>
      <c r="B17" s="123" t="s">
        <v>579</v>
      </c>
      <c r="C17" s="124"/>
      <c r="D17" s="129" t="e">
        <f>#REF!</f>
        <v>#REF!</v>
      </c>
      <c r="E17" s="119"/>
      <c r="F17" s="120">
        <f>F34</f>
        <v>0</v>
      </c>
      <c r="H17" s="1057"/>
      <c r="I17" s="1057"/>
      <c r="J17" s="1057"/>
      <c r="K17" s="1057"/>
      <c r="L17" s="1057"/>
      <c r="M17" s="1057"/>
      <c r="N17" s="1057"/>
      <c r="O17" s="1057"/>
      <c r="P17" s="1057"/>
    </row>
    <row r="18" spans="1:16" s="115" customFormat="1" ht="27" customHeight="1">
      <c r="A18" s="122"/>
      <c r="B18" s="123" t="s">
        <v>580</v>
      </c>
      <c r="C18" s="139"/>
      <c r="D18" s="247" t="e">
        <f>D14+D15+D16+D17</f>
        <v>#REF!</v>
      </c>
      <c r="E18" s="140"/>
      <c r="F18" s="139" t="e">
        <f>SUM(F14:F17)</f>
        <v>#REF!</v>
      </c>
      <c r="G18" s="128"/>
      <c r="H18" s="1057"/>
      <c r="I18" s="1057"/>
      <c r="J18" s="1057"/>
      <c r="K18" s="1057"/>
      <c r="L18" s="1057"/>
      <c r="M18" s="1057"/>
      <c r="N18" s="1057"/>
      <c r="O18" s="1057"/>
      <c r="P18" s="1057"/>
    </row>
    <row r="19" spans="1:16" s="115" customFormat="1" ht="33.75" customHeight="1">
      <c r="A19" s="122">
        <v>8</v>
      </c>
      <c r="B19" s="123" t="s">
        <v>546</v>
      </c>
      <c r="C19" s="124"/>
      <c r="D19" s="118" t="e">
        <f>D10+D18</f>
        <v>#REF!</v>
      </c>
      <c r="E19" s="141" t="s">
        <v>289</v>
      </c>
      <c r="F19" s="142" t="e">
        <f>F10+F18</f>
        <v>#REF!</v>
      </c>
      <c r="G19" s="128"/>
      <c r="H19" s="1057"/>
      <c r="I19" s="1057"/>
      <c r="J19" s="1057"/>
      <c r="K19" s="1057"/>
      <c r="L19" s="1057"/>
      <c r="M19" s="1057"/>
      <c r="N19" s="1057"/>
      <c r="O19" s="1057"/>
      <c r="P19" s="1057"/>
    </row>
    <row r="20" spans="1:16" s="115" customFormat="1" ht="51" customHeight="1">
      <c r="A20" s="122">
        <v>9</v>
      </c>
      <c r="B20" s="123" t="s">
        <v>547</v>
      </c>
      <c r="C20" s="124"/>
      <c r="D20" s="125">
        <f>'Sch-1.'!J51</f>
        <v>0</v>
      </c>
      <c r="E20" s="126"/>
      <c r="F20" s="127">
        <f>D20</f>
        <v>0</v>
      </c>
      <c r="H20" s="1057"/>
      <c r="I20" s="1057"/>
      <c r="J20" s="1057"/>
      <c r="K20" s="1057"/>
      <c r="L20" s="1057"/>
      <c r="M20" s="1057"/>
      <c r="N20" s="1057"/>
      <c r="O20" s="1057"/>
      <c r="P20" s="1057"/>
    </row>
    <row r="21" spans="1:16" s="115" customFormat="1" ht="23.25" customHeight="1">
      <c r="A21" s="143" t="s">
        <v>548</v>
      </c>
      <c r="B21" s="1347" t="s">
        <v>549</v>
      </c>
      <c r="C21" s="1347"/>
      <c r="D21" s="1347"/>
      <c r="E21" s="1347"/>
      <c r="F21" s="1348"/>
      <c r="H21" s="1057"/>
      <c r="I21" s="1057"/>
      <c r="J21" s="1057"/>
      <c r="K21" s="1057"/>
      <c r="L21" s="1057"/>
      <c r="M21" s="1057"/>
      <c r="N21" s="1057"/>
      <c r="O21" s="1057"/>
      <c r="P21" s="1057"/>
    </row>
    <row r="22" spans="1:16" s="115" customFormat="1" ht="18.75" customHeight="1">
      <c r="A22" s="145" t="s">
        <v>557</v>
      </c>
      <c r="B22" s="1337" t="s">
        <v>581</v>
      </c>
      <c r="C22" s="1337"/>
      <c r="D22" s="1337"/>
      <c r="E22" s="144" t="s">
        <v>559</v>
      </c>
      <c r="F22" s="147" t="e">
        <f>D14</f>
        <v>#REF!</v>
      </c>
      <c r="H22" s="1057"/>
      <c r="I22" s="1057"/>
      <c r="J22" s="1057"/>
      <c r="K22" s="1057"/>
      <c r="L22" s="1057"/>
      <c r="M22" s="1057"/>
      <c r="N22" s="1057"/>
      <c r="O22" s="1057"/>
      <c r="P22" s="1057"/>
    </row>
    <row r="23" spans="1:16" s="115" customFormat="1" ht="19.5" customHeight="1">
      <c r="A23" s="145" t="s">
        <v>560</v>
      </c>
      <c r="B23" s="1337" t="s">
        <v>582</v>
      </c>
      <c r="C23" s="1337"/>
      <c r="D23" s="1337"/>
      <c r="E23" s="144" t="s">
        <v>559</v>
      </c>
      <c r="F23" s="147" t="e">
        <f>D15</f>
        <v>#REF!</v>
      </c>
      <c r="H23" s="1057"/>
      <c r="I23" s="1057"/>
      <c r="J23" s="1057"/>
      <c r="K23" s="1057"/>
      <c r="L23" s="1057"/>
      <c r="M23" s="1057"/>
      <c r="N23" s="1057"/>
      <c r="O23" s="1057"/>
      <c r="P23" s="1057"/>
    </row>
    <row r="24" spans="1:16" s="115" customFormat="1" ht="19.5" customHeight="1">
      <c r="A24" s="145" t="s">
        <v>562</v>
      </c>
      <c r="B24" s="1337" t="s">
        <v>583</v>
      </c>
      <c r="C24" s="1337"/>
      <c r="D24" s="1337"/>
      <c r="E24" s="144" t="s">
        <v>559</v>
      </c>
      <c r="F24" s="147" t="e">
        <f>D16</f>
        <v>#REF!</v>
      </c>
      <c r="H24" s="1057"/>
      <c r="I24" s="1057"/>
      <c r="J24" s="1057"/>
      <c r="K24" s="1057"/>
      <c r="L24" s="1057"/>
      <c r="M24" s="1057"/>
      <c r="N24" s="1057"/>
      <c r="O24" s="1057"/>
      <c r="P24" s="1057"/>
    </row>
    <row r="25" spans="1:16" s="115" customFormat="1" ht="19.5" customHeight="1">
      <c r="A25" s="145" t="s">
        <v>564</v>
      </c>
      <c r="B25" s="1337" t="s">
        <v>554</v>
      </c>
      <c r="C25" s="1337"/>
      <c r="D25" s="1337"/>
      <c r="E25" s="144" t="s">
        <v>559</v>
      </c>
      <c r="F25" s="147" t="e">
        <f>D17</f>
        <v>#REF!</v>
      </c>
      <c r="H25" s="1057"/>
      <c r="I25" s="1057"/>
      <c r="J25" s="1057"/>
      <c r="K25" s="1057"/>
      <c r="L25" s="1057"/>
      <c r="M25" s="1057"/>
      <c r="N25" s="1057"/>
      <c r="O25" s="1057"/>
      <c r="P25" s="1057"/>
    </row>
    <row r="26" spans="1:16" s="115" customFormat="1" ht="19.5" customHeight="1">
      <c r="A26" s="149" t="s">
        <v>555</v>
      </c>
      <c r="B26" s="1347" t="s">
        <v>584</v>
      </c>
      <c r="C26" s="1347"/>
      <c r="D26" s="1347"/>
      <c r="E26" s="1347"/>
      <c r="F26" s="1348"/>
      <c r="H26" s="1057"/>
      <c r="I26" s="1057"/>
      <c r="J26" s="1057"/>
      <c r="K26" s="1057"/>
      <c r="L26" s="1057"/>
      <c r="M26" s="1057"/>
      <c r="N26" s="1057"/>
      <c r="O26" s="1057"/>
      <c r="P26" s="1057"/>
    </row>
    <row r="27" spans="1:16" ht="19.5" customHeight="1">
      <c r="A27" s="248"/>
      <c r="B27" s="113"/>
      <c r="C27" s="113"/>
      <c r="D27" s="113"/>
      <c r="E27" s="113"/>
      <c r="F27" s="249"/>
    </row>
    <row r="28" spans="1:16" s="115" customFormat="1" ht="19.5" customHeight="1">
      <c r="A28" s="250"/>
      <c r="F28" s="251"/>
      <c r="H28" s="1057"/>
      <c r="I28" s="1057"/>
      <c r="J28" s="1057"/>
      <c r="K28" s="1057"/>
      <c r="L28" s="1057"/>
      <c r="M28" s="1057"/>
      <c r="N28" s="1057"/>
      <c r="O28" s="1057"/>
      <c r="P28" s="1057"/>
    </row>
    <row r="29" spans="1:16" s="115" customFormat="1" ht="19.5" customHeight="1">
      <c r="A29" s="250"/>
      <c r="F29" s="251"/>
      <c r="H29" s="1057"/>
      <c r="I29" s="1057"/>
      <c r="J29" s="1057"/>
      <c r="K29" s="1057"/>
      <c r="L29" s="1057"/>
      <c r="M29" s="1057"/>
      <c r="N29" s="1057"/>
      <c r="O29" s="1057"/>
      <c r="P29" s="1057"/>
    </row>
    <row r="30" spans="1:16" s="115" customFormat="1" ht="60" customHeight="1">
      <c r="A30" s="149" t="s">
        <v>585</v>
      </c>
      <c r="B30" s="1349" t="s">
        <v>586</v>
      </c>
      <c r="C30" s="1350"/>
      <c r="D30" s="1350"/>
      <c r="E30" s="1350"/>
      <c r="F30" s="1351"/>
      <c r="H30" s="1057" t="s">
        <v>587</v>
      </c>
      <c r="I30" s="1057"/>
      <c r="J30" s="1057"/>
      <c r="K30" s="1057"/>
      <c r="L30" s="1057"/>
      <c r="M30" s="1057"/>
      <c r="N30" s="1057"/>
      <c r="O30" s="1057"/>
      <c r="P30" s="1057"/>
    </row>
    <row r="31" spans="1:16" s="115" customFormat="1" ht="19.5" customHeight="1">
      <c r="A31" s="145" t="s">
        <v>557</v>
      </c>
      <c r="B31" s="1337" t="s">
        <v>558</v>
      </c>
      <c r="C31" s="1337"/>
      <c r="D31" s="1337"/>
      <c r="E31" s="144" t="s">
        <v>559</v>
      </c>
      <c r="F31" s="146" t="e">
        <f>'Sch-1.'!#REF!</f>
        <v>#REF!</v>
      </c>
      <c r="H31" s="1058" t="s">
        <v>588</v>
      </c>
      <c r="I31" s="1058" t="e">
        <f>#REF!</f>
        <v>#REF!</v>
      </c>
      <c r="J31" s="1058" t="e">
        <f>IF(I31=0, "", I31)</f>
        <v>#REF!</v>
      </c>
      <c r="K31" s="1059" t="e">
        <f>IF(I31=0, "", "Discount on lum-sum basis on total price quoted by us without Taxes &amp; Duties. In Rs. ")</f>
        <v>#REF!</v>
      </c>
      <c r="L31" s="1058" t="s">
        <v>589</v>
      </c>
      <c r="M31" s="1060" t="e">
        <f>#REF!</f>
        <v>#REF!</v>
      </c>
      <c r="N31" s="1060" t="e">
        <f t="shared" ref="N31:N37" si="0">IF(M31=0, "", M31)</f>
        <v>#REF!</v>
      </c>
      <c r="O31" s="1059" t="e">
        <f>IF(M31=0, "", " Discount on lum-sum basis on total price quoted by us without Taxes &amp; Duties. In Percent (%) .")</f>
        <v>#REF!</v>
      </c>
      <c r="P31" s="1057"/>
    </row>
    <row r="32" spans="1:16" s="115" customFormat="1" ht="19.5" customHeight="1">
      <c r="A32" s="145" t="s">
        <v>560</v>
      </c>
      <c r="B32" s="1337" t="s">
        <v>590</v>
      </c>
      <c r="C32" s="1337"/>
      <c r="D32" s="1337"/>
      <c r="E32" s="144" t="s">
        <v>559</v>
      </c>
      <c r="F32" s="146" t="e">
        <f>ROUND(0.103*F31,0)</f>
        <v>#REF!</v>
      </c>
      <c r="H32" s="1057"/>
      <c r="I32" s="1057"/>
      <c r="J32" s="1058"/>
      <c r="K32" s="1059" t="e">
        <f>IF(SUM(I33:I37)=0, "", "Discount on lum-sum basis on the Schedules as given below , In Rs. :")</f>
        <v>#REF!</v>
      </c>
      <c r="L32" s="1057"/>
      <c r="M32" s="1057"/>
      <c r="N32" s="1060"/>
      <c r="O32" s="1059" t="e">
        <f>IF(SUM(M33:M37)=0, "", "Discount on lum-sum basis on the Schedules as given below , In Percent (%) :")</f>
        <v>#REF!</v>
      </c>
      <c r="P32" s="1057"/>
    </row>
    <row r="33" spans="1:16" s="115" customFormat="1" ht="19.5" customHeight="1">
      <c r="A33" s="145" t="s">
        <v>562</v>
      </c>
      <c r="B33" s="1337" t="s">
        <v>591</v>
      </c>
      <c r="C33" s="1337"/>
      <c r="D33" s="1337"/>
      <c r="E33" s="144" t="s">
        <v>559</v>
      </c>
      <c r="F33" s="146" t="e">
        <f>'Sch-5'!K15+'Sch-5'!#REF!</f>
        <v>#REF!</v>
      </c>
      <c r="H33" s="1058" t="s">
        <v>592</v>
      </c>
      <c r="I33" s="1058" t="e">
        <f>#REF!</f>
        <v>#REF!</v>
      </c>
      <c r="J33" s="1058" t="e">
        <f>IF(I33=0, "", I33)</f>
        <v>#REF!</v>
      </c>
      <c r="K33" s="262" t="e">
        <f>IF(I33=0, "", "Schedule-1 : Ex works prices (Direct Only)")</f>
        <v>#REF!</v>
      </c>
      <c r="L33" s="1058" t="s">
        <v>593</v>
      </c>
      <c r="M33" s="1060" t="e">
        <f>#REF!</f>
        <v>#REF!</v>
      </c>
      <c r="N33" s="1060" t="e">
        <f t="shared" si="0"/>
        <v>#REF!</v>
      </c>
      <c r="O33" s="262" t="e">
        <f>IF(M33=0, "", "Schedule-1 : Ex works prices (Direct Only)")</f>
        <v>#REF!</v>
      </c>
      <c r="P33" s="1057"/>
    </row>
    <row r="34" spans="1:16" s="115" customFormat="1" ht="19.5" customHeight="1">
      <c r="A34" s="145" t="s">
        <v>564</v>
      </c>
      <c r="B34" s="1337" t="s">
        <v>554</v>
      </c>
      <c r="C34" s="1337"/>
      <c r="D34" s="1337"/>
      <c r="E34" s="144" t="s">
        <v>559</v>
      </c>
      <c r="F34" s="264"/>
      <c r="H34" s="1058" t="s">
        <v>594</v>
      </c>
      <c r="I34" s="1058" t="e">
        <f>#REF!</f>
        <v>#REF!</v>
      </c>
      <c r="J34" s="1058" t="e">
        <f>IF(I34=0, "", I34)</f>
        <v>#REF!</v>
      </c>
      <c r="K34" s="262" t="e">
        <f>IF(I34=0, "", "Schedule-1 : Ex works prices (Bought Out Only)")</f>
        <v>#REF!</v>
      </c>
      <c r="L34" s="1058" t="s">
        <v>595</v>
      </c>
      <c r="M34" s="1060" t="e">
        <f>#REF!</f>
        <v>#REF!</v>
      </c>
      <c r="N34" s="1060" t="e">
        <f t="shared" si="0"/>
        <v>#REF!</v>
      </c>
      <c r="O34" s="262" t="e">
        <f>IF(M34=0, "", "Schedule-1 : Ex works prices (Bought Out Only)")</f>
        <v>#REF!</v>
      </c>
      <c r="P34" s="1057"/>
    </row>
    <row r="35" spans="1:16" s="115" customFormat="1" ht="15" customHeight="1">
      <c r="A35" s="145" t="s">
        <v>566</v>
      </c>
      <c r="B35" s="1337" t="s">
        <v>571</v>
      </c>
      <c r="C35" s="1337"/>
      <c r="D35" s="1337"/>
      <c r="E35" s="144" t="s">
        <v>559</v>
      </c>
      <c r="F35" s="147" t="e">
        <f>D6+D7+F32+F33+F34</f>
        <v>#REF!</v>
      </c>
      <c r="H35" s="1058" t="s">
        <v>596</v>
      </c>
      <c r="I35" s="1058" t="e">
        <f>#REF!</f>
        <v>#REF!</v>
      </c>
      <c r="J35" s="1058" t="e">
        <f>IF(I35=0, "", I35)</f>
        <v>#REF!</v>
      </c>
      <c r="K35" s="262" t="e">
        <f>IF(I35=0, "", "Schedule-2 : Freight &amp; Insurance")</f>
        <v>#REF!</v>
      </c>
      <c r="L35" s="1058" t="s">
        <v>597</v>
      </c>
      <c r="M35" s="1060" t="e">
        <f>#REF!</f>
        <v>#REF!</v>
      </c>
      <c r="N35" s="1060" t="e">
        <f t="shared" si="0"/>
        <v>#REF!</v>
      </c>
      <c r="O35" s="262" t="e">
        <f>IF(M35=0, "", "Schedule-2 : Freight &amp; Insurance")</f>
        <v>#REF!</v>
      </c>
      <c r="P35" s="1057"/>
    </row>
    <row r="36" spans="1:16" s="115" customFormat="1" ht="15" customHeight="1">
      <c r="A36" s="145" t="s">
        <v>568</v>
      </c>
      <c r="B36" s="1337" t="s">
        <v>598</v>
      </c>
      <c r="C36" s="1337"/>
      <c r="D36" s="1337"/>
      <c r="E36" s="144" t="s">
        <v>559</v>
      </c>
      <c r="F36" s="147" t="e">
        <f>ROUND(0.01*F35,0)</f>
        <v>#REF!</v>
      </c>
      <c r="H36" s="1058" t="s">
        <v>599</v>
      </c>
      <c r="I36" s="1058" t="e">
        <f>#REF!</f>
        <v>#REF!</v>
      </c>
      <c r="J36" s="1058" t="e">
        <f>IF(I36=0, "", I36)</f>
        <v>#REF!</v>
      </c>
      <c r="K36" s="262" t="e">
        <f>IF(I36=0, "", "Schedule-3 : Erection Charges")</f>
        <v>#REF!</v>
      </c>
      <c r="L36" s="1058" t="s">
        <v>600</v>
      </c>
      <c r="M36" s="1060" t="e">
        <f>#REF!</f>
        <v>#REF!</v>
      </c>
      <c r="N36" s="1060" t="e">
        <f t="shared" si="0"/>
        <v>#REF!</v>
      </c>
      <c r="O36" s="262" t="e">
        <f>IF(M36=0, "", "Schedule-3 : Erection Charges")</f>
        <v>#REF!</v>
      </c>
      <c r="P36" s="1057"/>
    </row>
    <row r="37" spans="1:16" s="115" customFormat="1" ht="19.5" customHeight="1">
      <c r="A37" s="252"/>
      <c r="B37" s="253"/>
      <c r="C37" s="253"/>
      <c r="D37" s="253"/>
      <c r="E37" s="253"/>
      <c r="F37" s="254"/>
      <c r="H37" s="1058" t="s">
        <v>601</v>
      </c>
      <c r="I37" s="1058" t="e">
        <f>#REF!</f>
        <v>#REF!</v>
      </c>
      <c r="J37" s="1058" t="e">
        <f>IF(I37=0, "", I37)</f>
        <v>#REF!</v>
      </c>
      <c r="K37" s="262" t="e">
        <f>IF(I37=0, "", "Schedule-7 : Type Test Charges")</f>
        <v>#REF!</v>
      </c>
      <c r="L37" s="1058" t="s">
        <v>602</v>
      </c>
      <c r="M37" s="1060" t="e">
        <f>#REF!</f>
        <v>#REF!</v>
      </c>
      <c r="N37" s="1060" t="e">
        <f t="shared" si="0"/>
        <v>#REF!</v>
      </c>
      <c r="O37" s="262" t="e">
        <f>IF(M37=0, "", "Schedule-7 : Type Test Charges")</f>
        <v>#REF!</v>
      </c>
      <c r="P37" s="1057"/>
    </row>
    <row r="38" spans="1:16" ht="49.5" customHeight="1">
      <c r="A38" s="1334" t="str">
        <f>Cover!B2</f>
        <v>Construction of 220kV Terminal Bay at 400kV Hiriyur Substation for KPTCL by POWERGRID</v>
      </c>
      <c r="B38" s="1334"/>
      <c r="C38" s="1334"/>
      <c r="D38" s="1335" t="s">
        <v>574</v>
      </c>
      <c r="E38" s="1336"/>
      <c r="F38" s="116" t="s">
        <v>575</v>
      </c>
      <c r="H38" s="1058" t="s">
        <v>603</v>
      </c>
      <c r="I38" s="1058" t="e">
        <f>#REF!</f>
        <v>#REF!</v>
      </c>
      <c r="J38" s="1058"/>
      <c r="K38" s="1058"/>
      <c r="L38" s="1058"/>
      <c r="M38" s="1058"/>
      <c r="N38" s="1058"/>
    </row>
    <row r="39" spans="1:16">
      <c r="H39" s="261" t="s">
        <v>604</v>
      </c>
      <c r="I39" s="263" t="e">
        <f>K31 &amp;J31 &amp;O31 &amp; N31</f>
        <v>#REF!</v>
      </c>
    </row>
    <row r="40" spans="1:16">
      <c r="I40" s="263" t="e">
        <f>K32 &amp; K33&amp;J33&amp;K34&amp;J34&amp;K35&amp;J35&amp;K36&amp;J36&amp;K37&amp;J37</f>
        <v>#REF!</v>
      </c>
    </row>
    <row r="41" spans="1:16">
      <c r="I41" s="263" t="e">
        <f>O32&amp;O33&amp;N33&amp;O34&amp;N34&amp;O35&amp;N35&amp;O36&amp;N36&amp;O37&amp;N37</f>
        <v>#REF!</v>
      </c>
    </row>
  </sheetData>
  <sheetProtection sheet="1" objects="1" scenarios="1" selectLockedCells="1"/>
  <customSheetViews>
    <customSheetView guid="{9154002C-6C58-44C9-AE93-0E761C3D01FD}"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9AABADBB-0C61-4F6E-8EBA-FB1F391DCDF7}"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09" customWidth="1"/>
    <col min="2" max="2" width="22.125" style="109" customWidth="1"/>
    <col min="3" max="16384" width="8" style="109"/>
  </cols>
  <sheetData>
    <row r="1" spans="1:4" s="108" customFormat="1" ht="30" customHeight="1">
      <c r="A1" s="1352">
        <f>'Bid Form 2nd Envelope'!AB18</f>
        <v>0</v>
      </c>
      <c r="B1" s="1352"/>
    </row>
    <row r="2" spans="1:4" s="108" customFormat="1" ht="30" customHeight="1"/>
    <row r="3" spans="1:4">
      <c r="A3" s="108"/>
    </row>
    <row r="4" spans="1:4">
      <c r="A4" s="313" t="str">
        <f>IF(OR((A1&gt;9999999999),(A1&lt;0)),"Invalid Entry - More than 1000 crore OR -ve value",IF(A1=0, "Rs. Zero Only ",+CONCATENATE("Rs. ", B11,D11,B10,D10,B9,D9,B8,D8,B7,D7,B6," Only")))</f>
        <v xml:space="preserve">Rs. Zero Only </v>
      </c>
      <c r="B4" s="314"/>
    </row>
    <row r="5" spans="1:4">
      <c r="A5" s="315"/>
      <c r="B5" s="314"/>
    </row>
    <row r="6" spans="1:4">
      <c r="A6" s="316">
        <f>-INT(A1/100)*100+ROUND(A1,0)</f>
        <v>0</v>
      </c>
      <c r="B6" s="314" t="str">
        <f t="shared" ref="B6:B11" si="0">IF(A6=0,"",LOOKUP(A6,$A$13:$A$112,$B$13:$B$112))</f>
        <v/>
      </c>
      <c r="D6" s="1061"/>
    </row>
    <row r="7" spans="1:4">
      <c r="A7" s="316">
        <f>-INT(A1/1000)*10+INT(A1/100)</f>
        <v>0</v>
      </c>
      <c r="B7" s="314" t="str">
        <f t="shared" si="0"/>
        <v/>
      </c>
      <c r="D7" s="1061" t="str">
        <f>+IF(B7="",""," Hundred ")</f>
        <v/>
      </c>
    </row>
    <row r="8" spans="1:4">
      <c r="A8" s="316">
        <f>-INT(A1/100000)*100+INT(A1/1000)</f>
        <v>0</v>
      </c>
      <c r="B8" s="314" t="str">
        <f t="shared" si="0"/>
        <v/>
      </c>
      <c r="D8" s="1061" t="str">
        <f>IF((B8=""),IF(C8="",""," Thousand ")," Thousand ")</f>
        <v/>
      </c>
    </row>
    <row r="9" spans="1:4">
      <c r="A9" s="316">
        <f>-INT(A1/10000000)*100+INT(A1/100000)</f>
        <v>0</v>
      </c>
      <c r="B9" s="314" t="str">
        <f t="shared" si="0"/>
        <v/>
      </c>
      <c r="D9" s="1061" t="str">
        <f>IF((B9=""),IF(C9="",""," Lac ")," Lac ")</f>
        <v/>
      </c>
    </row>
    <row r="10" spans="1:4">
      <c r="A10" s="316">
        <f>-INT(A1/1000000000)*100+INT(A1/10000000)</f>
        <v>0</v>
      </c>
      <c r="B10" s="317" t="str">
        <f t="shared" si="0"/>
        <v/>
      </c>
      <c r="D10" s="1061" t="str">
        <f>IF((B10=""),IF(C10="",""," Crore ")," Crore ")</f>
        <v/>
      </c>
    </row>
    <row r="11" spans="1:4">
      <c r="A11" s="318">
        <f>-INT(A1/10000000000)*1000+INT(A1/1000000000)</f>
        <v>0</v>
      </c>
      <c r="B11" s="317" t="str">
        <f t="shared" si="0"/>
        <v/>
      </c>
      <c r="D11" s="1061" t="str">
        <f>IF((B11=""),IF(C11="",""," Hundred ")," Hundred ")</f>
        <v/>
      </c>
    </row>
    <row r="12" spans="1:4">
      <c r="A12" s="314"/>
      <c r="B12" s="314"/>
    </row>
    <row r="13" spans="1:4">
      <c r="A13" s="311">
        <v>1</v>
      </c>
      <c r="B13" s="312" t="s">
        <v>605</v>
      </c>
    </row>
    <row r="14" spans="1:4">
      <c r="A14" s="311">
        <v>2</v>
      </c>
      <c r="B14" s="312" t="s">
        <v>606</v>
      </c>
    </row>
    <row r="15" spans="1:4">
      <c r="A15" s="311">
        <v>3</v>
      </c>
      <c r="B15" s="312" t="s">
        <v>607</v>
      </c>
    </row>
    <row r="16" spans="1:4">
      <c r="A16" s="311">
        <v>4</v>
      </c>
      <c r="B16" s="312" t="s">
        <v>608</v>
      </c>
    </row>
    <row r="17" spans="1:2">
      <c r="A17" s="311">
        <v>5</v>
      </c>
      <c r="B17" s="312" t="s">
        <v>609</v>
      </c>
    </row>
    <row r="18" spans="1:2">
      <c r="A18" s="311">
        <v>6</v>
      </c>
      <c r="B18" s="312" t="s">
        <v>610</v>
      </c>
    </row>
    <row r="19" spans="1:2">
      <c r="A19" s="311">
        <v>7</v>
      </c>
      <c r="B19" s="312" t="s">
        <v>611</v>
      </c>
    </row>
    <row r="20" spans="1:2">
      <c r="A20" s="311">
        <v>8</v>
      </c>
      <c r="B20" s="312" t="s">
        <v>612</v>
      </c>
    </row>
    <row r="21" spans="1:2">
      <c r="A21" s="311">
        <v>9</v>
      </c>
      <c r="B21" s="312" t="s">
        <v>613</v>
      </c>
    </row>
    <row r="22" spans="1:2">
      <c r="A22" s="311">
        <v>10</v>
      </c>
      <c r="B22" s="312" t="s">
        <v>614</v>
      </c>
    </row>
    <row r="23" spans="1:2">
      <c r="A23" s="311">
        <v>11</v>
      </c>
      <c r="B23" s="312" t="s">
        <v>615</v>
      </c>
    </row>
    <row r="24" spans="1:2">
      <c r="A24" s="311">
        <v>12</v>
      </c>
      <c r="B24" s="312" t="s">
        <v>616</v>
      </c>
    </row>
    <row r="25" spans="1:2">
      <c r="A25" s="311">
        <v>13</v>
      </c>
      <c r="B25" s="312" t="s">
        <v>617</v>
      </c>
    </row>
    <row r="26" spans="1:2">
      <c r="A26" s="311">
        <v>14</v>
      </c>
      <c r="B26" s="312" t="s">
        <v>618</v>
      </c>
    </row>
    <row r="27" spans="1:2">
      <c r="A27" s="311">
        <v>15</v>
      </c>
      <c r="B27" s="312" t="s">
        <v>619</v>
      </c>
    </row>
    <row r="28" spans="1:2">
      <c r="A28" s="311">
        <v>16</v>
      </c>
      <c r="B28" s="312" t="s">
        <v>620</v>
      </c>
    </row>
    <row r="29" spans="1:2">
      <c r="A29" s="311">
        <v>17</v>
      </c>
      <c r="B29" s="312" t="s">
        <v>621</v>
      </c>
    </row>
    <row r="30" spans="1:2">
      <c r="A30" s="311">
        <v>18</v>
      </c>
      <c r="B30" s="312" t="s">
        <v>622</v>
      </c>
    </row>
    <row r="31" spans="1:2">
      <c r="A31" s="311">
        <v>19</v>
      </c>
      <c r="B31" s="312" t="s">
        <v>623</v>
      </c>
    </row>
    <row r="32" spans="1:2">
      <c r="A32" s="311">
        <v>20</v>
      </c>
      <c r="B32" s="312" t="s">
        <v>624</v>
      </c>
    </row>
    <row r="33" spans="1:2">
      <c r="A33" s="311">
        <v>21</v>
      </c>
      <c r="B33" s="312" t="s">
        <v>625</v>
      </c>
    </row>
    <row r="34" spans="1:2">
      <c r="A34" s="311">
        <v>22</v>
      </c>
      <c r="B34" s="312" t="s">
        <v>626</v>
      </c>
    </row>
    <row r="35" spans="1:2">
      <c r="A35" s="311">
        <v>23</v>
      </c>
      <c r="B35" s="312" t="s">
        <v>627</v>
      </c>
    </row>
    <row r="36" spans="1:2">
      <c r="A36" s="311">
        <v>24</v>
      </c>
      <c r="B36" s="312" t="s">
        <v>628</v>
      </c>
    </row>
    <row r="37" spans="1:2">
      <c r="A37" s="311">
        <v>25</v>
      </c>
      <c r="B37" s="312" t="s">
        <v>629</v>
      </c>
    </row>
    <row r="38" spans="1:2">
      <c r="A38" s="311">
        <v>26</v>
      </c>
      <c r="B38" s="312" t="s">
        <v>630</v>
      </c>
    </row>
    <row r="39" spans="1:2">
      <c r="A39" s="311">
        <v>27</v>
      </c>
      <c r="B39" s="312" t="s">
        <v>631</v>
      </c>
    </row>
    <row r="40" spans="1:2">
      <c r="A40" s="311">
        <v>28</v>
      </c>
      <c r="B40" s="312" t="s">
        <v>632</v>
      </c>
    </row>
    <row r="41" spans="1:2">
      <c r="A41" s="311">
        <v>29</v>
      </c>
      <c r="B41" s="312" t="s">
        <v>633</v>
      </c>
    </row>
    <row r="42" spans="1:2">
      <c r="A42" s="311">
        <v>30</v>
      </c>
      <c r="B42" s="312" t="s">
        <v>634</v>
      </c>
    </row>
    <row r="43" spans="1:2">
      <c r="A43" s="311">
        <v>31</v>
      </c>
      <c r="B43" s="312" t="s">
        <v>635</v>
      </c>
    </row>
    <row r="44" spans="1:2">
      <c r="A44" s="311">
        <v>32</v>
      </c>
      <c r="B44" s="312" t="s">
        <v>636</v>
      </c>
    </row>
    <row r="45" spans="1:2">
      <c r="A45" s="311">
        <v>33</v>
      </c>
      <c r="B45" s="312" t="s">
        <v>637</v>
      </c>
    </row>
    <row r="46" spans="1:2">
      <c r="A46" s="311">
        <v>34</v>
      </c>
      <c r="B46" s="312" t="s">
        <v>638</v>
      </c>
    </row>
    <row r="47" spans="1:2">
      <c r="A47" s="311">
        <v>35</v>
      </c>
      <c r="B47" s="312" t="s">
        <v>639</v>
      </c>
    </row>
    <row r="48" spans="1:2">
      <c r="A48" s="311">
        <v>36</v>
      </c>
      <c r="B48" s="312" t="s">
        <v>640</v>
      </c>
    </row>
    <row r="49" spans="1:2">
      <c r="A49" s="311">
        <v>37</v>
      </c>
      <c r="B49" s="312" t="s">
        <v>641</v>
      </c>
    </row>
    <row r="50" spans="1:2">
      <c r="A50" s="311">
        <v>38</v>
      </c>
      <c r="B50" s="312" t="s">
        <v>642</v>
      </c>
    </row>
    <row r="51" spans="1:2">
      <c r="A51" s="311">
        <v>39</v>
      </c>
      <c r="B51" s="312" t="s">
        <v>643</v>
      </c>
    </row>
    <row r="52" spans="1:2">
      <c r="A52" s="311">
        <v>40</v>
      </c>
      <c r="B52" s="312" t="s">
        <v>644</v>
      </c>
    </row>
    <row r="53" spans="1:2">
      <c r="A53" s="311">
        <v>41</v>
      </c>
      <c r="B53" s="312" t="s">
        <v>645</v>
      </c>
    </row>
    <row r="54" spans="1:2">
      <c r="A54" s="311">
        <v>42</v>
      </c>
      <c r="B54" s="312" t="s">
        <v>646</v>
      </c>
    </row>
    <row r="55" spans="1:2">
      <c r="A55" s="311">
        <v>43</v>
      </c>
      <c r="B55" s="312" t="s">
        <v>647</v>
      </c>
    </row>
    <row r="56" spans="1:2">
      <c r="A56" s="311">
        <v>44</v>
      </c>
      <c r="B56" s="312" t="s">
        <v>648</v>
      </c>
    </row>
    <row r="57" spans="1:2">
      <c r="A57" s="311">
        <v>45</v>
      </c>
      <c r="B57" s="312" t="s">
        <v>649</v>
      </c>
    </row>
    <row r="58" spans="1:2">
      <c r="A58" s="311">
        <v>46</v>
      </c>
      <c r="B58" s="312" t="s">
        <v>650</v>
      </c>
    </row>
    <row r="59" spans="1:2">
      <c r="A59" s="311">
        <v>47</v>
      </c>
      <c r="B59" s="312" t="s">
        <v>651</v>
      </c>
    </row>
    <row r="60" spans="1:2">
      <c r="A60" s="311">
        <v>48</v>
      </c>
      <c r="B60" s="312" t="s">
        <v>652</v>
      </c>
    </row>
    <row r="61" spans="1:2">
      <c r="A61" s="311">
        <v>49</v>
      </c>
      <c r="B61" s="312" t="s">
        <v>653</v>
      </c>
    </row>
    <row r="62" spans="1:2">
      <c r="A62" s="311">
        <v>50</v>
      </c>
      <c r="B62" s="312" t="s">
        <v>654</v>
      </c>
    </row>
    <row r="63" spans="1:2">
      <c r="A63" s="311">
        <v>51</v>
      </c>
      <c r="B63" s="312" t="s">
        <v>655</v>
      </c>
    </row>
    <row r="64" spans="1:2">
      <c r="A64" s="311">
        <v>52</v>
      </c>
      <c r="B64" s="312" t="s">
        <v>656</v>
      </c>
    </row>
    <row r="65" spans="1:2">
      <c r="A65" s="311">
        <v>53</v>
      </c>
      <c r="B65" s="312" t="s">
        <v>657</v>
      </c>
    </row>
    <row r="66" spans="1:2">
      <c r="A66" s="311">
        <v>54</v>
      </c>
      <c r="B66" s="312" t="s">
        <v>658</v>
      </c>
    </row>
    <row r="67" spans="1:2">
      <c r="A67" s="311">
        <v>55</v>
      </c>
      <c r="B67" s="312" t="s">
        <v>659</v>
      </c>
    </row>
    <row r="68" spans="1:2">
      <c r="A68" s="311">
        <v>56</v>
      </c>
      <c r="B68" s="312" t="s">
        <v>660</v>
      </c>
    </row>
    <row r="69" spans="1:2">
      <c r="A69" s="311">
        <v>57</v>
      </c>
      <c r="B69" s="312" t="s">
        <v>661</v>
      </c>
    </row>
    <row r="70" spans="1:2">
      <c r="A70" s="311">
        <v>58</v>
      </c>
      <c r="B70" s="312" t="s">
        <v>662</v>
      </c>
    </row>
    <row r="71" spans="1:2">
      <c r="A71" s="311">
        <v>59</v>
      </c>
      <c r="B71" s="312" t="s">
        <v>663</v>
      </c>
    </row>
    <row r="72" spans="1:2">
      <c r="A72" s="311">
        <v>60</v>
      </c>
      <c r="B72" s="312" t="s">
        <v>664</v>
      </c>
    </row>
    <row r="73" spans="1:2">
      <c r="A73" s="311">
        <v>61</v>
      </c>
      <c r="B73" s="312" t="s">
        <v>665</v>
      </c>
    </row>
    <row r="74" spans="1:2">
      <c r="A74" s="311">
        <v>62</v>
      </c>
      <c r="B74" s="312" t="s">
        <v>666</v>
      </c>
    </row>
    <row r="75" spans="1:2">
      <c r="A75" s="311">
        <v>63</v>
      </c>
      <c r="B75" s="312" t="s">
        <v>667</v>
      </c>
    </row>
    <row r="76" spans="1:2">
      <c r="A76" s="311">
        <v>64</v>
      </c>
      <c r="B76" s="312" t="s">
        <v>668</v>
      </c>
    </row>
    <row r="77" spans="1:2">
      <c r="A77" s="311">
        <v>65</v>
      </c>
      <c r="B77" s="312" t="s">
        <v>669</v>
      </c>
    </row>
    <row r="78" spans="1:2">
      <c r="A78" s="311">
        <v>66</v>
      </c>
      <c r="B78" s="312" t="s">
        <v>670</v>
      </c>
    </row>
    <row r="79" spans="1:2">
      <c r="A79" s="311">
        <v>67</v>
      </c>
      <c r="B79" s="312" t="s">
        <v>671</v>
      </c>
    </row>
    <row r="80" spans="1:2">
      <c r="A80" s="311">
        <v>68</v>
      </c>
      <c r="B80" s="312" t="s">
        <v>672</v>
      </c>
    </row>
    <row r="81" spans="1:2">
      <c r="A81" s="311">
        <v>69</v>
      </c>
      <c r="B81" s="312" t="s">
        <v>673</v>
      </c>
    </row>
    <row r="82" spans="1:2">
      <c r="A82" s="311">
        <v>70</v>
      </c>
      <c r="B82" s="312" t="s">
        <v>674</v>
      </c>
    </row>
    <row r="83" spans="1:2">
      <c r="A83" s="311">
        <v>71</v>
      </c>
      <c r="B83" s="312" t="s">
        <v>675</v>
      </c>
    </row>
    <row r="84" spans="1:2">
      <c r="A84" s="311">
        <v>72</v>
      </c>
      <c r="B84" s="312" t="s">
        <v>676</v>
      </c>
    </row>
    <row r="85" spans="1:2">
      <c r="A85" s="311">
        <v>73</v>
      </c>
      <c r="B85" s="312" t="s">
        <v>677</v>
      </c>
    </row>
    <row r="86" spans="1:2">
      <c r="A86" s="311">
        <v>74</v>
      </c>
      <c r="B86" s="312" t="s">
        <v>678</v>
      </c>
    </row>
    <row r="87" spans="1:2">
      <c r="A87" s="311">
        <v>75</v>
      </c>
      <c r="B87" s="312" t="s">
        <v>679</v>
      </c>
    </row>
    <row r="88" spans="1:2">
      <c r="A88" s="311">
        <v>76</v>
      </c>
      <c r="B88" s="312" t="s">
        <v>680</v>
      </c>
    </row>
    <row r="89" spans="1:2">
      <c r="A89" s="311">
        <v>77</v>
      </c>
      <c r="B89" s="312" t="s">
        <v>681</v>
      </c>
    </row>
    <row r="90" spans="1:2">
      <c r="A90" s="311">
        <v>78</v>
      </c>
      <c r="B90" s="312" t="s">
        <v>682</v>
      </c>
    </row>
    <row r="91" spans="1:2">
      <c r="A91" s="311">
        <v>79</v>
      </c>
      <c r="B91" s="312" t="s">
        <v>683</v>
      </c>
    </row>
    <row r="92" spans="1:2">
      <c r="A92" s="311">
        <v>80</v>
      </c>
      <c r="B92" s="312" t="s">
        <v>684</v>
      </c>
    </row>
    <row r="93" spans="1:2">
      <c r="A93" s="311">
        <v>81</v>
      </c>
      <c r="B93" s="312" t="s">
        <v>685</v>
      </c>
    </row>
    <row r="94" spans="1:2">
      <c r="A94" s="311">
        <v>82</v>
      </c>
      <c r="B94" s="312" t="s">
        <v>686</v>
      </c>
    </row>
    <row r="95" spans="1:2">
      <c r="A95" s="311">
        <v>83</v>
      </c>
      <c r="B95" s="312" t="s">
        <v>687</v>
      </c>
    </row>
    <row r="96" spans="1:2">
      <c r="A96" s="311">
        <v>84</v>
      </c>
      <c r="B96" s="312" t="s">
        <v>688</v>
      </c>
    </row>
    <row r="97" spans="1:2">
      <c r="A97" s="311">
        <v>85</v>
      </c>
      <c r="B97" s="312" t="s">
        <v>689</v>
      </c>
    </row>
    <row r="98" spans="1:2">
      <c r="A98" s="311">
        <v>86</v>
      </c>
      <c r="B98" s="312" t="s">
        <v>690</v>
      </c>
    </row>
    <row r="99" spans="1:2">
      <c r="A99" s="311">
        <v>87</v>
      </c>
      <c r="B99" s="312" t="s">
        <v>691</v>
      </c>
    </row>
    <row r="100" spans="1:2">
      <c r="A100" s="311">
        <v>88</v>
      </c>
      <c r="B100" s="312" t="s">
        <v>692</v>
      </c>
    </row>
    <row r="101" spans="1:2">
      <c r="A101" s="311">
        <v>89</v>
      </c>
      <c r="B101" s="312" t="s">
        <v>693</v>
      </c>
    </row>
    <row r="102" spans="1:2">
      <c r="A102" s="311">
        <v>90</v>
      </c>
      <c r="B102" s="312" t="s">
        <v>694</v>
      </c>
    </row>
    <row r="103" spans="1:2">
      <c r="A103" s="311">
        <v>91</v>
      </c>
      <c r="B103" s="312" t="s">
        <v>695</v>
      </c>
    </row>
    <row r="104" spans="1:2">
      <c r="A104" s="311">
        <v>92</v>
      </c>
      <c r="B104" s="312" t="s">
        <v>696</v>
      </c>
    </row>
    <row r="105" spans="1:2">
      <c r="A105" s="311">
        <v>93</v>
      </c>
      <c r="B105" s="312" t="s">
        <v>697</v>
      </c>
    </row>
    <row r="106" spans="1:2">
      <c r="A106" s="311">
        <v>94</v>
      </c>
      <c r="B106" s="312" t="s">
        <v>698</v>
      </c>
    </row>
    <row r="107" spans="1:2">
      <c r="A107" s="311">
        <v>95</v>
      </c>
      <c r="B107" s="312" t="s">
        <v>699</v>
      </c>
    </row>
    <row r="108" spans="1:2">
      <c r="A108" s="311">
        <v>96</v>
      </c>
      <c r="B108" s="312" t="s">
        <v>700</v>
      </c>
    </row>
    <row r="109" spans="1:2">
      <c r="A109" s="311">
        <v>97</v>
      </c>
      <c r="B109" s="312" t="s">
        <v>701</v>
      </c>
    </row>
    <row r="110" spans="1:2">
      <c r="A110" s="311">
        <v>98</v>
      </c>
      <c r="B110" s="312" t="s">
        <v>702</v>
      </c>
    </row>
    <row r="111" spans="1:2">
      <c r="A111" s="311">
        <v>99</v>
      </c>
      <c r="B111" s="312" t="s">
        <v>703</v>
      </c>
    </row>
    <row r="112" spans="1:2">
      <c r="A112" s="311">
        <v>100</v>
      </c>
      <c r="B112" s="312" t="s">
        <v>704</v>
      </c>
    </row>
  </sheetData>
  <sheetProtection selectLockedCells="1" selectUnlockedCells="1"/>
  <customSheetViews>
    <customSheetView guid="{9154002C-6C58-44C9-AE93-0E761C3D01FD}" state="hidden">
      <selection sqref="A1:F1"/>
      <pageMargins left="0" right="0" top="0" bottom="0" header="0" footer="0"/>
      <pageSetup orientation="portrait" r:id="rId1"/>
      <headerFooter alignWithMargins="0"/>
    </customSheetView>
    <customSheetView guid="{B835C05C-B615-4DCB-982D-4519616B3CD8}" state="hidden">
      <selection sqref="A1:F1"/>
      <pageMargins left="0" right="0" top="0" bottom="0" header="0" footer="0"/>
      <pageSetup orientation="portrait" r:id="rId2"/>
      <headerFooter alignWithMargins="0"/>
    </customSheetView>
    <customSheetView guid="{E97134B6-5E8D-4951-8DA0-73D065532361}" state="hidden">
      <selection sqref="A1:F1"/>
      <pageMargins left="0" right="0" top="0" bottom="0" header="0" footer="0"/>
      <pageSetup orientation="portrait" r:id="rId3"/>
      <headerFooter alignWithMargins="0"/>
    </customSheetView>
    <customSheetView guid="{D0757F9E-DF41-4B40-A5E5-F4F8FDD8D61D}" state="hidden">
      <selection sqref="A1:F1"/>
      <pageMargins left="0" right="0" top="0" bottom="0" header="0" footer="0"/>
      <pageSetup orientation="portrait" r:id="rId4"/>
      <headerFooter alignWithMargins="0"/>
    </customSheetView>
    <customSheetView guid="{EE46BCD1-F715-4FA9-A5FC-1B125AD601E0}" state="hidden">
      <selection sqref="A1:F1"/>
      <pageMargins left="0" right="0" top="0" bottom="0" header="0" footer="0"/>
      <pageSetup orientation="portrait" r:id="rId5"/>
      <headerFooter alignWithMargins="0"/>
    </customSheetView>
    <customSheetView guid="{4AA1107B-A795-4744-B566-827168772C7A}" state="hidden">
      <selection sqref="A1:F1"/>
      <pageMargins left="0" right="0" top="0" bottom="0" header="0" footer="0"/>
      <pageSetup orientation="portrait" r:id="rId6"/>
      <headerFooter alignWithMargins="0"/>
    </customSheetView>
    <customSheetView guid="{B23AD343-29DA-4CE0-BD10-47BF44F3782F}" state="hidden">
      <selection sqref="A1:F1"/>
      <pageMargins left="0" right="0" top="0" bottom="0" header="0" footer="0"/>
      <pageSetup orientation="portrait" r:id="rId7"/>
      <headerFooter alignWithMargins="0"/>
    </customSheetView>
    <customSheetView guid="{ECE9294F-C910-4036-88BC-B1F2176FB06B}" state="hidden">
      <selection sqref="A1:F1"/>
      <pageMargins left="0" right="0" top="0" bottom="0" header="0" footer="0"/>
      <pageSetup orientation="portrait" r:id="rId8"/>
      <headerFooter alignWithMargins="0"/>
    </customSheetView>
    <customSheetView guid="{4F65FF32-EC61-4022-A399-2986D7B6B8B3}" state="hidden" showRuler="0">
      <selection sqref="A1:B1"/>
      <pageMargins left="0" right="0" top="0" bottom="0" header="0" footer="0"/>
      <pageSetup orientation="portrait" r:id="rId9"/>
      <headerFooter alignWithMargins="0"/>
    </customSheetView>
    <customSheetView guid="{01ACF2E1-8E61-4459-ABC1-B6C183DEED61}" state="hidden" showRuler="0">
      <selection sqref="A1:B1"/>
      <pageMargins left="0" right="0" top="0" bottom="0" header="0" footer="0"/>
      <pageSetup orientation="portrait" r:id="rId10"/>
      <headerFooter alignWithMargins="0"/>
    </customSheetView>
    <customSheetView guid="{14D7F02E-BCCA-4517-ABC7-537FF4AEB67A}" state="hidden" topLeftCell="A2">
      <selection activeCell="C2" sqref="C2"/>
      <pageMargins left="0" right="0" top="0" bottom="0" header="0" footer="0"/>
      <pageSetup orientation="portrait" r:id="rId11"/>
      <headerFooter alignWithMargins="0"/>
    </customSheetView>
    <customSheetView guid="{27A45B7A-04F2-4516-B80B-5ED0825D4ED3}" state="hidden" topLeftCell="A2">
      <selection activeCell="C2" sqref="C2"/>
      <pageMargins left="0" right="0" top="0" bottom="0" header="0" footer="0"/>
      <pageSetup orientation="portrait" r:id="rId12"/>
      <headerFooter alignWithMargins="0"/>
    </customSheetView>
    <customSheetView guid="{E9F4E142-7D26-464D-BECA-4F3806DB1FE1}" state="hidden">
      <selection sqref="A1:F1"/>
      <pageMargins left="0" right="0" top="0" bottom="0" header="0" footer="0"/>
      <pageSetup orientation="portrait" r:id="rId13"/>
      <headerFooter alignWithMargins="0"/>
    </customSheetView>
    <customSheetView guid="{A7DBDDEF-9245-44C6-9EBF-032DB6E1C0A2}" state="hidden">
      <selection sqref="A1:F1"/>
      <pageMargins left="0" right="0" top="0" bottom="0" header="0" footer="0"/>
      <pageSetup orientation="portrait" r:id="rId14"/>
      <headerFooter alignWithMargins="0"/>
    </customSheetView>
    <customSheetView guid="{7487ED9F-BBED-4B2A-9631-22F1A430946B}" state="hidden">
      <selection sqref="A1:F1"/>
      <pageMargins left="0" right="0" top="0" bottom="0" header="0" footer="0"/>
      <pageSetup orientation="portrait" r:id="rId15"/>
      <headerFooter alignWithMargins="0"/>
    </customSheetView>
    <customSheetView guid="{B3CE7B10-A914-4559-A6DA-AED8C22AFD6D}" state="hidden">
      <selection sqref="A1:F1"/>
      <pageMargins left="0" right="0" top="0" bottom="0" header="0" footer="0"/>
      <pageSetup orientation="portrait" r:id="rId16"/>
      <headerFooter alignWithMargins="0"/>
    </customSheetView>
    <customSheetView guid="{D53177B2-31EC-4222-B97A-A37DCFD9E45B}" state="hidden">
      <selection sqref="A1:F1"/>
      <pageMargins left="0" right="0" top="0" bottom="0" header="0" footer="0"/>
      <pageSetup orientation="portrait" r:id="rId17"/>
      <headerFooter alignWithMargins="0"/>
    </customSheetView>
    <customSheetView guid="{223BC0FC-814D-40F0-9795-CE82A16FF3A5}" state="hidden">
      <selection sqref="A1:F1"/>
      <pageMargins left="0" right="0" top="0" bottom="0" header="0" footer="0"/>
      <pageSetup orientation="portrait" r:id="rId18"/>
      <headerFooter alignWithMargins="0"/>
    </customSheetView>
    <customSheetView guid="{E81F0721-C35D-4189-B675-E46A21339863}" state="hidden">
      <selection sqref="A1:F1"/>
      <pageMargins left="0" right="0" top="0" bottom="0" header="0" footer="0"/>
      <pageSetup orientation="portrait" r:id="rId19"/>
      <headerFooter alignWithMargins="0"/>
    </customSheetView>
    <customSheetView guid="{17F5C48B-526E-48D2-9F97-823D578F9893}" state="hidden">
      <selection sqref="A1:F1"/>
      <pageMargins left="0" right="0" top="0" bottom="0" header="0" footer="0"/>
      <pageSetup orientation="portrait" r:id="rId20"/>
      <headerFooter alignWithMargins="0"/>
    </customSheetView>
    <customSheetView guid="{9AABADBB-0C61-4F6E-8EBA-FB1F391DCDF7}" state="hidden">
      <selection sqref="A1:F1"/>
      <pageMargins left="0" right="0" top="0" bottom="0" header="0" footer="0"/>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154002C-6C58-44C9-AE93-0E761C3D01FD}"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17F5C48B-526E-48D2-9F97-823D578F9893}" state="hidden">
      <pageMargins left="0" right="0" top="0" bottom="0" header="0" footer="0"/>
    </customSheetView>
    <customSheetView guid="{9AABADBB-0C61-4F6E-8EBA-FB1F391DCDF7}" state="hidden">
      <pageMargins left="0" right="0" top="0" bottom="0" header="0" footer="0"/>
    </customSheetView>
  </customSheetViews>
  <phoneticPr fontId="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154002C-6C58-44C9-AE93-0E761C3D01FD}" state="hidden">
      <pageMargins left="0" right="0" top="0" bottom="0" header="0" footer="0"/>
    </customSheetView>
    <customSheetView guid="{B835C05C-B615-4DCB-982D-4519616B3CD8}"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E81F0721-C35D-4189-B675-E46A21339863}" state="hidden">
      <pageMargins left="0" right="0" top="0" bottom="0" header="0" footer="0"/>
    </customSheetView>
    <customSheetView guid="{17F5C48B-526E-48D2-9F97-823D578F9893}" state="hidden">
      <pageMargins left="0" right="0" top="0" bottom="0" header="0" footer="0"/>
    </customSheetView>
    <customSheetView guid="{9AABADBB-0C61-4F6E-8EBA-FB1F391DCDF7}"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5"/>
  <sheetViews>
    <sheetView showGridLines="0" view="pageBreakPreview" topLeftCell="A18" zoomScale="89" zoomScaleSheetLayoutView="89" workbookViewId="0">
      <selection activeCell="C33" sqref="C33"/>
    </sheetView>
  </sheetViews>
  <sheetFormatPr defaultColWidth="9" defaultRowHeight="16.5"/>
  <cols>
    <col min="1" max="1" width="9" style="270"/>
    <col min="2" max="2" width="9" style="271"/>
    <col min="3" max="3" width="72.625" style="271" customWidth="1"/>
    <col min="4" max="4" width="66.125" style="283" customWidth="1"/>
    <col min="5" max="16384" width="9" style="269"/>
  </cols>
  <sheetData>
    <row r="1" spans="1:11" ht="45" customHeight="1">
      <c r="A1" s="1103" t="s">
        <v>13</v>
      </c>
      <c r="B1" s="1103"/>
      <c r="C1" s="1103"/>
      <c r="D1" s="268"/>
      <c r="E1" s="1030"/>
      <c r="F1" s="1030"/>
      <c r="G1" s="1030"/>
      <c r="H1" s="1030"/>
      <c r="I1" s="1030"/>
      <c r="J1" s="1030"/>
      <c r="K1" s="1030"/>
    </row>
    <row r="2" spans="1:11" ht="18" customHeight="1">
      <c r="D2" s="272"/>
      <c r="E2" s="273"/>
      <c r="F2" s="273"/>
      <c r="G2" s="273"/>
      <c r="H2" s="273"/>
      <c r="I2" s="273"/>
      <c r="J2" s="273"/>
      <c r="K2" s="273"/>
    </row>
    <row r="3" spans="1:11" ht="18" customHeight="1">
      <c r="A3" s="274" t="s">
        <v>14</v>
      </c>
      <c r="B3" s="271" t="s">
        <v>15</v>
      </c>
      <c r="D3" s="275"/>
      <c r="E3" s="276"/>
      <c r="F3" s="276"/>
      <c r="G3" s="276"/>
      <c r="H3" s="276"/>
      <c r="I3" s="276"/>
      <c r="J3" s="276"/>
      <c r="K3" s="276"/>
    </row>
    <row r="4" spans="1:11" ht="18" customHeight="1">
      <c r="B4" s="277" t="s">
        <v>16</v>
      </c>
      <c r="C4" s="278" t="s">
        <v>17</v>
      </c>
      <c r="D4" s="275"/>
      <c r="E4" s="276"/>
      <c r="F4" s="276"/>
      <c r="G4" s="276"/>
      <c r="H4" s="276"/>
      <c r="I4" s="276"/>
      <c r="J4" s="276"/>
      <c r="K4" s="276"/>
    </row>
    <row r="5" spans="1:11" ht="38.1" customHeight="1">
      <c r="B5" s="277" t="s">
        <v>18</v>
      </c>
      <c r="C5" s="278" t="s">
        <v>19</v>
      </c>
      <c r="D5" s="275"/>
      <c r="E5" s="276"/>
      <c r="F5" s="276"/>
      <c r="G5" s="276"/>
      <c r="H5" s="276"/>
      <c r="I5" s="276"/>
      <c r="J5" s="276"/>
      <c r="K5" s="276"/>
    </row>
    <row r="6" spans="1:11" ht="18" customHeight="1">
      <c r="B6" s="277" t="s">
        <v>20</v>
      </c>
      <c r="C6" s="278" t="s">
        <v>21</v>
      </c>
      <c r="D6" s="275"/>
      <c r="E6" s="276"/>
      <c r="F6" s="276"/>
      <c r="G6" s="276"/>
      <c r="H6" s="276"/>
      <c r="I6" s="276"/>
      <c r="J6" s="276"/>
      <c r="K6" s="276"/>
    </row>
    <row r="7" spans="1:11" ht="18" customHeight="1">
      <c r="B7" s="277" t="s">
        <v>22</v>
      </c>
      <c r="C7" s="278" t="s">
        <v>23</v>
      </c>
      <c r="D7" s="275"/>
      <c r="E7" s="276"/>
      <c r="F7" s="276"/>
      <c r="G7" s="276"/>
      <c r="H7" s="276"/>
      <c r="I7" s="276"/>
      <c r="J7" s="276"/>
      <c r="K7" s="276"/>
    </row>
    <row r="8" spans="1:11" ht="18" customHeight="1">
      <c r="B8" s="277" t="s">
        <v>24</v>
      </c>
      <c r="C8" s="278" t="s">
        <v>25</v>
      </c>
      <c r="D8" s="275"/>
      <c r="E8" s="276"/>
      <c r="F8" s="276"/>
      <c r="G8" s="276"/>
      <c r="H8" s="276"/>
      <c r="I8" s="276"/>
      <c r="J8" s="276"/>
      <c r="K8" s="276"/>
    </row>
    <row r="9" spans="1:11" ht="18" customHeight="1">
      <c r="B9" s="277" t="s">
        <v>26</v>
      </c>
      <c r="C9" s="278" t="s">
        <v>27</v>
      </c>
      <c r="D9" s="275"/>
      <c r="E9" s="276"/>
      <c r="F9" s="276"/>
      <c r="G9" s="276"/>
      <c r="H9" s="276"/>
      <c r="I9" s="276"/>
      <c r="J9" s="276"/>
      <c r="K9" s="276"/>
    </row>
    <row r="10" spans="1:11" ht="18" customHeight="1">
      <c r="B10" s="277"/>
      <c r="C10" s="278"/>
      <c r="D10" s="275"/>
      <c r="E10" s="276"/>
      <c r="F10" s="276"/>
      <c r="G10" s="276"/>
      <c r="H10" s="276"/>
      <c r="I10" s="276"/>
      <c r="J10" s="276"/>
      <c r="K10" s="276"/>
    </row>
    <row r="11" spans="1:11" ht="18" customHeight="1">
      <c r="A11" s="274" t="s">
        <v>28</v>
      </c>
      <c r="B11" s="271" t="s">
        <v>29</v>
      </c>
      <c r="D11" s="275"/>
      <c r="E11" s="276"/>
      <c r="F11" s="276"/>
      <c r="G11" s="276"/>
      <c r="H11" s="276"/>
      <c r="I11" s="276"/>
      <c r="J11" s="276"/>
      <c r="K11" s="276"/>
    </row>
    <row r="12" spans="1:11" ht="18" customHeight="1">
      <c r="B12" s="1104" t="s">
        <v>30</v>
      </c>
      <c r="C12" s="1104"/>
      <c r="D12" s="280"/>
      <c r="E12" s="276"/>
      <c r="F12" s="276"/>
      <c r="G12" s="276"/>
      <c r="H12" s="276"/>
      <c r="I12" s="276"/>
      <c r="J12" s="276"/>
      <c r="K12" s="276"/>
    </row>
    <row r="13" spans="1:11" ht="18" customHeight="1">
      <c r="B13" s="281"/>
      <c r="C13" s="278" t="s">
        <v>31</v>
      </c>
      <c r="D13" s="275"/>
      <c r="E13" s="276"/>
      <c r="F13" s="276"/>
      <c r="G13" s="276"/>
      <c r="H13" s="276"/>
      <c r="I13" s="276"/>
      <c r="J13" s="276"/>
      <c r="K13" s="276"/>
    </row>
    <row r="14" spans="1:11" ht="18" customHeight="1">
      <c r="B14" s="1104" t="s">
        <v>32</v>
      </c>
      <c r="C14" s="1104"/>
      <c r="D14" s="280"/>
      <c r="E14" s="276"/>
      <c r="F14" s="276"/>
      <c r="G14" s="276"/>
      <c r="H14" s="276"/>
      <c r="I14" s="276"/>
      <c r="J14" s="276"/>
      <c r="K14" s="276"/>
    </row>
    <row r="15" spans="1:11" ht="38.1" customHeight="1">
      <c r="B15" s="282" t="s">
        <v>33</v>
      </c>
      <c r="C15" s="278" t="s">
        <v>34</v>
      </c>
      <c r="D15" s="275"/>
      <c r="E15" s="276"/>
      <c r="F15" s="276"/>
      <c r="G15" s="276"/>
      <c r="H15" s="276"/>
      <c r="I15" s="276"/>
      <c r="J15" s="276"/>
      <c r="K15" s="276"/>
    </row>
    <row r="16" spans="1:11" ht="24.75" hidden="1" customHeight="1">
      <c r="B16" s="282" t="s">
        <v>33</v>
      </c>
      <c r="C16" s="278" t="s">
        <v>35</v>
      </c>
      <c r="D16" s="275"/>
      <c r="E16" s="276"/>
      <c r="F16" s="276"/>
      <c r="G16" s="276"/>
      <c r="H16" s="276"/>
      <c r="I16" s="276"/>
      <c r="J16" s="276"/>
      <c r="K16" s="276"/>
    </row>
    <row r="17" spans="2:11" ht="42" hidden="1" customHeight="1">
      <c r="B17" s="282" t="s">
        <v>33</v>
      </c>
      <c r="C17" s="278" t="s">
        <v>36</v>
      </c>
      <c r="D17" s="275"/>
      <c r="E17" s="276"/>
      <c r="F17" s="276"/>
      <c r="G17" s="276"/>
      <c r="H17" s="276"/>
      <c r="I17" s="276"/>
      <c r="J17" s="276"/>
      <c r="K17" s="276"/>
    </row>
    <row r="18" spans="2:11" ht="18" customHeight="1">
      <c r="B18" s="282" t="s">
        <v>33</v>
      </c>
      <c r="C18" s="278" t="s">
        <v>37</v>
      </c>
      <c r="D18" s="275"/>
      <c r="E18" s="276"/>
      <c r="F18" s="276"/>
      <c r="G18" s="276"/>
      <c r="H18" s="276"/>
      <c r="I18" s="276"/>
      <c r="J18" s="276"/>
      <c r="K18" s="276"/>
    </row>
    <row r="19" spans="2:11" ht="18" customHeight="1">
      <c r="B19" s="282" t="s">
        <v>33</v>
      </c>
      <c r="C19" s="278" t="s">
        <v>38</v>
      </c>
      <c r="D19" s="275"/>
      <c r="E19" s="276"/>
      <c r="F19" s="276"/>
      <c r="G19" s="276"/>
      <c r="H19" s="276"/>
      <c r="I19" s="276"/>
      <c r="J19" s="276"/>
      <c r="K19" s="276"/>
    </row>
    <row r="20" spans="2:11">
      <c r="B20" s="282" t="s">
        <v>33</v>
      </c>
      <c r="C20" s="278" t="s">
        <v>39</v>
      </c>
      <c r="D20" s="275"/>
      <c r="E20" s="276"/>
      <c r="F20" s="276"/>
      <c r="G20" s="276"/>
      <c r="H20" s="276"/>
      <c r="I20" s="276"/>
      <c r="J20" s="276"/>
      <c r="K20" s="276"/>
    </row>
    <row r="21" spans="2:11">
      <c r="B21" s="1104" t="s">
        <v>40</v>
      </c>
      <c r="C21" s="1104"/>
      <c r="D21" s="280"/>
      <c r="E21" s="276"/>
      <c r="F21" s="276"/>
      <c r="G21" s="276"/>
      <c r="H21" s="276"/>
      <c r="I21" s="276"/>
      <c r="J21" s="276"/>
      <c r="K21" s="276"/>
    </row>
    <row r="22" spans="2:11" ht="47.25">
      <c r="B22" s="282" t="s">
        <v>33</v>
      </c>
      <c r="C22" s="278" t="s">
        <v>41</v>
      </c>
      <c r="D22" s="275"/>
      <c r="E22" s="276"/>
      <c r="F22" s="276"/>
      <c r="G22" s="276"/>
      <c r="H22" s="276"/>
      <c r="I22" s="276"/>
      <c r="J22" s="276"/>
      <c r="K22" s="276"/>
    </row>
    <row r="23" spans="2:11" ht="47.25">
      <c r="B23" s="282" t="s">
        <v>33</v>
      </c>
      <c r="C23" s="278" t="s">
        <v>42</v>
      </c>
      <c r="D23" s="275"/>
      <c r="E23" s="276"/>
      <c r="F23" s="276"/>
      <c r="G23" s="276"/>
      <c r="H23" s="276"/>
      <c r="I23" s="276"/>
      <c r="J23" s="276"/>
      <c r="K23" s="276"/>
    </row>
    <row r="24" spans="2:11">
      <c r="B24" s="282" t="s">
        <v>33</v>
      </c>
      <c r="C24" s="278" t="s">
        <v>43</v>
      </c>
      <c r="D24" s="275"/>
      <c r="E24" s="276"/>
      <c r="F24" s="276"/>
      <c r="G24" s="276"/>
      <c r="H24" s="276"/>
      <c r="I24" s="276"/>
      <c r="J24" s="276"/>
      <c r="K24" s="276"/>
    </row>
    <row r="25" spans="2:11" ht="31.5">
      <c r="B25" s="282" t="s">
        <v>33</v>
      </c>
      <c r="C25" s="278" t="s">
        <v>44</v>
      </c>
      <c r="D25" s="275"/>
      <c r="E25" s="276"/>
      <c r="F25" s="276"/>
      <c r="G25" s="276"/>
      <c r="H25" s="276"/>
      <c r="I25" s="276"/>
      <c r="J25" s="276"/>
      <c r="K25" s="276"/>
    </row>
    <row r="26" spans="2:11">
      <c r="B26" s="1104" t="s">
        <v>45</v>
      </c>
      <c r="C26" s="1104"/>
      <c r="D26" s="280"/>
      <c r="E26" s="276"/>
      <c r="F26" s="276"/>
      <c r="G26" s="276"/>
      <c r="H26" s="276"/>
      <c r="I26" s="276"/>
      <c r="J26" s="276"/>
      <c r="K26" s="276"/>
    </row>
    <row r="27" spans="2:11" ht="47.25">
      <c r="B27" s="282" t="s">
        <v>33</v>
      </c>
      <c r="C27" s="278" t="s">
        <v>41</v>
      </c>
      <c r="D27" s="275"/>
      <c r="E27" s="276"/>
      <c r="F27" s="276"/>
      <c r="G27" s="276"/>
      <c r="H27" s="276"/>
      <c r="I27" s="276"/>
      <c r="J27" s="276"/>
      <c r="K27" s="276"/>
    </row>
    <row r="28" spans="2:11">
      <c r="B28" s="282" t="s">
        <v>33</v>
      </c>
      <c r="C28" s="278" t="s">
        <v>43</v>
      </c>
      <c r="D28" s="275"/>
      <c r="E28" s="276"/>
      <c r="F28" s="276"/>
      <c r="G28" s="276"/>
      <c r="H28" s="276"/>
      <c r="I28" s="276"/>
      <c r="J28" s="276"/>
      <c r="K28" s="276"/>
    </row>
    <row r="29" spans="2:11" ht="18" customHeight="1">
      <c r="B29" s="1104" t="s">
        <v>46</v>
      </c>
      <c r="C29" s="1104"/>
      <c r="D29" s="280"/>
    </row>
    <row r="30" spans="2:11" ht="54" customHeight="1">
      <c r="B30" s="282" t="s">
        <v>33</v>
      </c>
      <c r="C30" s="278" t="s">
        <v>41</v>
      </c>
      <c r="D30" s="275"/>
      <c r="E30" s="276"/>
      <c r="F30" s="276"/>
      <c r="G30" s="276"/>
      <c r="H30" s="276"/>
      <c r="I30" s="276"/>
      <c r="J30" s="276"/>
      <c r="K30" s="276"/>
    </row>
    <row r="31" spans="2:11">
      <c r="B31" s="282" t="s">
        <v>33</v>
      </c>
      <c r="C31" s="278" t="s">
        <v>43</v>
      </c>
      <c r="D31" s="275"/>
    </row>
    <row r="32" spans="2:11" ht="3" customHeight="1">
      <c r="B32" s="1104" t="s">
        <v>47</v>
      </c>
      <c r="C32" s="1104"/>
      <c r="D32" s="280"/>
    </row>
    <row r="33" spans="1:11" hidden="1">
      <c r="B33" s="282" t="s">
        <v>33</v>
      </c>
      <c r="C33" s="278" t="s">
        <v>48</v>
      </c>
      <c r="D33" s="275"/>
    </row>
    <row r="34" spans="1:11" ht="18" customHeight="1">
      <c r="B34" s="1104" t="s">
        <v>49</v>
      </c>
      <c r="C34" s="1104"/>
      <c r="D34" s="280"/>
    </row>
    <row r="35" spans="1:11">
      <c r="B35" s="282" t="s">
        <v>33</v>
      </c>
      <c r="C35" s="278" t="s">
        <v>50</v>
      </c>
      <c r="D35" s="275"/>
      <c r="E35" s="276"/>
      <c r="F35" s="276"/>
      <c r="G35" s="276"/>
      <c r="H35" s="276"/>
      <c r="I35" s="276"/>
      <c r="J35" s="276"/>
      <c r="K35" s="276"/>
    </row>
    <row r="36" spans="1:11" ht="18" customHeight="1">
      <c r="B36" s="1104" t="s">
        <v>51</v>
      </c>
      <c r="C36" s="1104"/>
    </row>
    <row r="37" spans="1:11" ht="38.1" customHeight="1">
      <c r="B37" s="282" t="s">
        <v>33</v>
      </c>
      <c r="C37" s="278" t="s">
        <v>52</v>
      </c>
    </row>
    <row r="38" spans="1:11" ht="38.1" customHeight="1">
      <c r="B38" s="282" t="s">
        <v>33</v>
      </c>
      <c r="C38" s="278" t="s">
        <v>50</v>
      </c>
    </row>
    <row r="39" spans="1:11" ht="18" hidden="1" customHeight="1">
      <c r="B39" s="1104" t="s">
        <v>53</v>
      </c>
      <c r="C39" s="1104"/>
    </row>
    <row r="40" spans="1:11" ht="18" hidden="1" customHeight="1">
      <c r="B40" s="282" t="s">
        <v>33</v>
      </c>
      <c r="C40" s="284" t="s">
        <v>54</v>
      </c>
    </row>
    <row r="41" spans="1:11" ht="18" hidden="1" customHeight="1">
      <c r="B41" s="282" t="s">
        <v>33</v>
      </c>
      <c r="C41" s="284" t="s">
        <v>55</v>
      </c>
    </row>
    <row r="42" spans="1:11" ht="18" customHeight="1">
      <c r="B42" s="1104" t="s">
        <v>56</v>
      </c>
      <c r="C42" s="1104"/>
    </row>
    <row r="43" spans="1:11" ht="18" customHeight="1">
      <c r="B43" s="282" t="s">
        <v>33</v>
      </c>
      <c r="C43" s="278" t="s">
        <v>57</v>
      </c>
      <c r="D43" s="275"/>
      <c r="E43" s="276"/>
      <c r="F43" s="276"/>
      <c r="G43" s="276"/>
      <c r="H43" s="276"/>
      <c r="I43" s="276"/>
      <c r="J43" s="276"/>
      <c r="K43" s="276"/>
    </row>
    <row r="44" spans="1:11" ht="18" customHeight="1">
      <c r="B44" s="282" t="s">
        <v>33</v>
      </c>
      <c r="C44" s="278" t="s">
        <v>58</v>
      </c>
      <c r="D44" s="275"/>
      <c r="E44" s="276"/>
      <c r="F44" s="276"/>
      <c r="G44" s="276"/>
      <c r="H44" s="276"/>
      <c r="I44" s="276"/>
      <c r="J44" s="276"/>
      <c r="K44" s="276"/>
    </row>
    <row r="45" spans="1:11" ht="36" hidden="1" customHeight="1">
      <c r="B45" s="282" t="s">
        <v>33</v>
      </c>
      <c r="C45" s="278" t="s">
        <v>59</v>
      </c>
      <c r="D45" s="275"/>
      <c r="E45" s="276"/>
      <c r="F45" s="276"/>
      <c r="G45" s="276"/>
      <c r="H45" s="276"/>
      <c r="I45" s="276"/>
      <c r="J45" s="276"/>
      <c r="K45" s="276"/>
    </row>
    <row r="46" spans="1:11" ht="18" customHeight="1">
      <c r="B46" s="282" t="s">
        <v>33</v>
      </c>
      <c r="C46" s="278" t="s">
        <v>60</v>
      </c>
      <c r="D46" s="275"/>
      <c r="E46" s="276"/>
      <c r="F46" s="276"/>
      <c r="G46" s="276"/>
      <c r="H46" s="276"/>
      <c r="I46" s="276"/>
      <c r="J46" s="276"/>
      <c r="K46" s="276"/>
    </row>
    <row r="47" spans="1:11" ht="18" customHeight="1">
      <c r="A47" s="271"/>
      <c r="C47" s="285"/>
    </row>
    <row r="48" spans="1:11" ht="18" customHeight="1">
      <c r="A48" s="1107"/>
      <c r="B48" s="1107"/>
      <c r="C48" s="1107"/>
      <c r="D48" s="279"/>
    </row>
    <row r="49" spans="1:4" ht="18" customHeight="1">
      <c r="A49" s="1106" t="s">
        <v>61</v>
      </c>
      <c r="B49" s="1106"/>
      <c r="C49" s="1106"/>
      <c r="D49" s="279"/>
    </row>
    <row r="50" spans="1:4" ht="36" customHeight="1">
      <c r="A50" s="1105" t="s">
        <v>62</v>
      </c>
      <c r="B50" s="1105"/>
      <c r="C50" s="1105"/>
    </row>
    <row r="51" spans="1:4" ht="18" customHeight="1">
      <c r="B51" s="286"/>
      <c r="C51" s="286"/>
    </row>
    <row r="52" spans="1:4" ht="18" customHeight="1">
      <c r="C52" s="284"/>
    </row>
    <row r="53" spans="1:4" ht="18" customHeight="1">
      <c r="C53" s="285"/>
    </row>
    <row r="54" spans="1:4" ht="18" customHeight="1">
      <c r="C54" s="284"/>
    </row>
    <row r="55" spans="1:4" ht="18" customHeight="1">
      <c r="B55" s="285"/>
      <c r="C55" s="285"/>
    </row>
    <row r="56" spans="1:4" ht="18" customHeight="1">
      <c r="B56" s="285"/>
      <c r="C56" s="285"/>
    </row>
    <row r="57" spans="1:4" ht="18" customHeight="1">
      <c r="B57" s="285"/>
      <c r="C57" s="285"/>
    </row>
    <row r="58" spans="1:4" ht="18" customHeight="1">
      <c r="B58" s="285"/>
      <c r="C58" s="285"/>
    </row>
    <row r="59" spans="1:4" ht="18" customHeight="1">
      <c r="B59" s="285"/>
      <c r="C59" s="285"/>
    </row>
    <row r="60" spans="1:4" ht="18" customHeight="1">
      <c r="B60" s="285"/>
      <c r="C60" s="285"/>
    </row>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sheetData>
  <sheetProtection algorithmName="SHA-512" hashValue="LKU1ZUQFG2+MXYefh0iNPIkxrbtxrULHXtwnaeNE5hJ2MnEuRvHHZct5EupBkCOGN2vYsWzK32kK4/BNKRDloQ==" saltValue="TgU0udUEdqWAC1nmDxc58g==" spinCount="100000" sheet="1" formatColumns="0" formatRows="0" selectLockedCells="1" selectUnlockedCells="1"/>
  <customSheetViews>
    <customSheetView guid="{9154002C-6C58-44C9-AE93-0E761C3D01FD}" scale="89" showGridLines="0" printArea="1" hiddenRows="1" view="pageBreakPreview">
      <selection activeCell="D38" sqref="D38"/>
      <rowBreaks count="1" manualBreakCount="1">
        <brk id="29" max="2" man="1"/>
      </rowBreaks>
      <pageMargins left="0" right="0" top="0" bottom="0" header="0" footer="0"/>
      <pageSetup orientation="portrait" r:id="rId1"/>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2"/>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3"/>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4"/>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6"/>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8"/>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9"/>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1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16"/>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17"/>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 right="0" top="0" bottom="0" header="0" footer="0"/>
      <pageSetup orientation="portrait" r:id="rId18"/>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 right="0" top="0" bottom="0" header="0" footer="0"/>
      <pageSetup orientation="portrait" r:id="rId19"/>
      <headerFooter alignWithMargins="0">
        <oddFooter>&amp;RPage &amp;P of &amp;N</oddFooter>
      </headerFooter>
    </customSheetView>
    <customSheetView guid="{9AABADBB-0C61-4F6E-8EBA-FB1F391DCDF7}" scale="89" showGridLines="0" printArea="1" hiddenRows="1" view="pageBreakPreview">
      <selection activeCell="D38" sqref="D38"/>
      <rowBreaks count="1" manualBreakCount="1">
        <brk id="29" max="2" man="1"/>
      </rowBreaks>
      <pageMargins left="0" right="0" top="0" bottom="0" header="0" footer="0"/>
      <pageSetup orientation="portrait" r:id="rId20"/>
      <headerFooter alignWithMargins="0">
        <oddFooter>&amp;RPage &amp;P of &amp;N</oddFooter>
      </headerFooter>
    </customSheetView>
  </customSheetViews>
  <mergeCells count="14">
    <mergeCell ref="A1:C1"/>
    <mergeCell ref="B12:C12"/>
    <mergeCell ref="B14:C14"/>
    <mergeCell ref="B21:C21"/>
    <mergeCell ref="A50:C50"/>
    <mergeCell ref="A49:C49"/>
    <mergeCell ref="A48:C48"/>
    <mergeCell ref="B26:C26"/>
    <mergeCell ref="B29:C29"/>
    <mergeCell ref="B32:C32"/>
    <mergeCell ref="B34:C34"/>
    <mergeCell ref="B42:C42"/>
    <mergeCell ref="B36:C36"/>
    <mergeCell ref="B39:C39"/>
  </mergeCells>
  <phoneticPr fontId="29" type="noConversion"/>
  <pageMargins left="0.75" right="0.75" top="0.55000000000000004" bottom="0.47" header="0.32" footer="0.25"/>
  <pageSetup orientation="portrait" r:id="rId21"/>
  <headerFooter alignWithMargins="0">
    <oddFooter>&amp;RPage &amp;P of &amp;N</oddFooter>
  </headerFooter>
  <rowBreaks count="1" manualBreakCount="1">
    <brk id="28"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F33" sqref="F33"/>
    </sheetView>
  </sheetViews>
  <sheetFormatPr defaultColWidth="8" defaultRowHeight="16.5"/>
  <cols>
    <col min="1" max="1" width="8" style="151" customWidth="1"/>
    <col min="2" max="2" width="28.875" style="153" customWidth="1"/>
    <col min="3" max="3" width="10.25" style="153" customWidth="1"/>
    <col min="4" max="5" width="5.625" style="153" customWidth="1"/>
    <col min="6" max="6" width="5.625" style="158" customWidth="1"/>
    <col min="7" max="7" width="34.125" style="158" customWidth="1"/>
    <col min="8" max="12" width="10.375" style="158" hidden="1" customWidth="1"/>
    <col min="13" max="25" width="10.375" style="158" customWidth="1"/>
    <col min="26" max="26" width="8" style="151" customWidth="1"/>
    <col min="27" max="27" width="13.375" style="151" customWidth="1"/>
    <col min="28" max="16384" width="8" style="151"/>
  </cols>
  <sheetData>
    <row r="1" spans="2:29" s="156" customFormat="1" ht="49.5" customHeight="1">
      <c r="B1" s="1114" t="str">
        <f>Cover!$B$2</f>
        <v>Construction of 220kV Terminal Bay at 400kV Hiriyur Substation for KPTCL by POWERGRID</v>
      </c>
      <c r="C1" s="1114"/>
      <c r="D1" s="1114"/>
      <c r="E1" s="1114"/>
      <c r="F1" s="1114"/>
      <c r="G1" s="1114"/>
      <c r="H1" s="152"/>
      <c r="I1" s="152"/>
      <c r="J1" s="152"/>
      <c r="K1" s="152"/>
      <c r="L1" s="152"/>
      <c r="M1" s="152"/>
      <c r="N1" s="152"/>
      <c r="O1" s="152"/>
      <c r="P1" s="152"/>
      <c r="Q1" s="152"/>
      <c r="R1" s="152"/>
      <c r="S1" s="152"/>
      <c r="T1" s="152"/>
      <c r="U1" s="152"/>
      <c r="V1" s="152"/>
      <c r="W1" s="152"/>
      <c r="X1" s="152"/>
      <c r="Y1" s="152"/>
      <c r="AA1" s="173"/>
      <c r="AB1" s="173"/>
      <c r="AC1" s="173"/>
    </row>
    <row r="2" spans="2:29" ht="39.75" customHeight="1">
      <c r="B2" s="1115" t="str">
        <f>Cover!B3</f>
        <v>Ref. No:  SRTS-II/C&amp;M/WC-4218/2025---------------------
Specification Nos: SR2/NT/W-AIS/DOM/C00/25/01355</v>
      </c>
      <c r="C2" s="1115"/>
      <c r="D2" s="1115"/>
      <c r="E2" s="1115"/>
      <c r="F2" s="1115"/>
      <c r="G2" s="1115"/>
      <c r="H2" s="153"/>
      <c r="I2" s="153"/>
      <c r="J2" s="153"/>
      <c r="K2" s="153"/>
      <c r="L2" s="153"/>
      <c r="M2" s="153"/>
      <c r="N2" s="153"/>
      <c r="O2" s="153"/>
      <c r="P2" s="153"/>
      <c r="Q2" s="153"/>
      <c r="R2" s="153"/>
      <c r="S2" s="153"/>
      <c r="T2" s="153"/>
      <c r="U2" s="153"/>
      <c r="V2" s="153"/>
      <c r="W2" s="153"/>
      <c r="X2" s="153"/>
      <c r="Y2" s="153"/>
      <c r="AA2" s="151" t="s">
        <v>63</v>
      </c>
      <c r="AB2" s="322"/>
      <c r="AC2" s="174"/>
    </row>
    <row r="3" spans="2:29" ht="26.25" hidden="1" customHeight="1">
      <c r="B3" s="154"/>
      <c r="C3" s="154"/>
      <c r="D3" s="154"/>
      <c r="E3" s="154"/>
      <c r="F3" s="153"/>
      <c r="G3" s="153"/>
      <c r="H3" s="153"/>
      <c r="I3" s="153"/>
      <c r="J3" s="153"/>
      <c r="K3" s="153"/>
      <c r="L3" s="153"/>
      <c r="M3" s="153"/>
      <c r="N3" s="153"/>
      <c r="O3" s="153"/>
      <c r="P3" s="153"/>
      <c r="Q3" s="153"/>
      <c r="R3" s="153"/>
      <c r="S3" s="153"/>
      <c r="T3" s="153"/>
      <c r="U3" s="153"/>
      <c r="V3" s="153"/>
      <c r="W3" s="153"/>
      <c r="X3" s="153"/>
      <c r="Y3" s="153"/>
      <c r="AA3" s="823" t="s">
        <v>64</v>
      </c>
      <c r="AB3" s="322"/>
      <c r="AC3" s="174"/>
    </row>
    <row r="4" spans="2:29" ht="20.100000000000001" customHeight="1">
      <c r="B4" s="1116" t="s">
        <v>65</v>
      </c>
      <c r="C4" s="1116"/>
      <c r="D4" s="1116"/>
      <c r="E4" s="1116"/>
      <c r="F4" s="1116"/>
      <c r="G4" s="1116"/>
      <c r="H4" s="153"/>
      <c r="I4" s="153"/>
      <c r="J4" s="153"/>
      <c r="K4" s="153"/>
      <c r="L4" s="153"/>
      <c r="M4" s="153"/>
      <c r="N4" s="153"/>
      <c r="O4" s="153"/>
      <c r="P4" s="153"/>
      <c r="Q4" s="153"/>
      <c r="R4" s="153"/>
      <c r="S4" s="153"/>
      <c r="T4" s="153"/>
      <c r="U4" s="153"/>
      <c r="V4" s="153"/>
      <c r="W4" s="153"/>
      <c r="X4" s="153"/>
      <c r="Y4" s="153"/>
      <c r="AA4" s="823"/>
      <c r="AB4" s="322"/>
      <c r="AC4" s="174"/>
    </row>
    <row r="5" spans="2:29" ht="12" customHeight="1">
      <c r="B5" s="155"/>
      <c r="C5" s="155"/>
      <c r="F5" s="153"/>
      <c r="G5" s="153"/>
      <c r="H5" s="153"/>
      <c r="I5" s="153"/>
      <c r="J5" s="153"/>
      <c r="K5" s="153"/>
      <c r="L5" s="153"/>
      <c r="M5" s="153"/>
      <c r="N5" s="153"/>
      <c r="O5" s="153"/>
      <c r="P5" s="153"/>
      <c r="Q5" s="153"/>
      <c r="R5" s="153"/>
      <c r="S5" s="153"/>
      <c r="T5" s="153"/>
      <c r="U5" s="153"/>
      <c r="V5" s="153"/>
      <c r="W5" s="153"/>
      <c r="X5" s="153"/>
      <c r="Y5" s="153"/>
      <c r="AA5" s="174"/>
      <c r="AB5" s="174"/>
      <c r="AC5" s="174"/>
    </row>
    <row r="6" spans="2:29" s="156" customFormat="1" ht="43.5" customHeight="1" thickBot="1">
      <c r="B6" s="596" t="s">
        <v>66</v>
      </c>
      <c r="C6" s="598"/>
      <c r="D6" s="1117" t="s">
        <v>64</v>
      </c>
      <c r="E6" s="1117"/>
      <c r="F6" s="1117"/>
      <c r="G6" s="1117"/>
      <c r="H6" s="157"/>
      <c r="I6" s="157">
        <f>IF(D6="Sole Bidder",1,2)</f>
        <v>2</v>
      </c>
      <c r="J6" s="157"/>
      <c r="K6" s="157"/>
      <c r="L6" s="157"/>
      <c r="M6" s="157"/>
      <c r="N6" s="157"/>
      <c r="O6" s="157"/>
      <c r="P6" s="157"/>
      <c r="Q6" s="157"/>
      <c r="R6" s="157"/>
      <c r="S6" s="157"/>
      <c r="U6" s="157"/>
      <c r="V6" s="157"/>
      <c r="W6" s="157"/>
      <c r="X6" s="157"/>
      <c r="Y6" s="157"/>
      <c r="AA6" s="1031"/>
      <c r="AB6" s="173"/>
      <c r="AC6" s="173"/>
    </row>
    <row r="7" spans="2:29" ht="44.25" hidden="1" customHeight="1">
      <c r="B7" s="595" t="str">
        <f>IF(D6= "JV (Joint Venture)", "Total Nos. of  Partners in the JV [excluding the Lead Partner]", "")</f>
        <v/>
      </c>
      <c r="C7" s="597"/>
      <c r="D7" s="1118" t="s">
        <v>67</v>
      </c>
      <c r="E7" s="1119"/>
      <c r="F7" s="1119"/>
      <c r="G7" s="1120"/>
      <c r="AA7" s="1031"/>
      <c r="AB7" s="174"/>
      <c r="AC7" s="174"/>
    </row>
    <row r="8" spans="2:29" ht="19.5" customHeight="1">
      <c r="B8" s="159"/>
      <c r="C8" s="159"/>
      <c r="D8" s="157"/>
    </row>
    <row r="9" spans="2:29" ht="20.100000000000001" customHeight="1">
      <c r="B9" s="160" t="str">
        <f>IF(D6= "Sole Bidder", "Name of Sole Bidder", "Name of Lead Partner")</f>
        <v>Name of Lead Partner</v>
      </c>
      <c r="C9" s="161"/>
      <c r="D9" s="1123"/>
      <c r="E9" s="1124"/>
      <c r="F9" s="1124"/>
      <c r="G9" s="1125"/>
    </row>
    <row r="10" spans="2:29" ht="20.100000000000001" customHeight="1">
      <c r="B10" s="162" t="str">
        <f>IF(D6= "Sole Bidder", "Address of Sole Bidder", "Address of Lead Partner")</f>
        <v>Address of Lead Partner</v>
      </c>
      <c r="C10" s="163"/>
      <c r="D10" s="1123"/>
      <c r="E10" s="1124"/>
      <c r="F10" s="1124"/>
      <c r="G10" s="1125"/>
    </row>
    <row r="11" spans="2:29" ht="20.100000000000001" customHeight="1">
      <c r="B11" s="164"/>
      <c r="C11" s="165"/>
      <c r="D11" s="1123"/>
      <c r="E11" s="1124"/>
      <c r="F11" s="1124"/>
      <c r="G11" s="1125"/>
    </row>
    <row r="12" spans="2:29" ht="20.100000000000001" customHeight="1">
      <c r="B12" s="166"/>
      <c r="C12" s="167"/>
      <c r="D12" s="1123"/>
      <c r="E12" s="1124"/>
      <c r="F12" s="1124"/>
      <c r="G12" s="1125"/>
    </row>
    <row r="13" spans="2:29" ht="20.100000000000001" customHeight="1"/>
    <row r="14" spans="2:29" ht="20.100000000000001" customHeight="1">
      <c r="B14" s="160" t="str">
        <f>IF(D7=1, "Name of other Partner","Name of other Partner - 1")</f>
        <v>Name of other Partner - 1</v>
      </c>
      <c r="C14" s="161"/>
      <c r="D14" s="1123"/>
      <c r="E14" s="1124"/>
      <c r="F14" s="1124"/>
      <c r="G14" s="1125"/>
    </row>
    <row r="15" spans="2:29" ht="10.5" customHeight="1">
      <c r="B15" s="162" t="str">
        <f>IF(D7=1, "Address of other Partner","Address of other Partner - 1")</f>
        <v>Address of other Partner - 1</v>
      </c>
      <c r="C15" s="163"/>
      <c r="D15" s="1108"/>
      <c r="E15" s="1109"/>
      <c r="F15" s="1109"/>
      <c r="G15" s="1110"/>
    </row>
    <row r="16" spans="2:29" ht="19.5" hidden="1" customHeight="1">
      <c r="B16" s="164"/>
      <c r="C16" s="165"/>
      <c r="D16" s="1108" t="s">
        <v>68</v>
      </c>
      <c r="E16" s="1109"/>
      <c r="F16" s="1109"/>
      <c r="G16" s="1110"/>
    </row>
    <row r="17" spans="2:7" ht="19.5" hidden="1" customHeight="1">
      <c r="B17" s="166"/>
      <c r="C17" s="167"/>
      <c r="D17" s="1108" t="s">
        <v>68</v>
      </c>
      <c r="E17" s="1109"/>
      <c r="F17" s="1109"/>
      <c r="G17" s="1110"/>
    </row>
    <row r="18" spans="2:7" ht="19.5" hidden="1" customHeight="1"/>
    <row r="19" spans="2:7" ht="19.5" hidden="1" customHeight="1">
      <c r="B19" s="160" t="s">
        <v>69</v>
      </c>
      <c r="C19" s="161"/>
      <c r="D19" s="1111" t="s">
        <v>68</v>
      </c>
      <c r="E19" s="1112"/>
      <c r="F19" s="1112"/>
      <c r="G19" s="1113"/>
    </row>
    <row r="20" spans="2:7" ht="19.5" hidden="1" customHeight="1">
      <c r="B20" s="162" t="s">
        <v>70</v>
      </c>
      <c r="C20" s="163"/>
      <c r="D20" s="1111" t="s">
        <v>68</v>
      </c>
      <c r="E20" s="1112"/>
      <c r="F20" s="1112"/>
      <c r="G20" s="1113"/>
    </row>
    <row r="21" spans="2:7" ht="19.5" hidden="1" customHeight="1">
      <c r="B21" s="164"/>
      <c r="C21" s="165"/>
      <c r="D21" s="1111" t="s">
        <v>68</v>
      </c>
      <c r="E21" s="1112"/>
      <c r="F21" s="1112"/>
      <c r="G21" s="1113"/>
    </row>
    <row r="22" spans="2:7" ht="19.5" hidden="1" customHeight="1">
      <c r="B22" s="166"/>
      <c r="C22" s="167"/>
      <c r="D22" s="1123" t="s">
        <v>68</v>
      </c>
      <c r="E22" s="1126"/>
      <c r="F22" s="1126"/>
      <c r="G22" s="1127"/>
    </row>
    <row r="23" spans="2:7" ht="19.5" hidden="1" customHeight="1"/>
    <row r="24" spans="2:7" ht="19.5" hidden="1" customHeight="1"/>
    <row r="25" spans="2:7" ht="19.5" hidden="1" customHeight="1"/>
    <row r="26" spans="2:7" ht="21" customHeight="1">
      <c r="B26" s="168" t="s">
        <v>71</v>
      </c>
      <c r="C26" s="169"/>
      <c r="D26" s="1123"/>
      <c r="E26" s="1124"/>
      <c r="F26" s="1124"/>
      <c r="G26" s="1125"/>
    </row>
    <row r="27" spans="2:7" ht="21" customHeight="1">
      <c r="B27" s="168" t="s">
        <v>72</v>
      </c>
      <c r="C27" s="169"/>
      <c r="D27" s="1123"/>
      <c r="E27" s="1124"/>
      <c r="F27" s="1124"/>
      <c r="G27" s="1125"/>
    </row>
    <row r="28" spans="2:7" ht="21" customHeight="1">
      <c r="B28" s="168" t="s">
        <v>73</v>
      </c>
      <c r="C28" s="169"/>
      <c r="D28" s="1128"/>
      <c r="E28" s="1129"/>
      <c r="F28" s="1129"/>
      <c r="G28" s="1129"/>
    </row>
    <row r="29" spans="2:7" ht="21" customHeight="1">
      <c r="B29" s="168" t="s">
        <v>74</v>
      </c>
      <c r="C29" s="169"/>
      <c r="D29" s="1121"/>
      <c r="E29" s="1122"/>
      <c r="F29" s="1122"/>
      <c r="G29" s="1122"/>
    </row>
    <row r="30" spans="2:7" ht="21" customHeight="1">
      <c r="B30" s="168" t="s">
        <v>75</v>
      </c>
      <c r="C30" s="169"/>
      <c r="D30" s="1121"/>
      <c r="E30" s="1122"/>
      <c r="F30" s="1122"/>
      <c r="G30" s="1122"/>
    </row>
    <row r="31" spans="2:7" ht="21" customHeight="1">
      <c r="B31" s="168" t="s">
        <v>76</v>
      </c>
      <c r="C31" s="169"/>
      <c r="D31" s="1121"/>
      <c r="E31" s="1122"/>
      <c r="F31" s="1122"/>
      <c r="G31" s="1122"/>
    </row>
    <row r="32" spans="2:7">
      <c r="B32" s="170"/>
      <c r="C32" s="170"/>
      <c r="D32" s="170"/>
    </row>
    <row r="33" spans="2:25" s="156" customFormat="1" ht="21" customHeight="1">
      <c r="B33" s="168" t="s">
        <v>77</v>
      </c>
      <c r="C33" s="169"/>
      <c r="D33" s="319"/>
      <c r="E33" s="480"/>
      <c r="F33" s="319">
        <v>2025</v>
      </c>
      <c r="G33" s="320" t="str">
        <f>IF(D33&gt;H33, "Invalid Date !", "")</f>
        <v/>
      </c>
      <c r="H33" s="321">
        <f>IF(E33="Feb",28,IF(OR(E33="Apr", E33="Jun", E33="Sep", E33="Nov"),30,31))</f>
        <v>31</v>
      </c>
      <c r="I33" s="153"/>
      <c r="J33" s="153"/>
      <c r="K33" s="153"/>
      <c r="L33" s="153"/>
      <c r="M33" s="153"/>
      <c r="N33" s="153"/>
      <c r="O33" s="153"/>
      <c r="P33" s="153"/>
      <c r="Q33" s="153"/>
      <c r="R33" s="153"/>
      <c r="S33" s="153"/>
      <c r="T33" s="153"/>
      <c r="U33" s="153"/>
      <c r="V33" s="153"/>
      <c r="W33" s="153"/>
      <c r="X33" s="153"/>
      <c r="Y33" s="153"/>
    </row>
    <row r="34" spans="2:25" ht="21" customHeight="1">
      <c r="B34" s="168" t="s">
        <v>78</v>
      </c>
      <c r="C34" s="169"/>
      <c r="D34" s="1123"/>
      <c r="E34" s="1124"/>
      <c r="F34" s="1124"/>
      <c r="G34" s="1125"/>
    </row>
    <row r="35" spans="2:25">
      <c r="E35" s="158"/>
    </row>
  </sheetData>
  <sheetProtection algorithmName="SHA-512" hashValue="z4y9G6phjK5j5DUIoVt0chzvMe8GY5uz91oeF0tKC1wMcRtxGyNKWmfKlgMiyvVTSrqE8j4EKJ0H4/G4Kdtrig==" saltValue="2Dl3siA96rZI6zbI3EwHVQ==" spinCount="100000" sheet="1" objects="1" scenarios="1" formatColumns="0" formatRows="0" selectLockedCells="1"/>
  <customSheetViews>
    <customSheetView guid="{9154002C-6C58-44C9-AE93-0E761C3D01FD}" showGridLines="0" printArea="1" hiddenRows="1" hiddenColumns="1" view="pageBreakPreview" topLeftCell="A11">
      <selection activeCell="D11" sqref="D11:G11"/>
      <pageMargins left="0" right="0" top="0" bottom="0" header="0" footer="0"/>
      <pageSetup orientation="portrait" r:id="rId1"/>
      <headerFooter alignWithMargins="0"/>
    </customSheetView>
    <customSheetView guid="{B835C05C-B615-4DCB-982D-4519616B3CD8}" showGridLines="0" printArea="1" view="pageBreakPreview">
      <selection activeCell="D10" sqref="D10:G10"/>
      <pageMargins left="0" right="0" top="0" bottom="0" header="0" footer="0"/>
      <pageSetup orientation="portrait" r:id="rId2"/>
      <headerFooter alignWithMargins="0"/>
    </customSheetView>
    <customSheetView guid="{E97134B6-5E8D-4951-8DA0-73D065532361}" showGridLines="0" printArea="1" view="pageBreakPreview">
      <selection activeCell="D6" sqref="D6:G6"/>
      <pageMargins left="0" right="0" top="0" bottom="0" header="0" footer="0"/>
      <pageSetup orientation="portrait" r:id="rId3"/>
      <headerFooter alignWithMargins="0"/>
    </customSheetView>
    <customSheetView guid="{D0757F9E-DF41-4B40-A5E5-F4F8FDD8D61D}" showGridLines="0" printArea="1" view="pageBreakPreview">
      <selection activeCell="D6" sqref="D6:G6"/>
      <pageMargins left="0" right="0" top="0" bottom="0" header="0" footer="0"/>
      <pageSetup orientation="portrait" r:id="rId4"/>
      <headerFooter alignWithMargins="0"/>
    </customSheetView>
    <customSheetView guid="{EE46BCD1-F715-4FA9-A5FC-1B125AD601E0}" showGridLines="0" printArea="1" view="pageBreakPreview">
      <selection activeCell="D7" sqref="D7:G7"/>
      <pageMargins left="0" right="0" top="0" bottom="0" header="0" footer="0"/>
      <pageSetup orientation="portrait" r:id="rId5"/>
      <headerFooter alignWithMargins="0"/>
    </customSheetView>
    <customSheetView guid="{4AA1107B-A795-4744-B566-827168772C7A}" showGridLines="0" printArea="1" view="pageBreakPreview">
      <selection activeCell="D6" sqref="D6:G6"/>
      <pageMargins left="0" right="0" top="0" bottom="0" header="0" footer="0"/>
      <pageSetup orientation="portrait" r:id="rId6"/>
      <headerFooter alignWithMargins="0"/>
    </customSheetView>
    <customSheetView guid="{B23AD343-29DA-4CE0-BD10-47BF44F3782F}" showGridLines="0">
      <selection activeCell="G8" sqref="G8"/>
      <pageMargins left="0" right="0" top="0" bottom="0" header="0" footer="0"/>
      <pageSetup orientation="portrait" r:id="rId7"/>
      <headerFooter alignWithMargins="0"/>
    </customSheetView>
    <customSheetView guid="{ECE9294F-C910-4036-88BC-B1F2176FB06B}" showGridLines="0">
      <selection activeCell="D14" sqref="D14:G14"/>
      <pageMargins left="0" right="0" top="0" bottom="0" header="0" footer="0"/>
      <pageSetup orientation="portrait" r:id="rId8"/>
      <headerFooter alignWithMargins="0"/>
    </customSheetView>
    <customSheetView guid="{4F65FF32-EC61-4022-A399-2986D7B6B8B3}" showGridLines="0" showRuler="0">
      <selection activeCell="D6" sqref="D6"/>
      <pageMargins left="0" right="0" top="0" bottom="0" header="0" footer="0"/>
      <pageSetup orientation="portrait" r:id="rId9"/>
      <headerFooter alignWithMargins="0"/>
    </customSheetView>
    <customSheetView guid="{01ACF2E1-8E61-4459-ABC1-B6C183DEED61}" showGridLines="0" showRuler="0">
      <selection activeCell="D28" sqref="D28"/>
      <pageMargins left="0" right="0" top="0" bottom="0" header="0" footer="0"/>
      <pageSetup orientation="portrait" r:id="rId10"/>
      <headerFooter alignWithMargins="0"/>
    </customSheetView>
    <customSheetView guid="{14D7F02E-BCCA-4517-ABC7-537FF4AEB67A}" showGridLines="0">
      <selection activeCell="D10" sqref="D10:G10"/>
      <pageMargins left="0" right="0" top="0" bottom="0" header="0" footer="0"/>
      <pageSetup orientation="portrait" r:id="rId11"/>
      <headerFooter alignWithMargins="0"/>
    </customSheetView>
    <customSheetView guid="{27A45B7A-04F2-4516-B80B-5ED0825D4ED3}" showGridLines="0">
      <selection activeCell="D6" sqref="D6:G6"/>
      <pageMargins left="0" right="0" top="0" bottom="0" header="0" footer="0"/>
      <pageSetup orientation="portrait" r:id="rId12"/>
      <headerFooter alignWithMargins="0"/>
    </customSheetView>
    <customSheetView guid="{E9F4E142-7D26-464D-BECA-4F3806DB1FE1}" showGridLines="0">
      <selection activeCell="G8" sqref="G8"/>
      <pageMargins left="0" right="0" top="0" bottom="0" header="0" footer="0"/>
      <pageSetup orientation="portrait" r:id="rId13"/>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4"/>
      <headerFooter alignWithMargins="0"/>
    </customSheetView>
    <customSheetView guid="{7487ED9F-BBED-4B2A-9631-22F1A430946B}" showGridLines="0" printArea="1" view="pageBreakPreview">
      <selection activeCell="D6" sqref="D6:G6"/>
      <pageMargins left="0" right="0" top="0" bottom="0" header="0" footer="0"/>
      <pageSetup orientation="portrait" r:id="rId15"/>
      <headerFooter alignWithMargins="0"/>
    </customSheetView>
    <customSheetView guid="{B3CE7B10-A914-4559-A6DA-AED8C22AFD6D}" showGridLines="0" printArea="1" view="pageBreakPreview">
      <selection activeCell="D9" sqref="D9:G9"/>
      <pageMargins left="0" right="0" top="0" bottom="0" header="0" footer="0"/>
      <pageSetup orientation="portrait" r:id="rId16"/>
      <headerFooter alignWithMargins="0"/>
    </customSheetView>
    <customSheetView guid="{D53177B2-31EC-4222-B97A-A37DCFD9E45B}" showGridLines="0" printArea="1" view="pageBreakPreview">
      <selection activeCell="D6" sqref="D6:G6"/>
      <pageMargins left="0" right="0" top="0" bottom="0" header="0" footer="0"/>
      <pageSetup orientation="portrait" r:id="rId17"/>
      <headerFooter alignWithMargins="0"/>
    </customSheetView>
    <customSheetView guid="{223BC0FC-814D-40F0-9795-CE82A16FF3A5}" showGridLines="0" printArea="1" view="pageBreakPreview">
      <selection activeCell="D6" sqref="D6:G6"/>
      <pageMargins left="0" right="0" top="0" bottom="0" header="0" footer="0"/>
      <pageSetup orientation="portrait" r:id="rId18"/>
      <headerFooter alignWithMargins="0"/>
    </customSheetView>
    <customSheetView guid="{E81F0721-C35D-4189-B675-E46A21339863}" showGridLines="0" printArea="1" view="pageBreakPreview">
      <selection activeCell="D6" sqref="D6:G6"/>
      <pageMargins left="0" right="0" top="0" bottom="0" header="0" footer="0"/>
      <pageSetup orientation="portrait" r:id="rId19"/>
      <headerFooter alignWithMargins="0"/>
    </customSheetView>
    <customSheetView guid="{17F5C48B-526E-48D2-9F97-823D578F9893}" showGridLines="0" printArea="1" hiddenColumns="1" view="pageBreakPreview" topLeftCell="C3">
      <selection activeCell="D6" sqref="D6:G6"/>
      <pageMargins left="0" right="0" top="0" bottom="0" header="0" footer="0"/>
      <pageSetup orientation="portrait" r:id="rId20"/>
      <headerFooter alignWithMargins="0"/>
    </customSheetView>
    <customSheetView guid="{9AABADBB-0C61-4F6E-8EBA-FB1F391DCDF7}" showGridLines="0" printArea="1" hiddenRows="1" hiddenColumns="1" view="pageBreakPreview" topLeftCell="A11">
      <selection activeCell="D11" sqref="D11:G11"/>
      <pageMargins left="0" right="0" top="0" bottom="0" header="0" footer="0"/>
      <pageSetup orientation="portrait" r:id="rId21"/>
      <headerFooter alignWithMargins="0"/>
    </customSheetView>
  </customSheetViews>
  <mergeCells count="24">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 ref="D15:G15"/>
    <mergeCell ref="D20:G20"/>
    <mergeCell ref="D19:G19"/>
    <mergeCell ref="B1:G1"/>
    <mergeCell ref="B2:G2"/>
    <mergeCell ref="B4:G4"/>
    <mergeCell ref="D6:G6"/>
    <mergeCell ref="D7:G7"/>
  </mergeCells>
  <phoneticPr fontId="33" type="noConversion"/>
  <conditionalFormatting sqref="B14:C17">
    <cfRule type="expression" dxfId="54" priority="8" stopIfTrue="1">
      <formula>$AA$6&lt;1</formula>
    </cfRule>
  </conditionalFormatting>
  <conditionalFormatting sqref="B19:C22">
    <cfRule type="expression" dxfId="53" priority="7" stopIfTrue="1">
      <formula>$AA$6&lt;2</formula>
    </cfRule>
  </conditionalFormatting>
  <conditionalFormatting sqref="B7:G7">
    <cfRule type="expression" dxfId="52" priority="10" stopIfTrue="1">
      <formula>$D$6="Sole Bidder"</formula>
    </cfRule>
  </conditionalFormatting>
  <conditionalFormatting sqref="D14:G17">
    <cfRule type="expression" dxfId="51" priority="2" stopIfTrue="1">
      <formula>$AA$6&lt;1</formula>
    </cfRule>
  </conditionalFormatting>
  <conditionalFormatting sqref="D19:G22">
    <cfRule type="expression" dxfId="50"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31" customWidth="1"/>
    <col min="2" max="2" width="12.625" style="631" customWidth="1"/>
    <col min="3" max="3" width="17.25" style="632" customWidth="1"/>
    <col min="4" max="4" width="9.875" style="631" customWidth="1"/>
    <col min="5" max="5" width="15.375" style="631" customWidth="1"/>
    <col min="6" max="6" width="52.375" style="629" customWidth="1"/>
    <col min="7" max="7" width="11.625" style="631" customWidth="1"/>
    <col min="8" max="8" width="10.5" style="632" customWidth="1"/>
    <col min="9" max="9" width="14" style="629" customWidth="1"/>
    <col min="10" max="10" width="15.75" style="629" customWidth="1"/>
    <col min="11" max="11" width="19" style="629" customWidth="1"/>
    <col min="12" max="12" width="19.75" style="626" hidden="1" customWidth="1"/>
    <col min="13" max="13" width="14.25" style="626" hidden="1" customWidth="1"/>
    <col min="14" max="14" width="11.375" style="627" hidden="1" customWidth="1"/>
    <col min="15" max="15" width="13.625" style="627" hidden="1" customWidth="1"/>
    <col min="16" max="16" width="9" style="628" hidden="1" customWidth="1"/>
    <col min="17" max="22" width="9" style="628" customWidth="1"/>
    <col min="23" max="23" width="9" style="629" customWidth="1"/>
    <col min="24" max="16384" width="9" style="629"/>
  </cols>
  <sheetData>
    <row r="1" spans="1:15" ht="18" customHeight="1">
      <c r="A1" s="620" t="str">
        <f>Cover!B3</f>
        <v>Ref. No:  SRTS-II/C&amp;M/WC-4218/2025---------------------
Specification Nos: SR2/NT/W-AIS/DOM/C00/25/01355</v>
      </c>
      <c r="B1" s="620"/>
      <c r="C1" s="623"/>
      <c r="D1" s="620"/>
      <c r="E1" s="622"/>
      <c r="F1" s="621"/>
      <c r="G1" s="622"/>
      <c r="H1" s="623"/>
      <c r="I1" s="624"/>
      <c r="J1" s="624"/>
      <c r="K1" s="625" t="s">
        <v>79</v>
      </c>
    </row>
    <row r="2" spans="1:15" ht="14.1" customHeight="1">
      <c r="A2" s="630"/>
      <c r="B2" s="630"/>
      <c r="D2" s="630"/>
    </row>
    <row r="3" spans="1:15" ht="69.75" customHeight="1">
      <c r="A3" s="1143" t="str">
        <f>Basic!B1</f>
        <v>Construction of 220kV Terminal Bay at 400kV Hiriyur Substation for KPTCL by POWERGRID</v>
      </c>
      <c r="B3" s="1143"/>
      <c r="C3" s="1143"/>
      <c r="D3" s="1143"/>
      <c r="E3" s="1143"/>
      <c r="F3" s="1143"/>
      <c r="G3" s="1143"/>
      <c r="H3" s="1143"/>
      <c r="I3" s="1143"/>
      <c r="J3" s="1143"/>
      <c r="K3" s="1143"/>
    </row>
    <row r="4" spans="1:15">
      <c r="A4" s="728"/>
      <c r="B4" s="728"/>
      <c r="C4" s="749"/>
      <c r="D4" s="728"/>
      <c r="E4" s="728"/>
      <c r="F4" s="728"/>
      <c r="G4" s="728"/>
      <c r="H4" s="728"/>
      <c r="I4" s="728"/>
      <c r="J4" s="728"/>
      <c r="K4" s="728"/>
    </row>
    <row r="5" spans="1:15" ht="21.95" customHeight="1">
      <c r="A5" s="1144" t="s">
        <v>80</v>
      </c>
      <c r="B5" s="1144"/>
      <c r="C5" s="1144"/>
      <c r="D5" s="1144"/>
      <c r="E5" s="1144"/>
      <c r="F5" s="1144"/>
      <c r="G5" s="1144"/>
      <c r="H5" s="1144"/>
      <c r="I5" s="1144"/>
      <c r="J5" s="1144"/>
      <c r="K5" s="1144"/>
    </row>
    <row r="6" spans="1:15" ht="14.1" customHeight="1"/>
    <row r="7" spans="1:15" ht="18" customHeight="1">
      <c r="A7" s="634" t="str">
        <f>"Bidder’s Name and Address (" &amp; MID('Names of Bidder'!B9,9, 20) &amp; ") :"</f>
        <v>Bidder’s Name and Address (Lead Partner) :</v>
      </c>
      <c r="B7" s="634"/>
      <c r="C7" s="637"/>
      <c r="D7" s="634"/>
      <c r="E7" s="636"/>
      <c r="F7" s="635"/>
      <c r="G7" s="636"/>
      <c r="H7" s="637"/>
      <c r="I7" s="638" t="s">
        <v>81</v>
      </c>
      <c r="K7" s="635"/>
    </row>
    <row r="8" spans="1:15" ht="18" customHeight="1">
      <c r="A8" s="634"/>
      <c r="B8" s="634"/>
      <c r="C8" s="637"/>
      <c r="D8" s="634"/>
      <c r="E8" s="636"/>
      <c r="F8" s="635"/>
      <c r="G8" s="636"/>
      <c r="H8" s="637"/>
      <c r="I8" s="1147" t="s">
        <v>82</v>
      </c>
      <c r="J8" s="1147"/>
      <c r="K8" s="635"/>
    </row>
    <row r="9" spans="1:15">
      <c r="A9" s="1145" t="str">
        <f>IF('Names of Bidder'!D9="", "", IF('Names of Bidder'!D6= "JV (Joint Venture)", "JV of " &amp;#REF!, ""))</f>
        <v/>
      </c>
      <c r="B9" s="1145"/>
      <c r="C9" s="1145"/>
      <c r="D9" s="1145"/>
      <c r="E9" s="1145"/>
      <c r="F9" s="1145"/>
      <c r="G9" s="1145"/>
      <c r="H9" s="1145"/>
      <c r="I9" s="639" t="s">
        <v>83</v>
      </c>
      <c r="K9" s="635"/>
    </row>
    <row r="10" spans="1:15" ht="18" customHeight="1">
      <c r="A10" s="634" t="s">
        <v>84</v>
      </c>
      <c r="B10" s="634"/>
      <c r="C10" s="1146" t="str">
        <f>IF('Names of Bidder'!D9=0, "", 'Names of Bidder'!D9)</f>
        <v/>
      </c>
      <c r="D10" s="1146"/>
      <c r="E10" s="1146"/>
      <c r="I10" s="639" t="s">
        <v>85</v>
      </c>
      <c r="K10" s="635"/>
    </row>
    <row r="11" spans="1:15" ht="18" customHeight="1">
      <c r="A11" s="634" t="s">
        <v>86</v>
      </c>
      <c r="B11" s="634"/>
      <c r="C11" s="1146" t="str">
        <f>IF('Names of Bidder'!D10=0, "", 'Names of Bidder'!D10)</f>
        <v/>
      </c>
      <c r="D11" s="1146"/>
      <c r="E11" s="1146"/>
      <c r="I11" s="639" t="s">
        <v>87</v>
      </c>
      <c r="K11" s="635"/>
    </row>
    <row r="12" spans="1:15" ht="18" customHeight="1">
      <c r="A12" s="635"/>
      <c r="B12" s="635"/>
      <c r="C12" s="1146" t="str">
        <f>IF('Names of Bidder'!D11=0, "", 'Names of Bidder'!D11)</f>
        <v/>
      </c>
      <c r="D12" s="1146"/>
      <c r="E12" s="1146"/>
      <c r="I12" s="639" t="s">
        <v>88</v>
      </c>
      <c r="K12" s="635"/>
    </row>
    <row r="13" spans="1:15" ht="18" customHeight="1">
      <c r="A13" s="635"/>
      <c r="B13" s="635"/>
      <c r="C13" s="1146" t="str">
        <f>IF('Names of Bidder'!D12=0, "", 'Names of Bidder'!D12)</f>
        <v/>
      </c>
      <c r="D13" s="1146"/>
      <c r="E13" s="1146"/>
      <c r="I13" s="639" t="s">
        <v>89</v>
      </c>
      <c r="K13" s="635"/>
    </row>
    <row r="14" spans="1:15" ht="14.1" customHeight="1">
      <c r="A14" s="635"/>
      <c r="B14" s="635"/>
      <c r="C14" s="641"/>
      <c r="D14" s="635"/>
      <c r="E14" s="640"/>
      <c r="F14" s="635"/>
      <c r="G14" s="640"/>
      <c r="H14" s="641"/>
      <c r="I14" s="634"/>
      <c r="J14" s="271"/>
      <c r="K14" s="271"/>
    </row>
    <row r="15" spans="1:15">
      <c r="A15" s="1142" t="s">
        <v>90</v>
      </c>
      <c r="B15" s="1142"/>
      <c r="C15" s="1142"/>
      <c r="D15" s="1142"/>
      <c r="E15" s="1142"/>
      <c r="F15" s="1142"/>
      <c r="G15" s="1142"/>
      <c r="H15" s="1142"/>
      <c r="I15" s="1142"/>
      <c r="J15" s="1142"/>
      <c r="K15" s="1142"/>
      <c r="L15" s="642"/>
      <c r="M15" s="642"/>
      <c r="N15" s="643"/>
      <c r="O15" s="643"/>
    </row>
    <row r="16" spans="1:15" ht="19.5" customHeight="1">
      <c r="I16" s="644"/>
      <c r="J16" s="644"/>
      <c r="K16" s="645" t="s">
        <v>91</v>
      </c>
      <c r="O16" s="631"/>
    </row>
    <row r="17" spans="1:15" ht="129.75" customHeight="1">
      <c r="A17" s="468" t="s">
        <v>92</v>
      </c>
      <c r="B17" s="736" t="s">
        <v>93</v>
      </c>
      <c r="C17" s="750" t="s">
        <v>94</v>
      </c>
      <c r="D17" s="736" t="s">
        <v>95</v>
      </c>
      <c r="E17" s="736" t="s">
        <v>96</v>
      </c>
      <c r="F17" s="738" t="s">
        <v>97</v>
      </c>
      <c r="G17" s="646" t="s">
        <v>98</v>
      </c>
      <c r="H17" s="647" t="s">
        <v>99</v>
      </c>
      <c r="I17" s="468" t="s">
        <v>100</v>
      </c>
      <c r="J17" s="468" t="s">
        <v>101</v>
      </c>
      <c r="K17" s="468" t="s">
        <v>102</v>
      </c>
      <c r="O17" s="631"/>
    </row>
    <row r="18" spans="1:15" ht="18" customHeight="1">
      <c r="A18" s="646">
        <v>1</v>
      </c>
      <c r="B18" s="739">
        <v>2</v>
      </c>
      <c r="C18" s="751">
        <v>3</v>
      </c>
      <c r="D18" s="739">
        <v>4</v>
      </c>
      <c r="E18" s="739">
        <v>5</v>
      </c>
      <c r="F18" s="646">
        <v>6</v>
      </c>
      <c r="G18" s="646">
        <v>7</v>
      </c>
      <c r="H18" s="647">
        <v>8</v>
      </c>
      <c r="I18" s="646">
        <v>9</v>
      </c>
      <c r="J18" s="646" t="s">
        <v>103</v>
      </c>
      <c r="K18" s="646">
        <v>11</v>
      </c>
    </row>
    <row r="19" spans="1:15" s="654" customFormat="1" ht="31.5">
      <c r="A19" s="648" t="s">
        <v>104</v>
      </c>
      <c r="B19" s="648"/>
      <c r="C19" s="752"/>
      <c r="D19" s="648"/>
      <c r="E19" s="648"/>
      <c r="F19" s="649" t="str">
        <f>Basic!B3</f>
        <v>SubStation</v>
      </c>
      <c r="G19" s="650"/>
      <c r="H19" s="651"/>
      <c r="I19" s="652"/>
      <c r="J19" s="652"/>
      <c r="K19" s="652"/>
      <c r="L19" s="653"/>
      <c r="M19" s="758" t="s">
        <v>105</v>
      </c>
      <c r="N19" s="758" t="s">
        <v>106</v>
      </c>
      <c r="O19" s="653"/>
    </row>
    <row r="20" spans="1:15" s="659" customFormat="1" ht="20.25" customHeight="1">
      <c r="A20" s="1130" t="s">
        <v>107</v>
      </c>
      <c r="B20" s="1131"/>
      <c r="C20" s="1131"/>
      <c r="D20" s="1131"/>
      <c r="E20" s="1131"/>
      <c r="F20" s="1131"/>
      <c r="G20" s="1131"/>
      <c r="H20" s="1131"/>
      <c r="I20" s="1131"/>
      <c r="J20" s="1131"/>
      <c r="K20" s="1132"/>
      <c r="L20" s="658"/>
      <c r="M20" s="658"/>
      <c r="N20" s="658"/>
      <c r="O20" s="658"/>
    </row>
    <row r="21" spans="1:15" s="629" customFormat="1" ht="37.5">
      <c r="A21" s="822">
        <v>1</v>
      </c>
      <c r="B21" s="802">
        <v>222222</v>
      </c>
      <c r="C21" s="748"/>
      <c r="D21" s="783">
        <v>0.18</v>
      </c>
      <c r="E21" s="745" t="s">
        <v>108</v>
      </c>
      <c r="F21" s="803" t="s">
        <v>109</v>
      </c>
      <c r="G21" s="804" t="s">
        <v>110</v>
      </c>
      <c r="H21" s="804">
        <v>1</v>
      </c>
      <c r="I21" s="619"/>
      <c r="J21" s="660" t="str">
        <f>IF(I21=0, "Included",IF(ISERROR(H21*I21), I21, H21*I21))</f>
        <v>Included</v>
      </c>
      <c r="K21" s="785">
        <f>N21</f>
        <v>0</v>
      </c>
      <c r="L21" s="628"/>
      <c r="M21" s="629">
        <f>IF(J21="Included",0,J21)</f>
        <v>0</v>
      </c>
      <c r="N21" s="674">
        <f>IF(E21="confirmed", M21*D21,E21*M21)</f>
        <v>0</v>
      </c>
      <c r="O21" s="674"/>
    </row>
    <row r="22" spans="1:15" s="629" customFormat="1" ht="18.75">
      <c r="A22" s="822">
        <v>2</v>
      </c>
      <c r="B22" s="802">
        <v>2</v>
      </c>
      <c r="C22" s="748"/>
      <c r="D22" s="783">
        <v>0.18</v>
      </c>
      <c r="E22" s="745"/>
      <c r="F22" s="803" t="s">
        <v>111</v>
      </c>
      <c r="G22" s="804" t="s">
        <v>110</v>
      </c>
      <c r="H22" s="804">
        <v>1</v>
      </c>
      <c r="I22" s="619"/>
      <c r="J22" s="660" t="str">
        <f t="shared" ref="J22:J31" si="0">IF(I22=0, "Included",IF(ISERROR(H22*I22), I22, H22*I22))</f>
        <v>Included</v>
      </c>
      <c r="K22" s="785">
        <f t="shared" ref="K22:K31" si="1">N22</f>
        <v>0</v>
      </c>
      <c r="L22" s="628"/>
      <c r="M22" s="629">
        <f t="shared" ref="M22:M48" si="2">IF(J22="Included",0,J22)</f>
        <v>0</v>
      </c>
      <c r="N22" s="674">
        <f t="shared" ref="N22:N48" si="3">IF(E22="", M22*D22,E22*M22)</f>
        <v>0</v>
      </c>
      <c r="O22" s="674"/>
    </row>
    <row r="23" spans="1:15" s="629" customFormat="1" ht="18.75">
      <c r="A23" s="822">
        <v>3</v>
      </c>
      <c r="B23" s="802">
        <v>2</v>
      </c>
      <c r="C23" s="748"/>
      <c r="D23" s="783">
        <v>0.18</v>
      </c>
      <c r="E23" s="745"/>
      <c r="F23" s="803" t="s">
        <v>112</v>
      </c>
      <c r="G23" s="804" t="s">
        <v>110</v>
      </c>
      <c r="H23" s="804">
        <v>1</v>
      </c>
      <c r="I23" s="619"/>
      <c r="J23" s="660" t="str">
        <f t="shared" si="0"/>
        <v>Included</v>
      </c>
      <c r="K23" s="785">
        <f t="shared" si="1"/>
        <v>0</v>
      </c>
      <c r="L23" s="628"/>
      <c r="M23" s="629">
        <f t="shared" si="2"/>
        <v>0</v>
      </c>
      <c r="N23" s="674">
        <f t="shared" si="3"/>
        <v>0</v>
      </c>
      <c r="O23" s="674"/>
    </row>
    <row r="24" spans="1:15" s="629" customFormat="1" ht="56.25">
      <c r="A24" s="822">
        <v>4</v>
      </c>
      <c r="B24" s="802">
        <v>2</v>
      </c>
      <c r="C24" s="748"/>
      <c r="D24" s="783">
        <v>0.18</v>
      </c>
      <c r="E24" s="745"/>
      <c r="F24" s="803" t="s">
        <v>113</v>
      </c>
      <c r="G24" s="804" t="s">
        <v>110</v>
      </c>
      <c r="H24" s="804">
        <v>1</v>
      </c>
      <c r="I24" s="619"/>
      <c r="J24" s="660" t="str">
        <f t="shared" si="0"/>
        <v>Included</v>
      </c>
      <c r="K24" s="785">
        <f t="shared" si="1"/>
        <v>0</v>
      </c>
      <c r="L24" s="628"/>
      <c r="M24" s="629">
        <f t="shared" si="2"/>
        <v>0</v>
      </c>
      <c r="N24" s="674">
        <f t="shared" si="3"/>
        <v>0</v>
      </c>
      <c r="O24" s="674"/>
    </row>
    <row r="25" spans="1:15" s="629" customFormat="1" ht="56.25">
      <c r="A25" s="822">
        <v>5</v>
      </c>
      <c r="B25" s="802">
        <v>2</v>
      </c>
      <c r="C25" s="748"/>
      <c r="D25" s="783">
        <v>0.18</v>
      </c>
      <c r="E25" s="745"/>
      <c r="F25" s="803" t="s">
        <v>114</v>
      </c>
      <c r="G25" s="804" t="s">
        <v>110</v>
      </c>
      <c r="H25" s="804">
        <v>1</v>
      </c>
      <c r="I25" s="619"/>
      <c r="J25" s="660" t="str">
        <f t="shared" si="0"/>
        <v>Included</v>
      </c>
      <c r="K25" s="785">
        <f t="shared" si="1"/>
        <v>0</v>
      </c>
      <c r="L25" s="628"/>
      <c r="M25" s="629">
        <f t="shared" si="2"/>
        <v>0</v>
      </c>
      <c r="N25" s="674">
        <f t="shared" si="3"/>
        <v>0</v>
      </c>
      <c r="O25" s="674"/>
    </row>
    <row r="26" spans="1:15" s="629" customFormat="1" ht="18.75">
      <c r="A26" s="822">
        <v>6</v>
      </c>
      <c r="B26" s="802">
        <v>2</v>
      </c>
      <c r="C26" s="666"/>
      <c r="D26" s="783">
        <v>0.18</v>
      </c>
      <c r="E26" s="468"/>
      <c r="F26" s="803" t="s">
        <v>115</v>
      </c>
      <c r="G26" s="804" t="s">
        <v>110</v>
      </c>
      <c r="H26" s="804">
        <v>1</v>
      </c>
      <c r="I26" s="619"/>
      <c r="J26" s="660" t="str">
        <f t="shared" si="0"/>
        <v>Included</v>
      </c>
      <c r="K26" s="785">
        <f t="shared" si="1"/>
        <v>0</v>
      </c>
      <c r="L26" s="628"/>
      <c r="M26" s="629">
        <f t="shared" si="2"/>
        <v>0</v>
      </c>
      <c r="N26" s="674">
        <f t="shared" si="3"/>
        <v>0</v>
      </c>
      <c r="O26" s="674"/>
    </row>
    <row r="27" spans="1:15" s="629" customFormat="1" ht="18.75">
      <c r="A27" s="822">
        <v>7</v>
      </c>
      <c r="B27" s="802">
        <v>2</v>
      </c>
      <c r="C27" s="748"/>
      <c r="D27" s="783">
        <v>0.18</v>
      </c>
      <c r="E27" s="745"/>
      <c r="F27" s="803" t="s">
        <v>116</v>
      </c>
      <c r="G27" s="804" t="s">
        <v>110</v>
      </c>
      <c r="H27" s="804">
        <v>2</v>
      </c>
      <c r="I27" s="619"/>
      <c r="J27" s="660" t="str">
        <f t="shared" si="0"/>
        <v>Included</v>
      </c>
      <c r="K27" s="785">
        <f t="shared" si="1"/>
        <v>0</v>
      </c>
      <c r="L27" s="747"/>
      <c r="M27" s="629">
        <f t="shared" si="2"/>
        <v>0</v>
      </c>
      <c r="N27" s="674">
        <f t="shared" si="3"/>
        <v>0</v>
      </c>
      <c r="O27" s="674"/>
    </row>
    <row r="28" spans="1:15" s="629" customFormat="1" ht="18.75">
      <c r="A28" s="822">
        <v>8</v>
      </c>
      <c r="B28" s="802">
        <v>2</v>
      </c>
      <c r="C28" s="748"/>
      <c r="D28" s="783">
        <v>0.18</v>
      </c>
      <c r="E28" s="745"/>
      <c r="F28" s="803" t="s">
        <v>117</v>
      </c>
      <c r="G28" s="804" t="s">
        <v>110</v>
      </c>
      <c r="H28" s="804">
        <v>1</v>
      </c>
      <c r="I28" s="619"/>
      <c r="J28" s="660" t="str">
        <f t="shared" si="0"/>
        <v>Included</v>
      </c>
      <c r="K28" s="785">
        <f t="shared" si="1"/>
        <v>0</v>
      </c>
      <c r="L28" s="628"/>
      <c r="M28" s="629">
        <f t="shared" si="2"/>
        <v>0</v>
      </c>
      <c r="N28" s="674">
        <f t="shared" si="3"/>
        <v>0</v>
      </c>
      <c r="O28" s="674"/>
    </row>
    <row r="29" spans="1:15" s="629" customFormat="1" ht="18.75">
      <c r="A29" s="822">
        <v>9</v>
      </c>
      <c r="B29" s="802">
        <v>2</v>
      </c>
      <c r="C29" s="748"/>
      <c r="D29" s="783">
        <v>0.18</v>
      </c>
      <c r="E29" s="745"/>
      <c r="F29" s="803" t="s">
        <v>118</v>
      </c>
      <c r="G29" s="804" t="s">
        <v>119</v>
      </c>
      <c r="H29" s="804">
        <v>2</v>
      </c>
      <c r="I29" s="619"/>
      <c r="J29" s="660" t="str">
        <f t="shared" si="0"/>
        <v>Included</v>
      </c>
      <c r="K29" s="785">
        <f t="shared" si="1"/>
        <v>0</v>
      </c>
      <c r="L29" s="628"/>
      <c r="M29" s="629">
        <f t="shared" si="2"/>
        <v>0</v>
      </c>
      <c r="N29" s="674">
        <f t="shared" si="3"/>
        <v>0</v>
      </c>
      <c r="O29" s="674"/>
    </row>
    <row r="30" spans="1:15" s="629" customFormat="1" ht="18.75">
      <c r="A30" s="822">
        <v>10</v>
      </c>
      <c r="B30" s="802">
        <v>2</v>
      </c>
      <c r="C30" s="748"/>
      <c r="D30" s="783">
        <v>0.18</v>
      </c>
      <c r="E30" s="745"/>
      <c r="F30" s="803" t="s">
        <v>120</v>
      </c>
      <c r="G30" s="804" t="s">
        <v>119</v>
      </c>
      <c r="H30" s="804">
        <v>2</v>
      </c>
      <c r="I30" s="619"/>
      <c r="J30" s="660" t="str">
        <f t="shared" si="0"/>
        <v>Included</v>
      </c>
      <c r="K30" s="785">
        <f t="shared" si="1"/>
        <v>0</v>
      </c>
      <c r="L30" s="628"/>
      <c r="M30" s="629">
        <f t="shared" si="2"/>
        <v>0</v>
      </c>
      <c r="N30" s="674">
        <f t="shared" si="3"/>
        <v>0</v>
      </c>
      <c r="O30" s="674"/>
    </row>
    <row r="31" spans="1:15" s="629" customFormat="1" ht="18.75">
      <c r="A31" s="822">
        <v>11</v>
      </c>
      <c r="B31" s="802">
        <v>2</v>
      </c>
      <c r="C31" s="748"/>
      <c r="D31" s="783">
        <v>0.18</v>
      </c>
      <c r="E31" s="745"/>
      <c r="F31" s="803" t="s">
        <v>121</v>
      </c>
      <c r="G31" s="804" t="s">
        <v>122</v>
      </c>
      <c r="H31" s="804">
        <v>1</v>
      </c>
      <c r="I31" s="619"/>
      <c r="J31" s="660" t="str">
        <f t="shared" si="0"/>
        <v>Included</v>
      </c>
      <c r="K31" s="785">
        <f t="shared" si="1"/>
        <v>0</v>
      </c>
      <c r="L31" s="628"/>
      <c r="M31" s="629">
        <f t="shared" si="2"/>
        <v>0</v>
      </c>
      <c r="N31" s="674">
        <f t="shared" si="3"/>
        <v>0</v>
      </c>
      <c r="O31" s="674"/>
    </row>
    <row r="32" spans="1:15" s="629" customFormat="1" ht="18.75">
      <c r="A32" s="1130" t="s">
        <v>123</v>
      </c>
      <c r="B32" s="1131"/>
      <c r="C32" s="1131"/>
      <c r="D32" s="1131"/>
      <c r="E32" s="1131"/>
      <c r="F32" s="1131"/>
      <c r="G32" s="1131"/>
      <c r="H32" s="1131"/>
      <c r="I32" s="1131"/>
      <c r="J32" s="1131"/>
      <c r="K32" s="1132"/>
      <c r="L32" s="628"/>
      <c r="M32" s="629">
        <f t="shared" si="2"/>
        <v>0</v>
      </c>
      <c r="N32" s="674">
        <f t="shared" si="3"/>
        <v>0</v>
      </c>
      <c r="O32" s="674"/>
    </row>
    <row r="33" spans="1:15" s="629" customFormat="1" ht="21">
      <c r="A33" s="806">
        <v>1</v>
      </c>
      <c r="B33" s="802">
        <v>1</v>
      </c>
      <c r="C33" s="748"/>
      <c r="D33" s="783">
        <v>0.18</v>
      </c>
      <c r="E33" s="745"/>
      <c r="F33" s="803" t="s">
        <v>124</v>
      </c>
      <c r="G33" s="805" t="s">
        <v>119</v>
      </c>
      <c r="H33" s="812">
        <v>2</v>
      </c>
      <c r="I33" s="619"/>
      <c r="J33" s="660" t="str">
        <f t="shared" ref="J33:J48" si="4">IF(I33=0, "Included",IF(ISERROR(H33*I33), I33, H33*I33))</f>
        <v>Included</v>
      </c>
      <c r="K33" s="785">
        <f t="shared" ref="K33:K49" si="5">N33</f>
        <v>0</v>
      </c>
      <c r="L33" s="628"/>
      <c r="M33" s="629">
        <f t="shared" si="2"/>
        <v>0</v>
      </c>
      <c r="N33" s="674">
        <f t="shared" si="3"/>
        <v>0</v>
      </c>
      <c r="O33" s="674"/>
    </row>
    <row r="34" spans="1:15" s="629" customFormat="1" ht="37.5">
      <c r="A34" s="806">
        <v>2</v>
      </c>
      <c r="B34" s="802">
        <v>1</v>
      </c>
      <c r="C34" s="748"/>
      <c r="D34" s="783">
        <v>0.18</v>
      </c>
      <c r="E34" s="745"/>
      <c r="F34" s="803" t="s">
        <v>125</v>
      </c>
      <c r="G34" s="805" t="s">
        <v>126</v>
      </c>
      <c r="H34" s="812">
        <v>6</v>
      </c>
      <c r="I34" s="619"/>
      <c r="J34" s="660" t="str">
        <f t="shared" si="4"/>
        <v>Included</v>
      </c>
      <c r="K34" s="785">
        <f t="shared" si="5"/>
        <v>0</v>
      </c>
      <c r="L34" s="628"/>
      <c r="M34" s="629">
        <f t="shared" si="2"/>
        <v>0</v>
      </c>
      <c r="N34" s="674">
        <f t="shared" si="3"/>
        <v>0</v>
      </c>
      <c r="O34" s="674"/>
    </row>
    <row r="35" spans="1:15" s="629" customFormat="1" ht="56.25">
      <c r="A35" s="806">
        <v>3</v>
      </c>
      <c r="B35" s="802">
        <v>1</v>
      </c>
      <c r="C35" s="748"/>
      <c r="D35" s="783">
        <v>0.18</v>
      </c>
      <c r="E35" s="745"/>
      <c r="F35" s="803" t="s">
        <v>127</v>
      </c>
      <c r="G35" s="805" t="s">
        <v>126</v>
      </c>
      <c r="H35" s="812">
        <v>2</v>
      </c>
      <c r="I35" s="619"/>
      <c r="J35" s="660" t="str">
        <f t="shared" si="4"/>
        <v>Included</v>
      </c>
      <c r="K35" s="785">
        <f t="shared" si="5"/>
        <v>0</v>
      </c>
      <c r="L35" s="628"/>
      <c r="M35" s="629">
        <f t="shared" si="2"/>
        <v>0</v>
      </c>
      <c r="N35" s="674">
        <f t="shared" si="3"/>
        <v>0</v>
      </c>
      <c r="O35" s="674"/>
    </row>
    <row r="36" spans="1:15" s="629" customFormat="1" ht="37.5">
      <c r="A36" s="806">
        <v>4</v>
      </c>
      <c r="B36" s="802">
        <v>1</v>
      </c>
      <c r="C36" s="748"/>
      <c r="D36" s="783">
        <v>0.18</v>
      </c>
      <c r="E36" s="745"/>
      <c r="F36" s="803" t="s">
        <v>128</v>
      </c>
      <c r="G36" s="805" t="s">
        <v>126</v>
      </c>
      <c r="H36" s="812">
        <v>6</v>
      </c>
      <c r="I36" s="619"/>
      <c r="J36" s="660" t="str">
        <f t="shared" si="4"/>
        <v>Included</v>
      </c>
      <c r="K36" s="785">
        <f t="shared" si="5"/>
        <v>0</v>
      </c>
      <c r="L36" s="628"/>
      <c r="M36" s="629">
        <f t="shared" si="2"/>
        <v>0</v>
      </c>
      <c r="N36" s="674">
        <f t="shared" si="3"/>
        <v>0</v>
      </c>
      <c r="O36" s="674"/>
    </row>
    <row r="37" spans="1:15" s="629" customFormat="1" ht="37.5">
      <c r="A37" s="806">
        <v>5</v>
      </c>
      <c r="B37" s="468">
        <v>1</v>
      </c>
      <c r="C37" s="666"/>
      <c r="D37" s="783">
        <v>0.18</v>
      </c>
      <c r="E37" s="745"/>
      <c r="F37" s="803" t="s">
        <v>129</v>
      </c>
      <c r="G37" s="805" t="s">
        <v>126</v>
      </c>
      <c r="H37" s="812">
        <v>6</v>
      </c>
      <c r="I37" s="619"/>
      <c r="J37" s="660" t="str">
        <f t="shared" si="4"/>
        <v>Included</v>
      </c>
      <c r="K37" s="785">
        <f t="shared" si="5"/>
        <v>0</v>
      </c>
      <c r="L37" s="628"/>
      <c r="M37" s="629">
        <f t="shared" si="2"/>
        <v>0</v>
      </c>
      <c r="N37" s="674">
        <f t="shared" si="3"/>
        <v>0</v>
      </c>
      <c r="O37" s="674"/>
    </row>
    <row r="38" spans="1:15" s="629" customFormat="1" ht="21">
      <c r="A38" s="806">
        <v>6</v>
      </c>
      <c r="B38" s="802">
        <v>1</v>
      </c>
      <c r="C38" s="748"/>
      <c r="D38" s="783">
        <v>0.18</v>
      </c>
      <c r="E38" s="745"/>
      <c r="F38" s="803" t="s">
        <v>130</v>
      </c>
      <c r="G38" s="805" t="s">
        <v>126</v>
      </c>
      <c r="H38" s="812">
        <v>24</v>
      </c>
      <c r="I38" s="619"/>
      <c r="J38" s="660" t="str">
        <f t="shared" si="4"/>
        <v>Included</v>
      </c>
      <c r="K38" s="785">
        <f t="shared" si="5"/>
        <v>0</v>
      </c>
      <c r="L38" s="628"/>
      <c r="M38" s="629">
        <f t="shared" si="2"/>
        <v>0</v>
      </c>
      <c r="N38" s="674">
        <f t="shared" si="3"/>
        <v>0</v>
      </c>
      <c r="O38" s="674"/>
    </row>
    <row r="39" spans="1:15" s="629" customFormat="1" ht="37.5">
      <c r="A39" s="806">
        <v>7</v>
      </c>
      <c r="B39" s="802">
        <v>1</v>
      </c>
      <c r="C39" s="748"/>
      <c r="D39" s="783">
        <v>0.18</v>
      </c>
      <c r="E39" s="745"/>
      <c r="F39" s="803" t="s">
        <v>131</v>
      </c>
      <c r="G39" s="805" t="s">
        <v>110</v>
      </c>
      <c r="H39" s="812">
        <v>2</v>
      </c>
      <c r="I39" s="619"/>
      <c r="J39" s="660" t="str">
        <f t="shared" si="4"/>
        <v>Included</v>
      </c>
      <c r="K39" s="785">
        <f t="shared" si="5"/>
        <v>0</v>
      </c>
      <c r="L39" s="628"/>
      <c r="M39" s="629">
        <f t="shared" si="2"/>
        <v>0</v>
      </c>
      <c r="N39" s="674">
        <f t="shared" si="3"/>
        <v>0</v>
      </c>
      <c r="O39" s="674"/>
    </row>
    <row r="40" spans="1:15" s="629" customFormat="1" ht="143.25" customHeight="1">
      <c r="A40" s="806">
        <v>8</v>
      </c>
      <c r="B40" s="655">
        <v>1</v>
      </c>
      <c r="C40" s="665"/>
      <c r="D40" s="783">
        <v>0.18</v>
      </c>
      <c r="E40" s="745"/>
      <c r="F40" s="809" t="s">
        <v>132</v>
      </c>
      <c r="G40" s="811" t="s">
        <v>110</v>
      </c>
      <c r="H40" s="811">
        <v>2</v>
      </c>
      <c r="I40" s="619"/>
      <c r="J40" s="660" t="str">
        <f t="shared" si="4"/>
        <v>Included</v>
      </c>
      <c r="K40" s="785">
        <f t="shared" si="5"/>
        <v>0</v>
      </c>
      <c r="L40" s="628"/>
      <c r="M40" s="629">
        <f t="shared" si="2"/>
        <v>0</v>
      </c>
      <c r="N40" s="674">
        <f t="shared" si="3"/>
        <v>0</v>
      </c>
      <c r="O40" s="674"/>
    </row>
    <row r="41" spans="1:15" s="629" customFormat="1" ht="37.5">
      <c r="A41" s="806">
        <v>9</v>
      </c>
      <c r="B41" s="655">
        <v>1</v>
      </c>
      <c r="C41" s="666"/>
      <c r="D41" s="783">
        <v>0.18</v>
      </c>
      <c r="E41" s="745"/>
      <c r="F41" s="803" t="s">
        <v>133</v>
      </c>
      <c r="G41" s="805" t="s">
        <v>134</v>
      </c>
      <c r="H41" s="812">
        <v>1.4</v>
      </c>
      <c r="I41" s="619"/>
      <c r="J41" s="660" t="str">
        <f t="shared" si="4"/>
        <v>Included</v>
      </c>
      <c r="K41" s="785">
        <f t="shared" si="5"/>
        <v>0</v>
      </c>
      <c r="L41" s="628"/>
      <c r="M41" s="629">
        <f t="shared" si="2"/>
        <v>0</v>
      </c>
      <c r="N41" s="674">
        <f t="shared" si="3"/>
        <v>0</v>
      </c>
      <c r="O41" s="674"/>
    </row>
    <row r="42" spans="1:15" s="629" customFormat="1" ht="21">
      <c r="A42" s="807">
        <v>10</v>
      </c>
      <c r="B42" s="655"/>
      <c r="C42" s="664"/>
      <c r="D42" s="782"/>
      <c r="E42" s="664"/>
      <c r="F42" s="810" t="s">
        <v>135</v>
      </c>
      <c r="G42" s="805"/>
      <c r="H42" s="812"/>
      <c r="I42" s="619"/>
      <c r="J42" s="660"/>
      <c r="K42" s="785"/>
      <c r="L42" s="628"/>
      <c r="M42" s="629">
        <f t="shared" si="2"/>
        <v>0</v>
      </c>
      <c r="N42" s="674">
        <f t="shared" si="3"/>
        <v>0</v>
      </c>
      <c r="O42" s="674"/>
    </row>
    <row r="43" spans="1:15" s="629" customFormat="1" ht="21">
      <c r="A43" s="808" t="s">
        <v>136</v>
      </c>
      <c r="B43" s="655">
        <v>1</v>
      </c>
      <c r="C43" s="748"/>
      <c r="D43" s="783">
        <v>0.18</v>
      </c>
      <c r="E43" s="745"/>
      <c r="F43" s="803" t="s">
        <v>137</v>
      </c>
      <c r="G43" s="805" t="s">
        <v>110</v>
      </c>
      <c r="H43" s="812">
        <v>1</v>
      </c>
      <c r="I43" s="619"/>
      <c r="J43" s="660" t="str">
        <f t="shared" si="4"/>
        <v>Included</v>
      </c>
      <c r="K43" s="785">
        <f t="shared" si="5"/>
        <v>0</v>
      </c>
      <c r="L43" s="628"/>
      <c r="M43" s="629">
        <f t="shared" si="2"/>
        <v>0</v>
      </c>
      <c r="N43" s="674">
        <f t="shared" si="3"/>
        <v>0</v>
      </c>
      <c r="O43" s="674"/>
    </row>
    <row r="44" spans="1:15" s="629" customFormat="1" ht="21">
      <c r="A44" s="808" t="s">
        <v>138</v>
      </c>
      <c r="B44" s="655">
        <v>1</v>
      </c>
      <c r="C44" s="748"/>
      <c r="D44" s="783">
        <v>0.18</v>
      </c>
      <c r="E44" s="745"/>
      <c r="F44" s="803" t="s">
        <v>139</v>
      </c>
      <c r="G44" s="805" t="s">
        <v>110</v>
      </c>
      <c r="H44" s="812">
        <v>1</v>
      </c>
      <c r="I44" s="619"/>
      <c r="J44" s="660" t="str">
        <f t="shared" si="4"/>
        <v>Included</v>
      </c>
      <c r="K44" s="785">
        <f t="shared" si="5"/>
        <v>0</v>
      </c>
      <c r="L44" s="628"/>
      <c r="M44" s="629">
        <f t="shared" si="2"/>
        <v>0</v>
      </c>
      <c r="N44" s="674">
        <f t="shared" si="3"/>
        <v>0</v>
      </c>
      <c r="O44" s="674"/>
    </row>
    <row r="45" spans="1:15" s="629" customFormat="1" ht="21">
      <c r="A45" s="808" t="s">
        <v>140</v>
      </c>
      <c r="B45" s="655">
        <v>1</v>
      </c>
      <c r="C45" s="748"/>
      <c r="D45" s="783">
        <v>0.18</v>
      </c>
      <c r="E45" s="745"/>
      <c r="F45" s="803" t="s">
        <v>141</v>
      </c>
      <c r="G45" s="805" t="s">
        <v>110</v>
      </c>
      <c r="H45" s="812">
        <v>1</v>
      </c>
      <c r="I45" s="619"/>
      <c r="J45" s="660" t="str">
        <f t="shared" si="4"/>
        <v>Included</v>
      </c>
      <c r="K45" s="785">
        <f t="shared" si="5"/>
        <v>0</v>
      </c>
      <c r="L45" s="628"/>
      <c r="M45" s="629">
        <f t="shared" si="2"/>
        <v>0</v>
      </c>
      <c r="N45" s="674">
        <f t="shared" si="3"/>
        <v>0</v>
      </c>
      <c r="O45" s="674"/>
    </row>
    <row r="46" spans="1:15" s="629" customFormat="1" ht="21">
      <c r="A46" s="808" t="s">
        <v>142</v>
      </c>
      <c r="B46" s="655">
        <v>1</v>
      </c>
      <c r="C46" s="657"/>
      <c r="D46" s="783">
        <v>0.18</v>
      </c>
      <c r="E46" s="745"/>
      <c r="F46" s="803" t="s">
        <v>143</v>
      </c>
      <c r="G46" s="805" t="s">
        <v>110</v>
      </c>
      <c r="H46" s="812">
        <v>1</v>
      </c>
      <c r="I46" s="619"/>
      <c r="J46" s="660" t="str">
        <f t="shared" si="4"/>
        <v>Included</v>
      </c>
      <c r="K46" s="785">
        <f t="shared" si="5"/>
        <v>0</v>
      </c>
      <c r="L46" s="628"/>
      <c r="M46" s="629">
        <f t="shared" si="2"/>
        <v>0</v>
      </c>
      <c r="N46" s="674">
        <f t="shared" si="3"/>
        <v>0</v>
      </c>
      <c r="O46" s="674"/>
    </row>
    <row r="47" spans="1:15" s="629" customFormat="1" ht="21">
      <c r="A47" s="808" t="s">
        <v>144</v>
      </c>
      <c r="B47" s="655">
        <v>1</v>
      </c>
      <c r="C47" s="748"/>
      <c r="D47" s="783">
        <v>0.18</v>
      </c>
      <c r="E47" s="745"/>
      <c r="F47" s="803" t="s">
        <v>145</v>
      </c>
      <c r="G47" s="805" t="s">
        <v>110</v>
      </c>
      <c r="H47" s="812">
        <v>1</v>
      </c>
      <c r="I47" s="619"/>
      <c r="J47" s="660" t="str">
        <f t="shared" si="4"/>
        <v>Included</v>
      </c>
      <c r="K47" s="785">
        <f t="shared" si="5"/>
        <v>0</v>
      </c>
      <c r="L47" s="628"/>
      <c r="M47" s="629">
        <f t="shared" si="2"/>
        <v>0</v>
      </c>
      <c r="N47" s="674">
        <f t="shared" si="3"/>
        <v>0</v>
      </c>
      <c r="O47" s="674"/>
    </row>
    <row r="48" spans="1:15" s="629" customFormat="1" ht="37.5">
      <c r="A48" s="806">
        <v>11</v>
      </c>
      <c r="B48" s="655">
        <v>1</v>
      </c>
      <c r="C48" s="657"/>
      <c r="D48" s="783">
        <v>0.18</v>
      </c>
      <c r="E48" s="745"/>
      <c r="F48" s="803" t="s">
        <v>146</v>
      </c>
      <c r="G48" s="805" t="s">
        <v>147</v>
      </c>
      <c r="H48" s="812">
        <v>1</v>
      </c>
      <c r="I48" s="619"/>
      <c r="J48" s="660" t="str">
        <f t="shared" si="4"/>
        <v>Included</v>
      </c>
      <c r="K48" s="785">
        <f t="shared" si="5"/>
        <v>0</v>
      </c>
      <c r="L48" s="628"/>
      <c r="M48" s="629">
        <f t="shared" si="2"/>
        <v>0</v>
      </c>
      <c r="N48" s="674">
        <f t="shared" si="3"/>
        <v>0</v>
      </c>
      <c r="O48" s="674"/>
    </row>
    <row r="49" spans="1:22" ht="21" hidden="1">
      <c r="A49" s="813"/>
      <c r="B49" s="814"/>
      <c r="C49" s="815"/>
      <c r="D49" s="816"/>
      <c r="E49" s="817"/>
      <c r="F49" s="818"/>
      <c r="G49" s="819"/>
      <c r="H49" s="820"/>
      <c r="I49" s="619"/>
      <c r="J49" s="660"/>
      <c r="K49" s="821">
        <f t="shared" si="5"/>
        <v>0</v>
      </c>
      <c r="L49" s="628"/>
      <c r="M49" s="629"/>
      <c r="N49" s="674">
        <f>SUM(N21:N48)</f>
        <v>0</v>
      </c>
      <c r="O49" s="674"/>
      <c r="P49" s="629"/>
      <c r="Q49" s="629"/>
      <c r="R49" s="629"/>
      <c r="S49" s="629"/>
      <c r="T49" s="629"/>
      <c r="U49" s="629"/>
      <c r="V49" s="629"/>
    </row>
    <row r="50" spans="1:22">
      <c r="A50" s="669"/>
      <c r="B50" s="734"/>
      <c r="C50" s="753"/>
      <c r="D50" s="734"/>
      <c r="E50" s="734"/>
      <c r="F50" s="667" t="s">
        <v>148</v>
      </c>
      <c r="G50" s="670"/>
      <c r="H50" s="671"/>
      <c r="I50" s="672"/>
      <c r="J50" s="673">
        <f>SUM(J21:J48)</f>
        <v>0</v>
      </c>
      <c r="K50" s="786"/>
      <c r="N50" s="678" t="s">
        <v>149</v>
      </c>
      <c r="O50" s="626"/>
      <c r="P50" s="629"/>
      <c r="Q50" s="629"/>
      <c r="R50" s="629"/>
      <c r="S50" s="629"/>
      <c r="T50" s="629"/>
      <c r="U50" s="629"/>
      <c r="V50" s="629"/>
    </row>
    <row r="51" spans="1:22" hidden="1">
      <c r="A51" s="675"/>
      <c r="B51" s="735"/>
      <c r="C51" s="754"/>
      <c r="D51" s="735"/>
      <c r="E51" s="735"/>
      <c r="F51" s="1133" t="s">
        <v>150</v>
      </c>
      <c r="G51" s="1134"/>
      <c r="H51" s="1135"/>
      <c r="I51" s="660"/>
      <c r="J51" s="668">
        <f>'Sch-7'!F20</f>
        <v>0</v>
      </c>
      <c r="K51" s="676"/>
      <c r="P51" s="629"/>
      <c r="Q51" s="629"/>
      <c r="R51" s="629"/>
      <c r="S51" s="629"/>
      <c r="T51" s="629"/>
      <c r="U51" s="629"/>
      <c r="V51" s="629"/>
    </row>
    <row r="52" spans="1:22">
      <c r="A52" s="787"/>
      <c r="B52" s="788"/>
      <c r="C52" s="789"/>
      <c r="D52" s="788"/>
      <c r="E52" s="788"/>
      <c r="F52" s="1137" t="s">
        <v>151</v>
      </c>
      <c r="G52" s="1138"/>
      <c r="H52" s="1139"/>
      <c r="I52" s="790"/>
      <c r="J52" s="791">
        <f>J50+J51</f>
        <v>0</v>
      </c>
      <c r="K52" s="792"/>
      <c r="P52" s="629"/>
      <c r="Q52" s="629"/>
      <c r="R52" s="629"/>
      <c r="S52" s="629"/>
      <c r="T52" s="629"/>
      <c r="U52" s="629"/>
      <c r="V52" s="629"/>
    </row>
    <row r="53" spans="1:22">
      <c r="A53" s="793"/>
      <c r="B53" s="793"/>
      <c r="C53" s="794"/>
      <c r="D53" s="793"/>
      <c r="E53" s="793"/>
      <c r="F53" s="795" t="s">
        <v>152</v>
      </c>
      <c r="G53" s="796"/>
      <c r="H53" s="796"/>
      <c r="I53" s="660"/>
      <c r="J53" s="668"/>
      <c r="K53" s="798">
        <f>N49</f>
        <v>0</v>
      </c>
      <c r="P53" s="629"/>
      <c r="Q53" s="629"/>
      <c r="R53" s="629"/>
      <c r="S53" s="629"/>
      <c r="T53" s="629"/>
      <c r="U53" s="629"/>
      <c r="V53" s="629"/>
    </row>
    <row r="54" spans="1:22" ht="16.5" customHeight="1">
      <c r="A54" s="1140"/>
      <c r="B54" s="1140"/>
      <c r="C54" s="1140"/>
      <c r="D54" s="1140"/>
      <c r="E54" s="1140"/>
      <c r="F54" s="1140"/>
      <c r="G54" s="1140"/>
      <c r="H54" s="1140"/>
      <c r="I54" s="1140"/>
      <c r="J54" s="1140"/>
      <c r="K54" s="1140"/>
      <c r="P54" s="629"/>
      <c r="Q54" s="629"/>
      <c r="R54" s="629"/>
      <c r="S54" s="629"/>
      <c r="T54" s="629"/>
      <c r="U54" s="629"/>
      <c r="V54" s="629"/>
    </row>
    <row r="55" spans="1:22" ht="33.75" customHeight="1">
      <c r="A55" s="678" t="s">
        <v>153</v>
      </c>
      <c r="B55" s="1153" t="s">
        <v>154</v>
      </c>
      <c r="C55" s="1153"/>
      <c r="D55" s="1153"/>
      <c r="E55" s="1153"/>
      <c r="F55" s="1153"/>
      <c r="G55" s="1153"/>
      <c r="H55" s="1153"/>
      <c r="I55" s="1153"/>
      <c r="J55" s="1153"/>
      <c r="K55" s="1153"/>
      <c r="L55" s="797"/>
      <c r="M55" s="746"/>
      <c r="P55" s="629"/>
      <c r="Q55" s="629"/>
      <c r="R55" s="629"/>
      <c r="S55" s="629"/>
      <c r="T55" s="629"/>
      <c r="U55" s="629"/>
      <c r="V55" s="629"/>
    </row>
    <row r="56" spans="1:22" ht="49.5" customHeight="1">
      <c r="A56" s="679" t="s">
        <v>155</v>
      </c>
      <c r="B56" s="1153" t="s">
        <v>156</v>
      </c>
      <c r="C56" s="1153"/>
      <c r="D56" s="1153"/>
      <c r="E56" s="1153"/>
      <c r="F56" s="1153"/>
      <c r="G56" s="1153"/>
      <c r="H56" s="1153"/>
      <c r="I56" s="1153"/>
      <c r="J56" s="1153"/>
      <c r="K56" s="1153"/>
      <c r="L56" s="797"/>
      <c r="M56" s="746"/>
      <c r="P56" s="629"/>
      <c r="Q56" s="629"/>
      <c r="R56" s="629"/>
      <c r="S56" s="629"/>
      <c r="T56" s="629"/>
      <c r="U56" s="629"/>
      <c r="V56" s="629"/>
    </row>
    <row r="57" spans="1:22" ht="21.75" customHeight="1">
      <c r="A57" s="680" t="s">
        <v>157</v>
      </c>
      <c r="B57" s="681" t="str">
        <f>'Names of Bidder'!D33&amp;"-"&amp; 'Names of Bidder'!E33&amp;"-" &amp;'Names of Bidder'!F33</f>
        <v>--2025</v>
      </c>
      <c r="D57" s="680"/>
      <c r="E57" s="677"/>
      <c r="G57" s="682"/>
      <c r="H57" s="683"/>
      <c r="K57" s="644"/>
      <c r="P57" s="629"/>
      <c r="Q57" s="629"/>
      <c r="R57" s="629"/>
      <c r="S57" s="629"/>
      <c r="T57" s="629"/>
      <c r="U57" s="629"/>
      <c r="V57" s="629"/>
    </row>
    <row r="58" spans="1:22" ht="33.6" customHeight="1">
      <c r="A58" s="680" t="s">
        <v>158</v>
      </c>
      <c r="B58" s="681" t="str">
        <f>IF('Names of Bidder'!D34=0, "", 'Names of Bidder'!D34)</f>
        <v/>
      </c>
      <c r="D58" s="680"/>
      <c r="E58" s="677"/>
      <c r="G58" s="1141" t="s">
        <v>159</v>
      </c>
      <c r="H58" s="1141"/>
      <c r="I58" s="644" t="str">
        <f>IF('Names of Bidder'!D26=0, "", 'Names of Bidder'!D26)</f>
        <v/>
      </c>
      <c r="K58" s="644"/>
      <c r="P58" s="629"/>
      <c r="Q58" s="629"/>
      <c r="R58" s="629"/>
      <c r="S58" s="629"/>
      <c r="T58" s="629"/>
      <c r="U58" s="629"/>
      <c r="V58" s="629"/>
    </row>
    <row r="59" spans="1:22" ht="22.5" customHeight="1">
      <c r="A59" s="627"/>
      <c r="B59" s="627"/>
      <c r="C59" s="755"/>
      <c r="D59" s="627"/>
      <c r="E59" s="627"/>
      <c r="F59" s="628"/>
      <c r="G59" s="1141" t="s">
        <v>160</v>
      </c>
      <c r="H59" s="1141"/>
      <c r="I59" s="644" t="str">
        <f>IF('Names of Bidder'!D27=0, "", 'Names of Bidder'!D27)</f>
        <v/>
      </c>
      <c r="J59" s="628"/>
      <c r="K59" s="628"/>
      <c r="P59" s="629"/>
      <c r="Q59" s="629"/>
      <c r="R59" s="629"/>
      <c r="S59" s="629"/>
      <c r="T59" s="629"/>
      <c r="U59" s="629"/>
      <c r="V59" s="629"/>
    </row>
    <row r="60" spans="1:22" ht="33.6" customHeight="1">
      <c r="A60" s="684"/>
      <c r="B60" s="684"/>
      <c r="C60" s="686"/>
      <c r="D60" s="684"/>
      <c r="E60" s="684"/>
      <c r="F60" s="661"/>
      <c r="G60" s="684"/>
      <c r="H60" s="683"/>
      <c r="I60" s="685"/>
      <c r="J60" s="661"/>
      <c r="K60" s="661"/>
      <c r="P60" s="629"/>
      <c r="Q60" s="629"/>
      <c r="R60" s="629"/>
      <c r="S60" s="629"/>
      <c r="T60" s="629"/>
      <c r="U60" s="629"/>
      <c r="V60" s="629"/>
    </row>
    <row r="61" spans="1:22">
      <c r="A61" s="684"/>
      <c r="B61" s="684"/>
      <c r="C61" s="686"/>
      <c r="D61" s="684"/>
      <c r="E61" s="684"/>
      <c r="F61" s="661"/>
      <c r="G61" s="684"/>
      <c r="H61" s="686"/>
      <c r="I61" s="661"/>
      <c r="J61" s="661"/>
      <c r="K61" s="661"/>
      <c r="P61" s="629"/>
      <c r="Q61" s="629"/>
      <c r="R61" s="629"/>
      <c r="S61" s="629"/>
      <c r="T61" s="629"/>
      <c r="U61" s="629"/>
      <c r="V61" s="629"/>
    </row>
    <row r="62" spans="1:22">
      <c r="A62" s="684"/>
      <c r="B62" s="684"/>
      <c r="C62" s="686"/>
      <c r="D62" s="684"/>
      <c r="E62" s="684"/>
      <c r="F62" s="661"/>
      <c r="G62" s="684"/>
      <c r="H62" s="686"/>
      <c r="I62" s="661"/>
      <c r="J62" s="661"/>
      <c r="K62" s="661"/>
      <c r="P62" s="629"/>
      <c r="Q62" s="629"/>
      <c r="R62" s="629"/>
      <c r="S62" s="629"/>
      <c r="T62" s="629"/>
      <c r="U62" s="629"/>
      <c r="V62" s="629"/>
    </row>
    <row r="63" spans="1:22">
      <c r="A63" s="684"/>
      <c r="B63" s="684"/>
      <c r="C63" s="686"/>
      <c r="D63" s="684"/>
      <c r="E63" s="684"/>
      <c r="F63" s="661"/>
      <c r="G63" s="684"/>
      <c r="H63" s="686"/>
      <c r="I63" s="661"/>
      <c r="J63" s="661"/>
      <c r="K63" s="661"/>
      <c r="P63" s="629"/>
      <c r="Q63" s="629"/>
      <c r="R63" s="629"/>
      <c r="S63" s="629"/>
      <c r="T63" s="629"/>
      <c r="U63" s="629"/>
      <c r="V63" s="629"/>
    </row>
    <row r="64" spans="1:22" ht="15.75">
      <c r="A64" s="684"/>
      <c r="B64" s="684"/>
      <c r="C64" s="686"/>
      <c r="D64" s="684"/>
      <c r="E64" s="684"/>
      <c r="F64" s="661"/>
      <c r="G64" s="684"/>
      <c r="H64" s="686"/>
      <c r="I64" s="661"/>
      <c r="J64" s="661"/>
      <c r="K64" s="661"/>
      <c r="L64" s="629"/>
      <c r="M64" s="629"/>
      <c r="N64" s="629"/>
      <c r="O64" s="629"/>
      <c r="P64" s="629"/>
      <c r="Q64" s="629"/>
      <c r="R64" s="629"/>
      <c r="S64" s="629"/>
      <c r="T64" s="629"/>
      <c r="U64" s="629"/>
      <c r="V64" s="629"/>
    </row>
    <row r="65" spans="1:22" ht="15.75">
      <c r="A65" s="684"/>
      <c r="B65" s="684"/>
      <c r="C65" s="686"/>
      <c r="D65" s="684"/>
      <c r="E65" s="684"/>
      <c r="F65" s="661"/>
      <c r="G65" s="684"/>
      <c r="H65" s="686"/>
      <c r="I65" s="661"/>
      <c r="J65" s="661"/>
      <c r="K65" s="661"/>
      <c r="L65" s="629"/>
      <c r="M65" s="629"/>
      <c r="N65" s="629"/>
      <c r="O65" s="629"/>
      <c r="P65" s="629"/>
      <c r="Q65" s="629"/>
      <c r="R65" s="629"/>
      <c r="S65" s="629"/>
      <c r="T65" s="629"/>
      <c r="U65" s="629"/>
      <c r="V65" s="629"/>
    </row>
    <row r="66" spans="1:22" ht="15.75">
      <c r="A66" s="684"/>
      <c r="B66" s="684"/>
      <c r="C66" s="686"/>
      <c r="D66" s="684"/>
      <c r="E66" s="684"/>
      <c r="F66" s="661"/>
      <c r="G66" s="684"/>
      <c r="H66" s="686"/>
      <c r="I66" s="661"/>
      <c r="J66" s="661"/>
      <c r="K66" s="661"/>
      <c r="L66" s="629"/>
      <c r="M66" s="629"/>
      <c r="N66" s="629"/>
      <c r="O66" s="629"/>
      <c r="P66" s="629"/>
      <c r="Q66" s="629"/>
      <c r="R66" s="629"/>
      <c r="S66" s="629"/>
      <c r="T66" s="629"/>
      <c r="U66" s="629"/>
      <c r="V66" s="629"/>
    </row>
    <row r="67" spans="1:22" ht="15.75">
      <c r="A67" s="684"/>
      <c r="B67" s="684"/>
      <c r="C67" s="686"/>
      <c r="D67" s="684"/>
      <c r="E67" s="684"/>
      <c r="F67" s="661"/>
      <c r="G67" s="684"/>
      <c r="H67" s="686"/>
      <c r="I67" s="661"/>
      <c r="J67" s="661"/>
      <c r="K67" s="661"/>
      <c r="L67" s="629"/>
      <c r="M67" s="629"/>
      <c r="N67" s="629"/>
      <c r="O67" s="629"/>
      <c r="P67" s="629"/>
      <c r="Q67" s="629"/>
      <c r="R67" s="629"/>
      <c r="S67" s="629"/>
      <c r="T67" s="629"/>
      <c r="U67" s="629"/>
      <c r="V67" s="629"/>
    </row>
    <row r="68" spans="1:22" ht="15.75">
      <c r="A68" s="684"/>
      <c r="B68" s="684"/>
      <c r="C68" s="686"/>
      <c r="D68" s="684"/>
      <c r="E68" s="684"/>
      <c r="F68" s="661"/>
      <c r="G68" s="684"/>
      <c r="H68" s="686"/>
      <c r="I68" s="661"/>
      <c r="J68" s="661"/>
      <c r="K68" s="661"/>
      <c r="L68" s="629"/>
      <c r="M68" s="629"/>
      <c r="N68" s="629"/>
      <c r="O68" s="629"/>
      <c r="P68" s="629"/>
      <c r="Q68" s="629"/>
      <c r="R68" s="629"/>
      <c r="S68" s="629"/>
      <c r="T68" s="629"/>
      <c r="U68" s="629"/>
      <c r="V68" s="629"/>
    </row>
    <row r="69" spans="1:22" ht="15.75">
      <c r="A69" s="684"/>
      <c r="B69" s="684"/>
      <c r="C69" s="686"/>
      <c r="D69" s="684"/>
      <c r="E69" s="684"/>
      <c r="F69" s="661"/>
      <c r="G69" s="684"/>
      <c r="H69" s="686"/>
      <c r="I69" s="661"/>
      <c r="J69" s="661"/>
      <c r="K69" s="661"/>
      <c r="L69" s="629"/>
      <c r="M69" s="629"/>
      <c r="N69" s="629"/>
      <c r="O69" s="629"/>
      <c r="P69" s="629"/>
      <c r="Q69" s="629"/>
      <c r="R69" s="629"/>
      <c r="S69" s="629"/>
      <c r="T69" s="629"/>
      <c r="U69" s="629"/>
      <c r="V69" s="629"/>
    </row>
    <row r="70" spans="1:22" ht="15.75">
      <c r="A70" s="684"/>
      <c r="B70" s="684"/>
      <c r="C70" s="686"/>
      <c r="D70" s="684"/>
      <c r="E70" s="684"/>
      <c r="F70" s="661"/>
      <c r="G70" s="684"/>
      <c r="H70" s="686"/>
      <c r="I70" s="661"/>
      <c r="J70" s="661"/>
      <c r="K70" s="661"/>
      <c r="L70" s="629"/>
      <c r="M70" s="629"/>
      <c r="N70" s="629"/>
      <c r="O70" s="629"/>
      <c r="P70" s="629"/>
      <c r="Q70" s="629"/>
      <c r="R70" s="629"/>
      <c r="S70" s="629"/>
      <c r="T70" s="629"/>
      <c r="U70" s="629"/>
      <c r="V70" s="629"/>
    </row>
    <row r="71" spans="1:22" ht="15.75">
      <c r="A71" s="684"/>
      <c r="B71" s="684"/>
      <c r="C71" s="686"/>
      <c r="D71" s="684"/>
      <c r="E71" s="684"/>
      <c r="F71" s="661"/>
      <c r="G71" s="684"/>
      <c r="H71" s="686"/>
      <c r="I71" s="661"/>
      <c r="J71" s="661"/>
      <c r="K71" s="661"/>
      <c r="L71" s="629"/>
      <c r="M71" s="629"/>
      <c r="N71" s="629"/>
      <c r="O71" s="629"/>
      <c r="P71" s="629"/>
      <c r="Q71" s="629"/>
      <c r="R71" s="629"/>
      <c r="S71" s="629"/>
      <c r="T71" s="629"/>
      <c r="U71" s="629"/>
      <c r="V71" s="629"/>
    </row>
    <row r="72" spans="1:22" ht="15.75">
      <c r="A72" s="684"/>
      <c r="B72" s="684"/>
      <c r="C72" s="686"/>
      <c r="D72" s="684"/>
      <c r="E72" s="684"/>
      <c r="F72" s="661"/>
      <c r="G72" s="684"/>
      <c r="H72" s="686"/>
      <c r="I72" s="661"/>
      <c r="J72" s="661"/>
      <c r="K72" s="661"/>
      <c r="L72" s="629"/>
      <c r="M72" s="629"/>
      <c r="N72" s="629"/>
      <c r="O72" s="629"/>
      <c r="P72" s="629"/>
      <c r="Q72" s="629"/>
      <c r="R72" s="629"/>
      <c r="S72" s="629"/>
      <c r="T72" s="629"/>
      <c r="U72" s="629"/>
      <c r="V72" s="629"/>
    </row>
    <row r="73" spans="1:22" ht="15.75">
      <c r="A73" s="684"/>
      <c r="B73" s="684"/>
      <c r="C73" s="686"/>
      <c r="D73" s="684"/>
      <c r="E73" s="684"/>
      <c r="F73" s="661"/>
      <c r="G73" s="684"/>
      <c r="H73" s="686"/>
      <c r="I73" s="661"/>
      <c r="J73" s="661"/>
      <c r="K73" s="661"/>
      <c r="L73" s="629"/>
      <c r="M73" s="629"/>
      <c r="N73" s="629"/>
      <c r="O73" s="629"/>
      <c r="P73" s="629"/>
      <c r="Q73" s="629"/>
      <c r="R73" s="629"/>
      <c r="S73" s="629"/>
      <c r="T73" s="629"/>
      <c r="U73" s="629"/>
      <c r="V73" s="629"/>
    </row>
    <row r="74" spans="1:22" ht="15.75">
      <c r="A74" s="684"/>
      <c r="B74" s="684"/>
      <c r="C74" s="686"/>
      <c r="D74" s="684"/>
      <c r="E74" s="684"/>
      <c r="F74" s="661"/>
      <c r="G74" s="684"/>
      <c r="H74" s="686"/>
      <c r="I74" s="661"/>
      <c r="J74" s="661"/>
      <c r="K74" s="661"/>
      <c r="L74" s="629"/>
      <c r="M74" s="629"/>
      <c r="N74" s="629"/>
      <c r="O74" s="629"/>
      <c r="P74" s="629"/>
      <c r="Q74" s="629"/>
      <c r="R74" s="629"/>
      <c r="S74" s="629"/>
      <c r="T74" s="629"/>
      <c r="U74" s="629"/>
      <c r="V74" s="629"/>
    </row>
    <row r="75" spans="1:22" ht="15.75">
      <c r="A75" s="684"/>
      <c r="B75" s="684"/>
      <c r="C75" s="686"/>
      <c r="D75" s="684"/>
      <c r="E75" s="684"/>
      <c r="F75" s="661"/>
      <c r="G75" s="684"/>
      <c r="H75" s="686"/>
      <c r="I75" s="661"/>
      <c r="J75" s="661"/>
      <c r="K75" s="661"/>
      <c r="L75" s="629"/>
      <c r="M75" s="629"/>
      <c r="N75" s="629"/>
      <c r="O75" s="629"/>
      <c r="P75" s="629"/>
      <c r="Q75" s="629"/>
      <c r="R75" s="629"/>
      <c r="S75" s="629"/>
      <c r="T75" s="629"/>
      <c r="U75" s="629"/>
      <c r="V75" s="629"/>
    </row>
    <row r="76" spans="1:22" ht="15.75">
      <c r="A76" s="684"/>
      <c r="B76" s="684"/>
      <c r="C76" s="686"/>
      <c r="D76" s="684"/>
      <c r="E76" s="684"/>
      <c r="F76" s="661"/>
      <c r="G76" s="684"/>
      <c r="H76" s="686"/>
      <c r="I76" s="661"/>
      <c r="J76" s="661"/>
      <c r="K76" s="661"/>
      <c r="L76" s="629"/>
      <c r="M76" s="629"/>
      <c r="N76" s="629"/>
      <c r="O76" s="629"/>
      <c r="P76" s="629"/>
      <c r="Q76" s="629"/>
      <c r="R76" s="629"/>
      <c r="S76" s="629"/>
      <c r="T76" s="629"/>
      <c r="U76" s="629"/>
      <c r="V76" s="629"/>
    </row>
    <row r="77" spans="1:22" ht="15.75">
      <c r="A77" s="684"/>
      <c r="B77" s="684"/>
      <c r="C77" s="686"/>
      <c r="D77" s="684"/>
      <c r="E77" s="684"/>
      <c r="F77" s="661"/>
      <c r="G77" s="684"/>
      <c r="H77" s="686"/>
      <c r="I77" s="661"/>
      <c r="J77" s="661"/>
      <c r="K77" s="661"/>
      <c r="L77" s="629"/>
      <c r="M77" s="629"/>
      <c r="N77" s="629"/>
      <c r="O77" s="629"/>
      <c r="P77" s="629"/>
      <c r="Q77" s="629"/>
      <c r="R77" s="629"/>
      <c r="S77" s="629"/>
      <c r="T77" s="629"/>
      <c r="U77" s="629"/>
      <c r="V77" s="629"/>
    </row>
    <row r="78" spans="1:22" ht="15.75">
      <c r="A78" s="684"/>
      <c r="B78" s="684"/>
      <c r="C78" s="686"/>
      <c r="D78" s="684"/>
      <c r="E78" s="684"/>
      <c r="F78" s="661"/>
      <c r="G78" s="684"/>
      <c r="H78" s="686"/>
      <c r="I78" s="661"/>
      <c r="J78" s="661"/>
      <c r="K78" s="661"/>
      <c r="L78" s="629"/>
      <c r="M78" s="629"/>
      <c r="N78" s="629"/>
      <c r="O78" s="629"/>
      <c r="P78" s="629"/>
      <c r="Q78" s="629"/>
      <c r="R78" s="629"/>
      <c r="S78" s="629"/>
      <c r="T78" s="629"/>
      <c r="U78" s="629"/>
      <c r="V78" s="629"/>
    </row>
    <row r="79" spans="1:22" ht="15.75">
      <c r="A79" s="684"/>
      <c r="B79" s="684"/>
      <c r="C79" s="686"/>
      <c r="D79" s="684"/>
      <c r="E79" s="684"/>
      <c r="F79" s="661"/>
      <c r="G79" s="684"/>
      <c r="H79" s="686"/>
      <c r="I79" s="661"/>
      <c r="J79" s="661"/>
      <c r="K79" s="661"/>
      <c r="L79" s="629"/>
      <c r="M79" s="629"/>
      <c r="N79" s="629"/>
      <c r="O79" s="629"/>
      <c r="P79" s="629"/>
      <c r="Q79" s="629"/>
      <c r="R79" s="629"/>
      <c r="S79" s="629"/>
      <c r="T79" s="629"/>
      <c r="U79" s="629"/>
      <c r="V79" s="629"/>
    </row>
    <row r="80" spans="1:22">
      <c r="A80" s="684"/>
      <c r="B80" s="684"/>
      <c r="C80" s="686"/>
      <c r="D80" s="684"/>
      <c r="E80" s="684"/>
      <c r="F80" s="661"/>
      <c r="G80" s="684"/>
      <c r="H80" s="686"/>
      <c r="I80" s="661"/>
      <c r="J80" s="661"/>
      <c r="K80" s="661"/>
      <c r="P80" s="629"/>
      <c r="Q80" s="629"/>
      <c r="R80" s="629"/>
      <c r="S80" s="629"/>
      <c r="T80" s="629"/>
      <c r="U80" s="629"/>
      <c r="V80" s="629"/>
    </row>
    <row r="81" spans="1:22">
      <c r="A81" s="684"/>
      <c r="B81" s="684"/>
      <c r="C81" s="686"/>
      <c r="D81" s="684"/>
      <c r="E81" s="684"/>
      <c r="F81" s="661"/>
      <c r="G81" s="684"/>
      <c r="H81" s="686"/>
      <c r="I81" s="661"/>
      <c r="J81" s="661"/>
      <c r="K81" s="661"/>
      <c r="P81" s="629"/>
      <c r="Q81" s="629"/>
      <c r="R81" s="629"/>
      <c r="S81" s="629"/>
      <c r="T81" s="629"/>
      <c r="U81" s="629"/>
      <c r="V81" s="629"/>
    </row>
    <row r="82" spans="1:22">
      <c r="A82" s="684"/>
      <c r="B82" s="684"/>
      <c r="C82" s="686"/>
      <c r="D82" s="684"/>
      <c r="E82" s="684"/>
      <c r="F82" s="661"/>
      <c r="G82" s="684"/>
      <c r="H82" s="686"/>
      <c r="I82" s="661"/>
      <c r="J82" s="661"/>
      <c r="K82" s="661"/>
      <c r="P82" s="629"/>
      <c r="Q82" s="629"/>
      <c r="R82" s="629"/>
      <c r="S82" s="629"/>
      <c r="T82" s="629"/>
      <c r="U82" s="629"/>
      <c r="V82" s="629"/>
    </row>
    <row r="83" spans="1:22">
      <c r="A83" s="684"/>
      <c r="B83" s="684"/>
      <c r="C83" s="686"/>
      <c r="D83" s="684"/>
      <c r="E83" s="684"/>
      <c r="F83" s="661"/>
      <c r="G83" s="684"/>
      <c r="H83" s="686"/>
      <c r="I83" s="661"/>
      <c r="J83" s="661"/>
      <c r="K83" s="661"/>
      <c r="P83" s="629"/>
      <c r="Q83" s="629"/>
      <c r="R83" s="629"/>
      <c r="S83" s="629"/>
      <c r="T83" s="629"/>
      <c r="U83" s="629"/>
      <c r="V83" s="629"/>
    </row>
    <row r="84" spans="1:22">
      <c r="A84" s="684"/>
      <c r="B84" s="684"/>
      <c r="C84" s="686"/>
      <c r="D84" s="684"/>
      <c r="E84" s="684"/>
      <c r="F84" s="661"/>
      <c r="G84" s="684"/>
      <c r="H84" s="686"/>
      <c r="I84" s="661"/>
      <c r="J84" s="661"/>
      <c r="K84" s="661"/>
      <c r="P84" s="629"/>
      <c r="Q84" s="629"/>
      <c r="R84" s="629"/>
      <c r="S84" s="629"/>
      <c r="T84" s="629"/>
      <c r="U84" s="629"/>
      <c r="V84" s="629"/>
    </row>
    <row r="85" spans="1:22" ht="18" customHeight="1">
      <c r="A85" s="687"/>
      <c r="B85" s="687"/>
      <c r="C85" s="689"/>
      <c r="D85" s="687"/>
      <c r="E85" s="688"/>
      <c r="F85" s="661"/>
      <c r="G85" s="688"/>
      <c r="H85" s="689"/>
      <c r="I85" s="690"/>
      <c r="J85" s="690"/>
      <c r="K85" s="685"/>
      <c r="P85" s="629"/>
      <c r="Q85" s="629"/>
      <c r="R85" s="629"/>
      <c r="S85" s="629"/>
      <c r="T85" s="629"/>
      <c r="U85" s="629"/>
      <c r="V85" s="629"/>
    </row>
    <row r="86" spans="1:22" ht="18" customHeight="1">
      <c r="A86" s="691"/>
      <c r="B86" s="691"/>
      <c r="C86" s="686"/>
      <c r="D86" s="691"/>
      <c r="E86" s="684"/>
      <c r="F86" s="661"/>
      <c r="G86" s="684"/>
      <c r="H86" s="686"/>
      <c r="I86" s="661"/>
      <c r="J86" s="661"/>
      <c r="K86" s="661"/>
      <c r="P86" s="629"/>
      <c r="Q86" s="629"/>
      <c r="R86" s="629"/>
      <c r="S86" s="629"/>
      <c r="T86" s="629"/>
      <c r="U86" s="629"/>
      <c r="V86" s="629"/>
    </row>
    <row r="87" spans="1:22" ht="39.950000000000003" customHeight="1">
      <c r="A87" s="1136"/>
      <c r="B87" s="1136"/>
      <c r="C87" s="1136"/>
      <c r="D87" s="1136"/>
      <c r="E87" s="1136"/>
      <c r="F87" s="1136"/>
      <c r="G87" s="1136"/>
      <c r="H87" s="1136"/>
      <c r="I87" s="1136"/>
      <c r="J87" s="1136"/>
      <c r="K87" s="1136"/>
      <c r="P87" s="629"/>
      <c r="Q87" s="629"/>
      <c r="R87" s="629"/>
      <c r="S87" s="629"/>
      <c r="T87" s="629"/>
      <c r="U87" s="629"/>
      <c r="V87" s="629"/>
    </row>
    <row r="88" spans="1:22" ht="21.95" customHeight="1">
      <c r="A88" s="1151"/>
      <c r="B88" s="1151"/>
      <c r="C88" s="1151"/>
      <c r="D88" s="1151"/>
      <c r="E88" s="1151"/>
      <c r="F88" s="1151"/>
      <c r="G88" s="1151"/>
      <c r="H88" s="1151"/>
      <c r="I88" s="1151"/>
      <c r="J88" s="1151"/>
      <c r="K88" s="1151"/>
      <c r="P88" s="629"/>
      <c r="Q88" s="629"/>
      <c r="R88" s="629"/>
      <c r="S88" s="629"/>
      <c r="T88" s="629"/>
      <c r="U88" s="629"/>
      <c r="V88" s="629"/>
    </row>
    <row r="89" spans="1:22" ht="18" customHeight="1">
      <c r="A89" s="684"/>
      <c r="B89" s="684"/>
      <c r="C89" s="686"/>
      <c r="D89" s="684"/>
      <c r="E89" s="684"/>
      <c r="F89" s="661"/>
      <c r="G89" s="684"/>
      <c r="H89" s="686"/>
      <c r="I89" s="661"/>
      <c r="J89" s="661"/>
      <c r="K89" s="661"/>
      <c r="P89" s="629"/>
      <c r="Q89" s="629"/>
      <c r="R89" s="629"/>
      <c r="S89" s="629"/>
      <c r="T89" s="629"/>
      <c r="U89" s="629"/>
      <c r="V89" s="629"/>
    </row>
    <row r="90" spans="1:22" ht="18" customHeight="1">
      <c r="A90" s="693"/>
      <c r="B90" s="693"/>
      <c r="C90" s="696"/>
      <c r="D90" s="693"/>
      <c r="E90" s="695"/>
      <c r="F90" s="694"/>
      <c r="G90" s="695"/>
      <c r="H90" s="696"/>
      <c r="I90" s="691"/>
      <c r="J90" s="661"/>
      <c r="K90" s="694"/>
      <c r="P90" s="629"/>
      <c r="Q90" s="629"/>
      <c r="R90" s="629"/>
      <c r="S90" s="629"/>
      <c r="T90" s="629"/>
      <c r="U90" s="629"/>
      <c r="V90" s="629"/>
    </row>
    <row r="91" spans="1:22" ht="35.25" customHeight="1">
      <c r="A91" s="1152"/>
      <c r="B91" s="1152"/>
      <c r="C91" s="1152"/>
      <c r="D91" s="1152"/>
      <c r="E91" s="1152"/>
      <c r="F91" s="1152"/>
      <c r="G91" s="1152"/>
      <c r="H91" s="1152"/>
      <c r="I91" s="697"/>
      <c r="J91" s="661"/>
      <c r="K91" s="694"/>
      <c r="P91" s="629"/>
      <c r="Q91" s="629"/>
      <c r="R91" s="629"/>
      <c r="S91" s="629"/>
      <c r="T91" s="629"/>
      <c r="U91" s="629"/>
      <c r="V91" s="629"/>
    </row>
    <row r="92" spans="1:22" ht="18" customHeight="1">
      <c r="A92" s="693"/>
      <c r="B92" s="693"/>
      <c r="C92" s="696"/>
      <c r="D92" s="693"/>
      <c r="E92" s="695"/>
      <c r="F92" s="1150"/>
      <c r="G92" s="1150"/>
      <c r="H92" s="1150"/>
      <c r="I92" s="697"/>
      <c r="J92" s="661"/>
      <c r="K92" s="694"/>
      <c r="P92" s="629"/>
      <c r="Q92" s="629"/>
      <c r="R92" s="629"/>
      <c r="S92" s="629"/>
      <c r="T92" s="629"/>
      <c r="U92" s="629"/>
      <c r="V92" s="629"/>
    </row>
    <row r="93" spans="1:22" ht="18" customHeight="1">
      <c r="A93" s="693"/>
      <c r="B93" s="693"/>
      <c r="C93" s="696"/>
      <c r="D93" s="693"/>
      <c r="E93" s="695"/>
      <c r="F93" s="1150"/>
      <c r="G93" s="1150"/>
      <c r="H93" s="1150"/>
      <c r="I93" s="697"/>
      <c r="J93" s="661"/>
      <c r="K93" s="694"/>
      <c r="P93" s="629"/>
      <c r="Q93" s="629"/>
      <c r="R93" s="629"/>
      <c r="S93" s="629"/>
      <c r="T93" s="629"/>
      <c r="U93" s="629"/>
      <c r="V93" s="629"/>
    </row>
    <row r="94" spans="1:22" ht="18" customHeight="1">
      <c r="A94" s="694"/>
      <c r="B94" s="694"/>
      <c r="C94" s="699"/>
      <c r="D94" s="694"/>
      <c r="E94" s="698"/>
      <c r="F94" s="1150"/>
      <c r="G94" s="1150"/>
      <c r="H94" s="1150"/>
      <c r="I94" s="697"/>
      <c r="J94" s="661"/>
      <c r="K94" s="694"/>
      <c r="P94" s="629"/>
      <c r="Q94" s="629"/>
      <c r="R94" s="629"/>
      <c r="S94" s="629"/>
      <c r="T94" s="629"/>
      <c r="U94" s="629"/>
      <c r="V94" s="629"/>
    </row>
    <row r="95" spans="1:22" ht="18" customHeight="1">
      <c r="A95" s="694"/>
      <c r="B95" s="694"/>
      <c r="C95" s="699"/>
      <c r="D95" s="694"/>
      <c r="E95" s="698"/>
      <c r="F95" s="1150"/>
      <c r="G95" s="1150"/>
      <c r="H95" s="1150"/>
      <c r="I95" s="697"/>
      <c r="J95" s="661"/>
      <c r="K95" s="694"/>
      <c r="P95" s="629"/>
      <c r="Q95" s="629"/>
      <c r="R95" s="629"/>
      <c r="S95" s="629"/>
      <c r="T95" s="629"/>
      <c r="U95" s="629"/>
      <c r="V95" s="629"/>
    </row>
    <row r="96" spans="1:22" ht="18" customHeight="1">
      <c r="A96" s="694"/>
      <c r="B96" s="694"/>
      <c r="C96" s="699"/>
      <c r="D96" s="694"/>
      <c r="E96" s="698"/>
      <c r="F96" s="694"/>
      <c r="G96" s="698"/>
      <c r="H96" s="699"/>
      <c r="I96" s="693"/>
      <c r="J96" s="661"/>
      <c r="K96" s="661"/>
      <c r="P96" s="629"/>
      <c r="Q96" s="629"/>
      <c r="R96" s="629"/>
      <c r="S96" s="629"/>
      <c r="T96" s="629"/>
      <c r="U96" s="629"/>
      <c r="V96" s="629"/>
    </row>
    <row r="97" spans="1:22" ht="40.5" customHeight="1">
      <c r="A97" s="1155"/>
      <c r="B97" s="1155"/>
      <c r="C97" s="1155"/>
      <c r="D97" s="1155"/>
      <c r="E97" s="1155"/>
      <c r="F97" s="1155"/>
      <c r="G97" s="1155"/>
      <c r="H97" s="1155"/>
      <c r="I97" s="1155"/>
      <c r="J97" s="1155"/>
      <c r="K97" s="1155"/>
      <c r="L97" s="642"/>
      <c r="M97" s="642"/>
      <c r="N97" s="643"/>
      <c r="O97" s="643"/>
      <c r="P97" s="629"/>
      <c r="Q97" s="629"/>
      <c r="R97" s="629"/>
      <c r="S97" s="629"/>
      <c r="T97" s="629"/>
      <c r="U97" s="629"/>
      <c r="V97" s="629"/>
    </row>
    <row r="98" spans="1:22" ht="18" customHeight="1">
      <c r="A98" s="684"/>
      <c r="B98" s="684"/>
      <c r="C98" s="686"/>
      <c r="D98" s="684"/>
      <c r="E98" s="684"/>
      <c r="F98" s="661"/>
      <c r="G98" s="684"/>
      <c r="H98" s="686"/>
      <c r="I98" s="690"/>
      <c r="J98" s="690"/>
      <c r="K98" s="685"/>
      <c r="P98" s="629"/>
      <c r="Q98" s="629"/>
      <c r="R98" s="629"/>
      <c r="S98" s="629"/>
      <c r="T98" s="629"/>
      <c r="U98" s="629"/>
      <c r="V98" s="629"/>
    </row>
    <row r="99" spans="1:22" ht="66" customHeight="1">
      <c r="A99" s="692"/>
      <c r="B99" s="692"/>
      <c r="C99" s="756"/>
      <c r="D99" s="692"/>
      <c r="E99" s="692"/>
      <c r="F99" s="700"/>
      <c r="G99" s="688"/>
      <c r="H99" s="689"/>
      <c r="I99" s="692"/>
      <c r="J99" s="692"/>
      <c r="K99" s="692"/>
      <c r="P99" s="629"/>
      <c r="Q99" s="629"/>
      <c r="R99" s="629"/>
      <c r="S99" s="629"/>
      <c r="T99" s="629"/>
      <c r="U99" s="629"/>
      <c r="V99" s="629"/>
    </row>
    <row r="100" spans="1:22" ht="18" customHeight="1">
      <c r="A100" s="688"/>
      <c r="B100" s="688"/>
      <c r="C100" s="689"/>
      <c r="D100" s="688"/>
      <c r="E100" s="688"/>
      <c r="F100" s="690"/>
      <c r="G100" s="688"/>
      <c r="H100" s="689"/>
      <c r="I100" s="688"/>
      <c r="J100" s="688"/>
      <c r="K100" s="688"/>
      <c r="P100" s="629"/>
      <c r="Q100" s="629"/>
      <c r="R100" s="629"/>
      <c r="S100" s="629"/>
      <c r="T100" s="629"/>
      <c r="U100" s="629"/>
      <c r="V100" s="629"/>
    </row>
    <row r="101" spans="1:22" ht="18" customHeight="1">
      <c r="A101" s="701"/>
      <c r="B101" s="701"/>
      <c r="C101" s="757"/>
      <c r="D101" s="701"/>
      <c r="E101" s="701"/>
      <c r="F101" s="702"/>
      <c r="G101" s="703"/>
      <c r="H101" s="704"/>
      <c r="I101" s="705"/>
      <c r="J101" s="706"/>
      <c r="K101" s="661"/>
      <c r="P101" s="629"/>
      <c r="Q101" s="629"/>
      <c r="R101" s="629"/>
      <c r="S101" s="629"/>
      <c r="T101" s="629"/>
      <c r="U101" s="629"/>
      <c r="V101" s="629"/>
    </row>
    <row r="102" spans="1:22" ht="111" customHeight="1">
      <c r="A102" s="707"/>
      <c r="B102" s="707"/>
      <c r="C102" s="704"/>
      <c r="D102" s="707"/>
      <c r="E102" s="707"/>
      <c r="F102" s="708"/>
      <c r="G102" s="703"/>
      <c r="H102" s="704"/>
      <c r="I102" s="709"/>
      <c r="J102" s="710"/>
      <c r="K102" s="711"/>
      <c r="P102" s="629"/>
      <c r="Q102" s="629"/>
      <c r="R102" s="629"/>
      <c r="S102" s="629"/>
      <c r="T102" s="629"/>
      <c r="U102" s="629"/>
      <c r="V102" s="629"/>
    </row>
    <row r="103" spans="1:22" ht="21.95" customHeight="1">
      <c r="A103" s="707"/>
      <c r="B103" s="707"/>
      <c r="C103" s="704"/>
      <c r="D103" s="707"/>
      <c r="E103" s="707"/>
      <c r="F103" s="712"/>
      <c r="G103" s="703"/>
      <c r="H103" s="704"/>
      <c r="I103" s="713"/>
      <c r="J103" s="714"/>
      <c r="K103" s="661"/>
      <c r="P103" s="629"/>
      <c r="Q103" s="629"/>
      <c r="R103" s="629"/>
      <c r="S103" s="629"/>
      <c r="T103" s="629"/>
      <c r="U103" s="629"/>
      <c r="V103" s="629"/>
    </row>
    <row r="104" spans="1:22" ht="21.95" customHeight="1">
      <c r="A104" s="715"/>
      <c r="B104" s="715"/>
      <c r="C104" s="704"/>
      <c r="D104" s="715"/>
      <c r="E104" s="715"/>
      <c r="F104" s="708"/>
      <c r="G104" s="703"/>
      <c r="H104" s="704"/>
      <c r="I104" s="705"/>
      <c r="J104" s="706"/>
      <c r="K104" s="661"/>
      <c r="P104" s="629"/>
      <c r="Q104" s="629"/>
      <c r="R104" s="629"/>
      <c r="S104" s="629"/>
      <c r="T104" s="629"/>
      <c r="U104" s="629"/>
      <c r="V104" s="629"/>
    </row>
    <row r="105" spans="1:22" ht="21.95" customHeight="1">
      <c r="A105" s="715"/>
      <c r="B105" s="715"/>
      <c r="C105" s="704"/>
      <c r="D105" s="715"/>
      <c r="E105" s="715"/>
      <c r="F105" s="708"/>
      <c r="G105" s="703"/>
      <c r="H105" s="704"/>
      <c r="I105" s="705"/>
      <c r="J105" s="706"/>
      <c r="K105" s="661"/>
      <c r="P105" s="629"/>
      <c r="Q105" s="629"/>
      <c r="R105" s="629"/>
      <c r="S105" s="629"/>
      <c r="T105" s="629"/>
      <c r="U105" s="629"/>
      <c r="V105" s="629"/>
    </row>
    <row r="106" spans="1:22">
      <c r="A106" s="707"/>
      <c r="B106" s="707"/>
      <c r="C106" s="704"/>
      <c r="D106" s="707"/>
      <c r="E106" s="707"/>
      <c r="F106" s="708"/>
      <c r="G106" s="703"/>
      <c r="H106" s="704"/>
      <c r="I106" s="705"/>
      <c r="J106" s="706"/>
      <c r="K106" s="661"/>
      <c r="P106" s="629"/>
      <c r="Q106" s="629"/>
      <c r="R106" s="629"/>
      <c r="S106" s="629"/>
      <c r="T106" s="629"/>
      <c r="U106" s="629"/>
      <c r="V106" s="629"/>
    </row>
    <row r="107" spans="1:22" ht="21.95" customHeight="1">
      <c r="A107" s="707"/>
      <c r="B107" s="707"/>
      <c r="C107" s="704"/>
      <c r="D107" s="707"/>
      <c r="E107" s="707"/>
      <c r="F107" s="712"/>
      <c r="G107" s="703"/>
      <c r="H107" s="704"/>
      <c r="I107" s="705"/>
      <c r="J107" s="706"/>
      <c r="K107" s="711"/>
      <c r="P107" s="629"/>
      <c r="Q107" s="629"/>
      <c r="R107" s="629"/>
      <c r="S107" s="629"/>
      <c r="T107" s="629"/>
      <c r="U107" s="629"/>
      <c r="V107" s="629"/>
    </row>
    <row r="108" spans="1:22" ht="21.95" customHeight="1">
      <c r="A108" s="707"/>
      <c r="B108" s="707"/>
      <c r="C108" s="704"/>
      <c r="D108" s="707"/>
      <c r="E108" s="707"/>
      <c r="F108" s="708"/>
      <c r="G108" s="703"/>
      <c r="H108" s="704"/>
      <c r="I108" s="705"/>
      <c r="J108" s="706"/>
      <c r="K108" s="661"/>
      <c r="P108" s="629"/>
      <c r="Q108" s="629"/>
      <c r="R108" s="629"/>
      <c r="S108" s="629"/>
      <c r="T108" s="629"/>
      <c r="U108" s="629"/>
      <c r="V108" s="629"/>
    </row>
    <row r="109" spans="1:22" ht="21.95" customHeight="1">
      <c r="A109" s="707"/>
      <c r="B109" s="707"/>
      <c r="C109" s="704"/>
      <c r="D109" s="707"/>
      <c r="E109" s="707"/>
      <c r="F109" s="708"/>
      <c r="G109" s="703"/>
      <c r="H109" s="704"/>
      <c r="I109" s="705"/>
      <c r="J109" s="706"/>
      <c r="K109" s="661"/>
      <c r="P109" s="629"/>
      <c r="Q109" s="629"/>
      <c r="R109" s="629"/>
      <c r="S109" s="629"/>
      <c r="T109" s="629"/>
      <c r="U109" s="629"/>
      <c r="V109" s="629"/>
    </row>
    <row r="110" spans="1:22">
      <c r="A110" s="707"/>
      <c r="B110" s="707"/>
      <c r="C110" s="704"/>
      <c r="D110" s="707"/>
      <c r="E110" s="707"/>
      <c r="F110" s="708"/>
      <c r="G110" s="703"/>
      <c r="H110" s="704"/>
      <c r="I110" s="705"/>
      <c r="J110" s="706"/>
      <c r="K110" s="711"/>
      <c r="P110" s="629"/>
      <c r="Q110" s="629"/>
      <c r="R110" s="629"/>
      <c r="S110" s="629"/>
      <c r="T110" s="629"/>
      <c r="U110" s="629"/>
      <c r="V110" s="629"/>
    </row>
    <row r="111" spans="1:22" ht="21.95" customHeight="1">
      <c r="A111" s="707"/>
      <c r="B111" s="707"/>
      <c r="C111" s="704"/>
      <c r="D111" s="707"/>
      <c r="E111" s="707"/>
      <c r="F111" s="712"/>
      <c r="G111" s="703"/>
      <c r="H111" s="704"/>
      <c r="I111" s="716"/>
      <c r="J111" s="706"/>
      <c r="K111" s="717"/>
      <c r="P111" s="629"/>
      <c r="Q111" s="629"/>
      <c r="R111" s="629"/>
      <c r="S111" s="629"/>
      <c r="T111" s="629"/>
      <c r="U111" s="629"/>
      <c r="V111" s="629"/>
    </row>
    <row r="112" spans="1:22" ht="35.1" customHeight="1">
      <c r="A112" s="715"/>
      <c r="B112" s="715"/>
      <c r="C112" s="704"/>
      <c r="D112" s="715"/>
      <c r="E112" s="715"/>
      <c r="F112" s="718"/>
      <c r="G112" s="703"/>
      <c r="H112" s="704"/>
      <c r="I112" s="705"/>
      <c r="J112" s="706"/>
      <c r="K112" s="661"/>
      <c r="P112" s="629"/>
      <c r="Q112" s="629"/>
      <c r="R112" s="629"/>
      <c r="S112" s="629"/>
      <c r="T112" s="629"/>
      <c r="U112" s="629"/>
      <c r="V112" s="629"/>
    </row>
    <row r="113" spans="1:22" ht="21.95" customHeight="1">
      <c r="A113" s="715"/>
      <c r="B113" s="715"/>
      <c r="C113" s="704"/>
      <c r="D113" s="715"/>
      <c r="E113" s="715"/>
      <c r="F113" s="719"/>
      <c r="G113" s="703"/>
      <c r="H113" s="704"/>
      <c r="I113" s="716"/>
      <c r="J113" s="706"/>
      <c r="K113" s="661"/>
      <c r="P113" s="629"/>
      <c r="Q113" s="629"/>
      <c r="R113" s="629"/>
      <c r="S113" s="629"/>
      <c r="T113" s="629"/>
      <c r="U113" s="629"/>
      <c r="V113" s="629"/>
    </row>
    <row r="114" spans="1:22" ht="21.95" customHeight="1">
      <c r="A114" s="715"/>
      <c r="B114" s="715"/>
      <c r="C114" s="704"/>
      <c r="D114" s="715"/>
      <c r="E114" s="715"/>
      <c r="F114" s="719"/>
      <c r="G114" s="703"/>
      <c r="H114" s="704"/>
      <c r="I114" s="716"/>
      <c r="J114" s="706"/>
      <c r="K114" s="661"/>
      <c r="P114" s="629"/>
      <c r="Q114" s="629"/>
      <c r="R114" s="629"/>
      <c r="S114" s="629"/>
      <c r="T114" s="629"/>
      <c r="U114" s="629"/>
      <c r="V114" s="629"/>
    </row>
    <row r="115" spans="1:22" ht="24" customHeight="1">
      <c r="A115" s="701"/>
      <c r="B115" s="701"/>
      <c r="C115" s="757"/>
      <c r="D115" s="701"/>
      <c r="E115" s="701"/>
      <c r="F115" s="720"/>
      <c r="G115" s="703"/>
      <c r="H115" s="704"/>
      <c r="I115" s="705"/>
      <c r="J115" s="706"/>
      <c r="K115" s="661"/>
      <c r="P115" s="629"/>
      <c r="Q115" s="629"/>
      <c r="R115" s="629"/>
      <c r="S115" s="629"/>
      <c r="T115" s="629"/>
      <c r="U115" s="629"/>
      <c r="V115" s="629"/>
    </row>
    <row r="116" spans="1:22" ht="24" customHeight="1">
      <c r="A116" s="715"/>
      <c r="B116" s="715"/>
      <c r="C116" s="704"/>
      <c r="D116" s="715"/>
      <c r="E116" s="715"/>
      <c r="F116" s="721"/>
      <c r="G116" s="703"/>
      <c r="H116" s="704"/>
      <c r="I116" s="705"/>
      <c r="J116" s="706"/>
      <c r="K116" s="661"/>
      <c r="P116" s="629"/>
      <c r="Q116" s="629"/>
      <c r="R116" s="629"/>
      <c r="S116" s="629"/>
      <c r="T116" s="629"/>
      <c r="U116" s="629"/>
      <c r="V116" s="629"/>
    </row>
    <row r="117" spans="1:22" ht="24" customHeight="1">
      <c r="A117" s="707"/>
      <c r="B117" s="707"/>
      <c r="C117" s="704"/>
      <c r="D117" s="707"/>
      <c r="E117" s="707"/>
      <c r="F117" s="708"/>
      <c r="G117" s="703"/>
      <c r="H117" s="704"/>
      <c r="I117" s="705"/>
      <c r="J117" s="706"/>
      <c r="K117" s="661"/>
      <c r="P117" s="629"/>
      <c r="Q117" s="629"/>
      <c r="R117" s="629"/>
      <c r="S117" s="629"/>
      <c r="T117" s="629"/>
      <c r="U117" s="629"/>
      <c r="V117" s="629"/>
    </row>
    <row r="118" spans="1:22" ht="24" customHeight="1">
      <c r="A118" s="715"/>
      <c r="B118" s="715"/>
      <c r="C118" s="704"/>
      <c r="D118" s="715"/>
      <c r="E118" s="715"/>
      <c r="F118" s="719"/>
      <c r="G118" s="703"/>
      <c r="H118" s="704"/>
      <c r="I118" s="716"/>
      <c r="J118" s="706"/>
      <c r="K118" s="661"/>
      <c r="P118" s="629"/>
      <c r="Q118" s="629"/>
      <c r="R118" s="629"/>
      <c r="S118" s="629"/>
      <c r="T118" s="629"/>
      <c r="U118" s="629"/>
      <c r="V118" s="629"/>
    </row>
    <row r="119" spans="1:22" ht="24" customHeight="1">
      <c r="A119" s="701"/>
      <c r="B119" s="701"/>
      <c r="C119" s="757"/>
      <c r="D119" s="701"/>
      <c r="E119" s="701"/>
      <c r="F119" s="702"/>
      <c r="G119" s="703"/>
      <c r="H119" s="704"/>
      <c r="I119" s="705"/>
      <c r="J119" s="706"/>
      <c r="K119" s="661"/>
      <c r="P119" s="629"/>
      <c r="Q119" s="629"/>
      <c r="R119" s="629"/>
      <c r="S119" s="629"/>
      <c r="T119" s="629"/>
      <c r="U119" s="629"/>
      <c r="V119" s="629"/>
    </row>
    <row r="120" spans="1:22" ht="35.1" customHeight="1">
      <c r="A120" s="707"/>
      <c r="B120" s="707"/>
      <c r="C120" s="704"/>
      <c r="D120" s="707"/>
      <c r="E120" s="707"/>
      <c r="F120" s="708"/>
      <c r="G120" s="703"/>
      <c r="H120" s="704"/>
      <c r="I120" s="716"/>
      <c r="J120" s="706"/>
      <c r="K120" s="717"/>
      <c r="P120" s="629"/>
      <c r="Q120" s="629"/>
      <c r="R120" s="629"/>
      <c r="S120" s="629"/>
      <c r="T120" s="629"/>
      <c r="U120" s="629"/>
      <c r="V120" s="629"/>
    </row>
    <row r="121" spans="1:22" ht="24" customHeight="1">
      <c r="A121" s="707"/>
      <c r="B121" s="707"/>
      <c r="C121" s="704"/>
      <c r="D121" s="707"/>
      <c r="E121" s="707"/>
      <c r="F121" s="708"/>
      <c r="G121" s="715"/>
      <c r="H121" s="704"/>
      <c r="I121" s="716"/>
      <c r="J121" s="706"/>
      <c r="K121" s="661"/>
      <c r="P121" s="629"/>
      <c r="Q121" s="629"/>
      <c r="R121" s="629"/>
      <c r="S121" s="629"/>
      <c r="T121" s="629"/>
      <c r="U121" s="629"/>
      <c r="V121" s="629"/>
    </row>
    <row r="122" spans="1:22" ht="24" customHeight="1">
      <c r="A122" s="715"/>
      <c r="B122" s="715"/>
      <c r="C122" s="704"/>
      <c r="D122" s="715"/>
      <c r="E122" s="715"/>
      <c r="F122" s="708"/>
      <c r="G122" s="715"/>
      <c r="H122" s="704"/>
      <c r="I122" s="716"/>
      <c r="J122" s="706"/>
      <c r="K122" s="661"/>
      <c r="P122" s="629"/>
      <c r="Q122" s="629"/>
      <c r="R122" s="629"/>
      <c r="S122" s="629"/>
      <c r="T122" s="629"/>
      <c r="U122" s="629"/>
      <c r="V122" s="629"/>
    </row>
    <row r="123" spans="1:22" ht="24" customHeight="1">
      <c r="A123" s="715"/>
      <c r="B123" s="715"/>
      <c r="C123" s="704"/>
      <c r="D123" s="715"/>
      <c r="E123" s="715"/>
      <c r="F123" s="708"/>
      <c r="G123" s="715"/>
      <c r="H123" s="704"/>
      <c r="I123" s="716"/>
      <c r="J123" s="706"/>
      <c r="K123" s="661"/>
      <c r="P123" s="629"/>
      <c r="Q123" s="629"/>
      <c r="R123" s="629"/>
      <c r="S123" s="629"/>
      <c r="T123" s="629"/>
      <c r="U123" s="629"/>
      <c r="V123" s="629"/>
    </row>
    <row r="124" spans="1:22" ht="24" customHeight="1">
      <c r="A124" s="715"/>
      <c r="B124" s="715"/>
      <c r="C124" s="704"/>
      <c r="D124" s="715"/>
      <c r="E124" s="715"/>
      <c r="F124" s="708"/>
      <c r="G124" s="715"/>
      <c r="H124" s="704"/>
      <c r="I124" s="716"/>
      <c r="J124" s="706"/>
      <c r="K124" s="661"/>
      <c r="P124" s="629"/>
      <c r="Q124" s="629"/>
      <c r="R124" s="629"/>
      <c r="S124" s="629"/>
      <c r="T124" s="629"/>
      <c r="U124" s="629"/>
      <c r="V124" s="629"/>
    </row>
    <row r="125" spans="1:22" ht="24" customHeight="1">
      <c r="A125" s="715"/>
      <c r="B125" s="715"/>
      <c r="C125" s="704"/>
      <c r="D125" s="715"/>
      <c r="E125" s="715"/>
      <c r="F125" s="708"/>
      <c r="G125" s="715"/>
      <c r="H125" s="704"/>
      <c r="I125" s="716"/>
      <c r="J125" s="706"/>
      <c r="K125" s="661"/>
      <c r="P125" s="629"/>
      <c r="Q125" s="629"/>
      <c r="R125" s="629"/>
      <c r="S125" s="629"/>
      <c r="T125" s="629"/>
      <c r="U125" s="629"/>
      <c r="V125" s="629"/>
    </row>
    <row r="126" spans="1:22" ht="24" customHeight="1">
      <c r="A126" s="715"/>
      <c r="B126" s="715"/>
      <c r="C126" s="704"/>
      <c r="D126" s="715"/>
      <c r="E126" s="715"/>
      <c r="F126" s="708"/>
      <c r="G126" s="715"/>
      <c r="H126" s="704"/>
      <c r="I126" s="716"/>
      <c r="J126" s="706"/>
      <c r="K126" s="661"/>
      <c r="P126" s="629"/>
      <c r="Q126" s="629"/>
      <c r="R126" s="629"/>
      <c r="S126" s="629"/>
      <c r="T126" s="629"/>
      <c r="U126" s="629"/>
      <c r="V126" s="629"/>
    </row>
    <row r="127" spans="1:22" ht="24" customHeight="1">
      <c r="A127" s="715"/>
      <c r="B127" s="715"/>
      <c r="C127" s="704"/>
      <c r="D127" s="715"/>
      <c r="E127" s="715"/>
      <c r="F127" s="708"/>
      <c r="G127" s="715"/>
      <c r="H127" s="704"/>
      <c r="I127" s="716"/>
      <c r="J127" s="706"/>
      <c r="K127" s="661"/>
      <c r="P127" s="629"/>
      <c r="Q127" s="629"/>
      <c r="R127" s="629"/>
      <c r="S127" s="629"/>
      <c r="T127" s="629"/>
      <c r="U127" s="629"/>
      <c r="V127" s="629"/>
    </row>
    <row r="128" spans="1:22" ht="35.1" customHeight="1">
      <c r="A128" s="701"/>
      <c r="B128" s="701"/>
      <c r="C128" s="757"/>
      <c r="D128" s="701"/>
      <c r="E128" s="701"/>
      <c r="F128" s="702"/>
      <c r="G128" s="703"/>
      <c r="H128" s="704"/>
      <c r="I128" s="705"/>
      <c r="J128" s="706"/>
      <c r="K128" s="661"/>
      <c r="P128" s="629"/>
      <c r="Q128" s="629"/>
      <c r="R128" s="629"/>
      <c r="S128" s="629"/>
      <c r="T128" s="629"/>
      <c r="U128" s="629"/>
      <c r="V128" s="629"/>
    </row>
    <row r="129" spans="1:22" ht="24" customHeight="1">
      <c r="A129" s="707"/>
      <c r="B129" s="707"/>
      <c r="C129" s="704"/>
      <c r="D129" s="707"/>
      <c r="E129" s="707"/>
      <c r="F129" s="722"/>
      <c r="G129" s="703"/>
      <c r="H129" s="704"/>
      <c r="I129" s="716"/>
      <c r="J129" s="706"/>
      <c r="K129" s="717"/>
      <c r="P129" s="629"/>
      <c r="Q129" s="629"/>
      <c r="R129" s="629"/>
      <c r="S129" s="629"/>
      <c r="T129" s="629"/>
      <c r="U129" s="629"/>
      <c r="V129" s="629"/>
    </row>
    <row r="130" spans="1:22" ht="24" customHeight="1">
      <c r="A130" s="707"/>
      <c r="B130" s="707"/>
      <c r="C130" s="704"/>
      <c r="D130" s="707"/>
      <c r="E130" s="707"/>
      <c r="F130" s="708"/>
      <c r="G130" s="715"/>
      <c r="H130" s="704"/>
      <c r="I130" s="716"/>
      <c r="J130" s="706"/>
      <c r="K130" s="661"/>
      <c r="P130" s="629"/>
      <c r="Q130" s="629"/>
      <c r="R130" s="629"/>
      <c r="S130" s="629"/>
      <c r="T130" s="629"/>
      <c r="U130" s="629"/>
      <c r="V130" s="629"/>
    </row>
    <row r="131" spans="1:22" ht="35.1" customHeight="1">
      <c r="A131" s="707"/>
      <c r="B131" s="707"/>
      <c r="C131" s="704"/>
      <c r="D131" s="707"/>
      <c r="E131" s="707"/>
      <c r="F131" s="702"/>
      <c r="G131" s="703"/>
      <c r="H131" s="704"/>
      <c r="I131" s="705"/>
      <c r="J131" s="706"/>
      <c r="K131" s="661"/>
      <c r="P131" s="629"/>
      <c r="Q131" s="629"/>
      <c r="R131" s="629"/>
      <c r="S131" s="629"/>
      <c r="T131" s="629"/>
      <c r="U131" s="629"/>
      <c r="V131" s="629"/>
    </row>
    <row r="132" spans="1:22" ht="24" customHeight="1">
      <c r="A132" s="701"/>
      <c r="B132" s="701"/>
      <c r="C132" s="757"/>
      <c r="D132" s="701"/>
      <c r="E132" s="701"/>
      <c r="F132" s="723"/>
      <c r="G132" s="715"/>
      <c r="H132" s="704"/>
      <c r="I132" s="706"/>
      <c r="J132" s="706"/>
      <c r="K132" s="661"/>
      <c r="P132" s="629"/>
      <c r="Q132" s="629"/>
      <c r="R132" s="629"/>
      <c r="S132" s="629"/>
      <c r="T132" s="629"/>
      <c r="U132" s="629"/>
      <c r="V132" s="629"/>
    </row>
    <row r="133" spans="1:22" ht="24" customHeight="1">
      <c r="A133" s="701"/>
      <c r="B133" s="701"/>
      <c r="C133" s="757"/>
      <c r="D133" s="701"/>
      <c r="E133" s="701"/>
      <c r="F133" s="723"/>
      <c r="G133" s="715"/>
      <c r="H133" s="704"/>
      <c r="I133" s="705"/>
      <c r="J133" s="706"/>
      <c r="K133" s="661"/>
      <c r="P133" s="629"/>
      <c r="Q133" s="629"/>
      <c r="R133" s="629"/>
      <c r="S133" s="629"/>
      <c r="T133" s="629"/>
      <c r="U133" s="629"/>
      <c r="V133" s="629"/>
    </row>
    <row r="134" spans="1:22" ht="24" customHeight="1">
      <c r="A134" s="701"/>
      <c r="B134" s="701"/>
      <c r="C134" s="757"/>
      <c r="D134" s="701"/>
      <c r="E134" s="701"/>
      <c r="F134" s="723"/>
      <c r="G134" s="715"/>
      <c r="H134" s="704"/>
      <c r="I134" s="706"/>
      <c r="J134" s="706"/>
      <c r="K134" s="661"/>
      <c r="P134" s="629"/>
      <c r="Q134" s="629"/>
      <c r="R134" s="629"/>
      <c r="S134" s="629"/>
      <c r="T134" s="629"/>
      <c r="U134" s="629"/>
      <c r="V134" s="629"/>
    </row>
    <row r="135" spans="1:22" ht="24" customHeight="1">
      <c r="A135" s="701"/>
      <c r="B135" s="701"/>
      <c r="C135" s="757"/>
      <c r="D135" s="701"/>
      <c r="E135" s="701"/>
      <c r="F135" s="723"/>
      <c r="G135" s="715"/>
      <c r="H135" s="704"/>
      <c r="I135" s="706"/>
      <c r="J135" s="706"/>
      <c r="K135" s="661"/>
      <c r="P135" s="629"/>
      <c r="Q135" s="629"/>
      <c r="R135" s="629"/>
      <c r="S135" s="629"/>
      <c r="T135" s="629"/>
      <c r="U135" s="629"/>
      <c r="V135" s="629"/>
    </row>
    <row r="136" spans="1:22" ht="35.1" customHeight="1">
      <c r="A136" s="701"/>
      <c r="B136" s="701"/>
      <c r="C136" s="757"/>
      <c r="D136" s="701"/>
      <c r="E136" s="701"/>
      <c r="F136" s="708"/>
      <c r="G136" s="715"/>
      <c r="H136" s="704"/>
      <c r="I136" s="706"/>
      <c r="J136" s="706"/>
      <c r="K136" s="661"/>
      <c r="P136" s="629"/>
      <c r="Q136" s="629"/>
      <c r="R136" s="629"/>
      <c r="S136" s="629"/>
      <c r="T136" s="629"/>
      <c r="U136" s="629"/>
      <c r="V136" s="629"/>
    </row>
    <row r="137" spans="1:22" ht="30" customHeight="1">
      <c r="A137" s="701"/>
      <c r="B137" s="701"/>
      <c r="C137" s="757"/>
      <c r="D137" s="701"/>
      <c r="E137" s="701"/>
      <c r="F137" s="708"/>
      <c r="G137" s="715"/>
      <c r="H137" s="704"/>
      <c r="I137" s="706"/>
      <c r="J137" s="706"/>
      <c r="K137" s="661"/>
      <c r="P137" s="629"/>
      <c r="Q137" s="629"/>
      <c r="R137" s="629"/>
      <c r="S137" s="629"/>
      <c r="T137" s="629"/>
      <c r="U137" s="629"/>
      <c r="V137" s="629"/>
    </row>
    <row r="138" spans="1:22" ht="26.1" customHeight="1">
      <c r="A138" s="701"/>
      <c r="B138" s="701"/>
      <c r="C138" s="757"/>
      <c r="D138" s="701"/>
      <c r="E138" s="701"/>
      <c r="F138" s="702"/>
      <c r="G138" s="703"/>
      <c r="H138" s="704"/>
      <c r="I138" s="705"/>
      <c r="J138" s="706"/>
      <c r="K138" s="661"/>
      <c r="P138" s="629"/>
      <c r="Q138" s="629"/>
      <c r="R138" s="629"/>
      <c r="S138" s="629"/>
      <c r="T138" s="629"/>
      <c r="U138" s="629"/>
      <c r="V138" s="629"/>
    </row>
    <row r="139" spans="1:22" ht="30" customHeight="1">
      <c r="A139" s="707"/>
      <c r="B139" s="707"/>
      <c r="C139" s="704"/>
      <c r="D139" s="707"/>
      <c r="E139" s="707"/>
      <c r="F139" s="723"/>
      <c r="G139" s="715"/>
      <c r="H139" s="704"/>
      <c r="I139" s="706"/>
      <c r="J139" s="706"/>
      <c r="K139" s="661"/>
      <c r="P139" s="629"/>
      <c r="Q139" s="629"/>
      <c r="R139" s="629"/>
      <c r="S139" s="629"/>
      <c r="T139" s="629"/>
      <c r="U139" s="629"/>
      <c r="V139" s="629"/>
    </row>
    <row r="140" spans="1:22" ht="30" customHeight="1">
      <c r="A140" s="707"/>
      <c r="B140" s="707"/>
      <c r="C140" s="704"/>
      <c r="D140" s="707"/>
      <c r="E140" s="707"/>
      <c r="F140" s="723"/>
      <c r="G140" s="715"/>
      <c r="H140" s="704"/>
      <c r="I140" s="706"/>
      <c r="J140" s="706"/>
      <c r="K140" s="661"/>
      <c r="P140" s="629"/>
      <c r="Q140" s="629"/>
      <c r="R140" s="629"/>
      <c r="S140" s="629"/>
      <c r="T140" s="629"/>
      <c r="U140" s="629"/>
      <c r="V140" s="629"/>
    </row>
    <row r="141" spans="1:22" ht="30" customHeight="1">
      <c r="A141" s="707"/>
      <c r="B141" s="707"/>
      <c r="C141" s="704"/>
      <c r="D141" s="707"/>
      <c r="E141" s="707"/>
      <c r="F141" s="723"/>
      <c r="G141" s="715"/>
      <c r="H141" s="704"/>
      <c r="I141" s="706"/>
      <c r="J141" s="706"/>
      <c r="K141" s="661"/>
      <c r="P141" s="629"/>
      <c r="Q141" s="629"/>
      <c r="R141" s="629"/>
      <c r="S141" s="629"/>
      <c r="T141" s="629"/>
      <c r="U141" s="629"/>
      <c r="V141" s="629"/>
    </row>
    <row r="142" spans="1:22" ht="30" customHeight="1">
      <c r="A142" s="707"/>
      <c r="B142" s="707"/>
      <c r="C142" s="704"/>
      <c r="D142" s="707"/>
      <c r="E142" s="707"/>
      <c r="F142" s="723"/>
      <c r="G142" s="715"/>
      <c r="H142" s="704"/>
      <c r="I142" s="706"/>
      <c r="J142" s="706"/>
      <c r="K142" s="661"/>
      <c r="P142" s="629"/>
      <c r="Q142" s="629"/>
      <c r="R142" s="629"/>
      <c r="S142" s="629"/>
      <c r="T142" s="629"/>
      <c r="U142" s="629"/>
      <c r="V142" s="629"/>
    </row>
    <row r="143" spans="1:22" ht="33" customHeight="1">
      <c r="A143" s="724"/>
      <c r="B143" s="724"/>
      <c r="C143" s="757"/>
      <c r="D143" s="724"/>
      <c r="E143" s="724"/>
      <c r="F143" s="702"/>
      <c r="G143" s="703"/>
      <c r="H143" s="704"/>
      <c r="I143" s="705"/>
      <c r="J143" s="706"/>
      <c r="K143" s="661"/>
      <c r="P143" s="629"/>
      <c r="Q143" s="629"/>
      <c r="R143" s="629"/>
      <c r="S143" s="629"/>
      <c r="T143" s="629"/>
      <c r="U143" s="629"/>
      <c r="V143" s="629"/>
    </row>
    <row r="144" spans="1:22" ht="24" customHeight="1">
      <c r="A144" s="725"/>
      <c r="B144" s="725"/>
      <c r="C144" s="726"/>
      <c r="D144" s="725"/>
      <c r="E144" s="725"/>
      <c r="F144" s="723"/>
      <c r="G144" s="725"/>
      <c r="H144" s="726"/>
      <c r="I144" s="706"/>
      <c r="J144" s="706"/>
      <c r="K144" s="661"/>
      <c r="P144" s="629"/>
      <c r="Q144" s="629"/>
      <c r="R144" s="629"/>
      <c r="S144" s="629"/>
      <c r="T144" s="629"/>
      <c r="U144" s="629"/>
      <c r="V144" s="629"/>
    </row>
    <row r="145" spans="1:22" ht="24" customHeight="1">
      <c r="A145" s="725"/>
      <c r="B145" s="725"/>
      <c r="C145" s="726"/>
      <c r="D145" s="725"/>
      <c r="E145" s="725"/>
      <c r="F145" s="723"/>
      <c r="G145" s="725"/>
      <c r="H145" s="726"/>
      <c r="I145" s="706"/>
      <c r="J145" s="706"/>
      <c r="K145" s="661"/>
      <c r="P145" s="629"/>
      <c r="Q145" s="629"/>
      <c r="R145" s="629"/>
      <c r="S145" s="629"/>
      <c r="T145" s="629"/>
      <c r="U145" s="629"/>
      <c r="V145" s="629"/>
    </row>
    <row r="146" spans="1:22" ht="24" customHeight="1">
      <c r="A146" s="725"/>
      <c r="B146" s="725"/>
      <c r="C146" s="726"/>
      <c r="D146" s="725"/>
      <c r="E146" s="725"/>
      <c r="F146" s="723"/>
      <c r="G146" s="725"/>
      <c r="H146" s="726"/>
      <c r="I146" s="706"/>
      <c r="J146" s="706"/>
      <c r="K146" s="661"/>
      <c r="P146" s="629"/>
      <c r="Q146" s="629"/>
      <c r="R146" s="629"/>
      <c r="S146" s="629"/>
      <c r="T146" s="629"/>
      <c r="U146" s="629"/>
      <c r="V146" s="629"/>
    </row>
    <row r="147" spans="1:22" ht="24" customHeight="1">
      <c r="A147" s="725"/>
      <c r="B147" s="725"/>
      <c r="C147" s="726"/>
      <c r="D147" s="725"/>
      <c r="E147" s="725"/>
      <c r="F147" s="723"/>
      <c r="G147" s="725"/>
      <c r="H147" s="726"/>
      <c r="I147" s="706"/>
      <c r="J147" s="706"/>
      <c r="K147" s="661"/>
      <c r="P147" s="629"/>
      <c r="Q147" s="629"/>
      <c r="R147" s="629"/>
      <c r="S147" s="629"/>
      <c r="T147" s="629"/>
      <c r="U147" s="629"/>
      <c r="V147" s="629"/>
    </row>
    <row r="148" spans="1:22" ht="24" customHeight="1">
      <c r="A148" s="725"/>
      <c r="B148" s="725"/>
      <c r="C148" s="726"/>
      <c r="D148" s="725"/>
      <c r="E148" s="725"/>
      <c r="F148" s="723"/>
      <c r="G148" s="725"/>
      <c r="H148" s="726"/>
      <c r="I148" s="706"/>
      <c r="J148" s="706"/>
      <c r="K148" s="661"/>
      <c r="P148" s="629"/>
      <c r="Q148" s="629"/>
      <c r="R148" s="629"/>
      <c r="S148" s="629"/>
      <c r="T148" s="629"/>
      <c r="U148" s="629"/>
      <c r="V148" s="629"/>
    </row>
    <row r="149" spans="1:22" ht="26.1" customHeight="1">
      <c r="A149" s="715"/>
      <c r="B149" s="715"/>
      <c r="C149" s="704"/>
      <c r="D149" s="715"/>
      <c r="E149" s="715"/>
      <c r="F149" s="1154"/>
      <c r="G149" s="1154"/>
      <c r="H149" s="1154"/>
      <c r="I149" s="706"/>
      <c r="J149" s="706"/>
      <c r="K149" s="661"/>
      <c r="P149" s="629"/>
      <c r="Q149" s="629"/>
      <c r="R149" s="629"/>
      <c r="S149" s="629"/>
      <c r="T149" s="629"/>
      <c r="U149" s="629"/>
      <c r="V149" s="629"/>
    </row>
    <row r="150" spans="1:22" ht="26.1" customHeight="1">
      <c r="A150" s="725"/>
      <c r="B150" s="725"/>
      <c r="C150" s="726"/>
      <c r="D150" s="725"/>
      <c r="E150" s="725"/>
      <c r="F150" s="1148"/>
      <c r="G150" s="1148"/>
      <c r="H150" s="1148"/>
      <c r="I150" s="706"/>
      <c r="J150" s="706"/>
      <c r="K150" s="661"/>
      <c r="P150" s="629"/>
      <c r="Q150" s="629"/>
      <c r="R150" s="629"/>
      <c r="S150" s="629"/>
      <c r="T150" s="629"/>
      <c r="U150" s="629"/>
      <c r="V150" s="629"/>
    </row>
    <row r="151" spans="1:22" ht="26.1" customHeight="1">
      <c r="A151" s="725"/>
      <c r="B151" s="725"/>
      <c r="C151" s="726"/>
      <c r="D151" s="725"/>
      <c r="E151" s="725"/>
      <c r="F151" s="1149"/>
      <c r="G151" s="1149"/>
      <c r="H151" s="1149"/>
      <c r="I151" s="706"/>
      <c r="J151" s="706"/>
      <c r="K151" s="661"/>
      <c r="P151" s="629"/>
      <c r="Q151" s="629"/>
      <c r="R151" s="629"/>
      <c r="S151" s="629"/>
      <c r="T151" s="629"/>
      <c r="U151" s="629"/>
      <c r="V151" s="629"/>
    </row>
    <row r="152" spans="1:22">
      <c r="A152" s="684"/>
      <c r="B152" s="684"/>
      <c r="C152" s="686"/>
      <c r="D152" s="684"/>
      <c r="E152" s="684"/>
      <c r="F152" s="661"/>
      <c r="G152" s="684"/>
      <c r="H152" s="686"/>
      <c r="I152" s="661"/>
      <c r="J152" s="661"/>
      <c r="K152" s="661"/>
      <c r="P152" s="629"/>
      <c r="Q152" s="629"/>
      <c r="R152" s="629"/>
      <c r="S152" s="629"/>
      <c r="T152" s="629"/>
      <c r="U152" s="629"/>
      <c r="V152" s="629"/>
    </row>
    <row r="153" spans="1:22">
      <c r="A153" s="684"/>
      <c r="B153" s="684"/>
      <c r="C153" s="686"/>
      <c r="D153" s="684"/>
      <c r="E153" s="684"/>
      <c r="F153" s="661"/>
      <c r="G153" s="684"/>
      <c r="H153" s="686"/>
      <c r="I153" s="661"/>
      <c r="J153" s="661"/>
      <c r="K153" s="661"/>
      <c r="P153" s="629"/>
      <c r="Q153" s="629"/>
      <c r="R153" s="629"/>
      <c r="S153" s="629"/>
      <c r="T153" s="629"/>
      <c r="U153" s="629"/>
      <c r="V153" s="629"/>
    </row>
    <row r="154" spans="1:22">
      <c r="A154" s="684"/>
      <c r="B154" s="684"/>
      <c r="C154" s="686"/>
      <c r="D154" s="684"/>
      <c r="E154" s="684"/>
      <c r="F154" s="661"/>
      <c r="G154" s="684"/>
      <c r="H154" s="686"/>
      <c r="I154" s="661"/>
      <c r="J154" s="661"/>
      <c r="K154" s="661"/>
      <c r="P154" s="629"/>
      <c r="Q154" s="629"/>
      <c r="R154" s="629"/>
      <c r="S154" s="629"/>
      <c r="T154" s="629"/>
      <c r="U154" s="629"/>
      <c r="V154" s="629"/>
    </row>
    <row r="155" spans="1:22">
      <c r="A155" s="684"/>
      <c r="B155" s="684"/>
      <c r="C155" s="686"/>
      <c r="D155" s="684"/>
      <c r="E155" s="684"/>
      <c r="F155" s="661"/>
      <c r="G155" s="684"/>
      <c r="H155" s="686"/>
      <c r="I155" s="661"/>
      <c r="J155" s="661"/>
      <c r="K155" s="661"/>
      <c r="P155" s="629"/>
      <c r="Q155" s="629"/>
      <c r="R155" s="629"/>
      <c r="S155" s="629"/>
      <c r="T155" s="629"/>
      <c r="U155" s="629"/>
      <c r="V155" s="629"/>
    </row>
    <row r="156" spans="1:22">
      <c r="A156" s="684"/>
      <c r="B156" s="684"/>
      <c r="C156" s="686"/>
      <c r="D156" s="684"/>
      <c r="E156" s="684"/>
      <c r="F156" s="661"/>
      <c r="G156" s="684"/>
      <c r="H156" s="686"/>
      <c r="I156" s="661"/>
      <c r="J156" s="661"/>
      <c r="K156" s="661"/>
      <c r="P156" s="629"/>
      <c r="Q156" s="629"/>
      <c r="R156" s="629"/>
      <c r="S156" s="629"/>
      <c r="T156" s="629"/>
      <c r="U156" s="629"/>
      <c r="V156" s="629"/>
    </row>
    <row r="157" spans="1:22">
      <c r="A157" s="684"/>
      <c r="B157" s="684"/>
      <c r="C157" s="686"/>
      <c r="D157" s="684"/>
      <c r="E157" s="684"/>
      <c r="F157" s="661"/>
      <c r="G157" s="684"/>
      <c r="H157" s="686"/>
      <c r="I157" s="661"/>
      <c r="J157" s="661"/>
      <c r="K157" s="661"/>
      <c r="P157" s="629"/>
      <c r="Q157" s="629"/>
      <c r="R157" s="629"/>
      <c r="S157" s="629"/>
      <c r="T157" s="629"/>
      <c r="U157" s="629"/>
      <c r="V157" s="629"/>
    </row>
    <row r="158" spans="1:22">
      <c r="A158" s="684"/>
      <c r="B158" s="684"/>
      <c r="C158" s="686"/>
      <c r="D158" s="684"/>
      <c r="E158" s="684"/>
      <c r="F158" s="661"/>
      <c r="G158" s="684"/>
      <c r="H158" s="686"/>
      <c r="I158" s="661"/>
      <c r="J158" s="661"/>
      <c r="K158" s="661"/>
      <c r="P158" s="629"/>
      <c r="Q158" s="629"/>
      <c r="R158" s="629"/>
      <c r="S158" s="629"/>
      <c r="T158" s="629"/>
      <c r="U158" s="629"/>
      <c r="V158" s="629"/>
    </row>
    <row r="159" spans="1:22">
      <c r="A159" s="684"/>
      <c r="B159" s="684"/>
      <c r="C159" s="686"/>
      <c r="D159" s="684"/>
      <c r="E159" s="684"/>
      <c r="F159" s="661"/>
      <c r="G159" s="684"/>
      <c r="H159" s="686"/>
      <c r="I159" s="661"/>
      <c r="J159" s="661"/>
      <c r="K159" s="661"/>
      <c r="P159" s="629"/>
      <c r="Q159" s="629"/>
      <c r="R159" s="629"/>
      <c r="S159" s="629"/>
      <c r="T159" s="629"/>
      <c r="U159" s="629"/>
      <c r="V159" s="629"/>
    </row>
  </sheetData>
  <sheetProtection formatColumns="0" formatRows="0" selectLockedCells="1"/>
  <dataConsolidate/>
  <customSheetViews>
    <customSheetView guid="{9154002C-6C58-44C9-AE93-0E761C3D01FD}" scale="70" printArea="1" hiddenRows="1" hiddenColumns="1" state="hidden" view="pageBreakPreview">
      <selection activeCell="I12" sqref="I12"/>
      <pageMargins left="0" right="0" top="0" bottom="0" header="0" footer="0"/>
      <printOptions horizontalCentered="1"/>
      <pageSetup paperSize="9" scale="43" orientation="portrait" r:id="rId1"/>
      <headerFooter alignWithMargins="0">
        <oddHeader>&amp;R&amp;"Book Antiqua,Bold"Schedule-1
 Page &amp;P of &amp;N</oddHead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3"/>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7"/>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8"/>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2"/>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4"/>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1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81F0721-C35D-4189-B675-E46A21339863}" scale="70" printArea="1" hiddenColumns="1" view="pageBreakPreview" topLeftCell="A28">
      <selection activeCell="I406" sqref="I406"/>
      <pageMargins left="0" right="0" top="0" bottom="0" header="0" footer="0"/>
      <printOptions horizontalCentered="1"/>
      <pageSetup paperSize="9" scale="79" orientation="landscape" r:id="rId19"/>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 right="0" top="0" bottom="0" header="0" footer="0"/>
      <printOptions horizontalCentered="1"/>
      <pageSetup paperSize="9" scale="79" orientation="landscape" r:id="rId20"/>
      <headerFooter alignWithMargins="0">
        <oddHeader>&amp;R&amp;"Book Antiqua,Bold"Schedule-1
 Page &amp;P of &amp;N</oddHeader>
      </headerFooter>
    </customSheetView>
    <customSheetView guid="{9AABADBB-0C61-4F6E-8EBA-FB1F391DCDF7}" scale="70" printArea="1" hiddenRows="1" hiddenColumns="1" state="hidden" view="pageBreakPreview">
      <selection activeCell="I12" sqref="I12"/>
      <pageMargins left="0" right="0" top="0" bottom="0" header="0" footer="0"/>
      <printOptions horizontalCentered="1"/>
      <pageSetup paperSize="9" scale="43" orientation="portrait" r:id="rId21"/>
      <headerFooter alignWithMargins="0">
        <oddHeader>&amp;R&amp;"Book Antiqua,Bold"Schedule-1
 Page &amp;P of &amp;N</oddHeader>
      </headerFooter>
    </customSheetView>
  </customSheetViews>
  <mergeCells count="29">
    <mergeCell ref="A88:K88"/>
    <mergeCell ref="A91:H91"/>
    <mergeCell ref="B55:K55"/>
    <mergeCell ref="B56:K56"/>
    <mergeCell ref="F149:H149"/>
    <mergeCell ref="A97:K97"/>
    <mergeCell ref="F150:H150"/>
    <mergeCell ref="F151:H151"/>
    <mergeCell ref="F92:H92"/>
    <mergeCell ref="F93:H93"/>
    <mergeCell ref="F94:H94"/>
    <mergeCell ref="F95:H95"/>
    <mergeCell ref="A15:K15"/>
    <mergeCell ref="A3:K3"/>
    <mergeCell ref="A5:K5"/>
    <mergeCell ref="A9:H9"/>
    <mergeCell ref="C10:E10"/>
    <mergeCell ref="C13:E13"/>
    <mergeCell ref="C11:E11"/>
    <mergeCell ref="C12:E12"/>
    <mergeCell ref="I8:J8"/>
    <mergeCell ref="A20:K20"/>
    <mergeCell ref="A32:K32"/>
    <mergeCell ref="F51:H51"/>
    <mergeCell ref="A87:K87"/>
    <mergeCell ref="F52:H52"/>
    <mergeCell ref="A54:K54"/>
    <mergeCell ref="G58:H58"/>
    <mergeCell ref="G59:H59"/>
  </mergeCells>
  <phoneticPr fontId="5" type="noConversion"/>
  <conditionalFormatting sqref="C21:C31">
    <cfRule type="expression" dxfId="49" priority="81" stopIfTrue="1">
      <formula>B21&gt;0</formula>
    </cfRule>
  </conditionalFormatting>
  <conditionalFormatting sqref="C33:C41">
    <cfRule type="expression" dxfId="48" priority="346" stopIfTrue="1">
      <formula>B33&gt;0</formula>
    </cfRule>
  </conditionalFormatting>
  <conditionalFormatting sqref="C43:C49">
    <cfRule type="expression" dxfId="47" priority="3014" stopIfTrue="1">
      <formula>B43&gt;0</formula>
    </cfRule>
  </conditionalFormatting>
  <conditionalFormatting sqref="E21:E25">
    <cfRule type="expression" dxfId="46" priority="65" stopIfTrue="1">
      <formula>D21&gt;0</formula>
    </cfRule>
  </conditionalFormatting>
  <conditionalFormatting sqref="E27:E31">
    <cfRule type="expression" dxfId="45" priority="38" stopIfTrue="1">
      <formula>D27&gt;0</formula>
    </cfRule>
  </conditionalFormatting>
  <conditionalFormatting sqref="E33:E41">
    <cfRule type="expression" dxfId="44" priority="18" stopIfTrue="1">
      <formula>D33&gt;0</formula>
    </cfRule>
  </conditionalFormatting>
  <conditionalFormatting sqref="E43:E49">
    <cfRule type="expression" dxfId="43" priority="1" stopIfTrue="1">
      <formula>D43&gt;0</formula>
    </cfRule>
  </conditionalFormatting>
  <conditionalFormatting sqref="I21:I31">
    <cfRule type="expression" dxfId="42" priority="23" stopIfTrue="1">
      <formula>H21&gt;0</formula>
    </cfRule>
  </conditionalFormatting>
  <conditionalFormatting sqref="I33:I49">
    <cfRule type="expression" dxfId="41" priority="22" stopIfTrue="1">
      <formula>H33&gt;0</formula>
    </cfRule>
  </conditionalFormatting>
  <conditionalFormatting sqref="I111 K111 I118 K120 I120:I127 K129 I129:I130">
    <cfRule type="cellIs" dxfId="40" priority="3017" stopIfTrue="1" operator="equal">
      <formula>"a"</formula>
    </cfRule>
  </conditionalFormatting>
  <conditionalFormatting sqref="K104:K105 K108:K109 K112:K114 K117:K118 K121:K127 K130 K132:K137 K139:K142 K144:K148">
    <cfRule type="expression" dxfId="39"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09" customWidth="1"/>
    <col min="2" max="2" width="32.75" style="309" customWidth="1"/>
    <col min="3" max="3" width="7.625" style="309" customWidth="1"/>
    <col min="4" max="4" width="9.625" style="309" customWidth="1"/>
    <col min="5" max="5" width="11.625" style="308" customWidth="1"/>
    <col min="6" max="6" width="20" style="308" customWidth="1"/>
    <col min="7" max="7" width="11.625" style="308" customWidth="1"/>
    <col min="8" max="8" width="19.75" style="340" customWidth="1"/>
    <col min="9" max="9" width="9" style="237"/>
    <col min="10" max="13" width="9" style="78"/>
    <col min="14" max="14" width="14.25" style="37" customWidth="1"/>
    <col min="15" max="15" width="24.125" style="37" customWidth="1"/>
    <col min="16" max="16" width="11.125" style="1" customWidth="1"/>
    <col min="17" max="17" width="12.75" style="1" customWidth="1"/>
    <col min="18" max="18" width="11.375" style="323"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8"/>
    <col min="42" max="16384" width="9" style="307"/>
  </cols>
  <sheetData>
    <row r="1" spans="1:27" ht="18" customHeight="1">
      <c r="A1" s="58" t="str">
        <f>Cover!B3</f>
        <v>Ref. No:  SRTS-II/C&amp;M/WC-4218/2025---------------------
Specification Nos: SR2/NT/W-AIS/DOM/C00/25/01355</v>
      </c>
      <c r="B1" s="65"/>
      <c r="C1" s="58"/>
      <c r="D1" s="58"/>
      <c r="E1" s="6"/>
      <c r="F1" s="6"/>
      <c r="G1" s="7" t="s">
        <v>79</v>
      </c>
      <c r="T1" s="348" t="s">
        <v>161</v>
      </c>
      <c r="U1" s="343">
        <f>SUMIF(G17:G70, "Direct",F17:F70)</f>
        <v>0</v>
      </c>
      <c r="Z1" s="343" t="str">
        <f>'Names of Bidder'!D6</f>
        <v>Others</v>
      </c>
      <c r="AA1" s="37" t="s">
        <v>162</v>
      </c>
    </row>
    <row r="2" spans="1:27" ht="14.1" customHeight="1">
      <c r="A2" s="3"/>
      <c r="B2" s="3"/>
      <c r="C2" s="3"/>
      <c r="D2" s="3"/>
      <c r="E2" s="1"/>
      <c r="F2" s="1"/>
      <c r="G2" s="1"/>
      <c r="Q2" s="5"/>
      <c r="T2" s="348" t="s">
        <v>163</v>
      </c>
      <c r="U2" s="349" t="e">
        <f>#REF!-U1</f>
        <v>#REF!</v>
      </c>
      <c r="V2" s="325"/>
      <c r="Z2" s="343">
        <f>'Names of Bidder'!AA6</f>
        <v>0</v>
      </c>
    </row>
    <row r="3" spans="1:27" ht="49.5" customHeight="1">
      <c r="A3" s="1156" t="str">
        <f>Cover!$B$2</f>
        <v>Construction of 220kV Terminal Bay at 400kV Hiriyur Substation for KPTCL by POWERGRID</v>
      </c>
      <c r="B3" s="1156"/>
      <c r="C3" s="1156"/>
      <c r="D3" s="1156"/>
      <c r="E3" s="1156"/>
      <c r="F3" s="1156"/>
      <c r="G3" s="1156"/>
      <c r="O3" s="3"/>
      <c r="P3" s="290"/>
      <c r="Q3" s="290"/>
      <c r="R3" s="290"/>
      <c r="T3" s="3"/>
      <c r="U3" s="1"/>
      <c r="W3" s="1157"/>
      <c r="X3" s="1157"/>
    </row>
    <row r="4" spans="1:27" ht="21.95" customHeight="1">
      <c r="A4" s="1158" t="s">
        <v>164</v>
      </c>
      <c r="B4" s="1158"/>
      <c r="C4" s="1158"/>
      <c r="D4" s="1158"/>
      <c r="E4" s="1158"/>
      <c r="F4" s="1158"/>
      <c r="G4" s="1158"/>
      <c r="O4" s="3"/>
      <c r="P4" s="290"/>
      <c r="Q4" s="290"/>
      <c r="R4" s="290"/>
      <c r="T4" s="3"/>
      <c r="U4" s="326"/>
      <c r="V4" s="325"/>
    </row>
    <row r="5" spans="1:27" ht="14.1" customHeight="1">
      <c r="A5" s="5"/>
      <c r="B5" s="5"/>
      <c r="C5" s="5"/>
      <c r="D5" s="5"/>
      <c r="E5" s="1"/>
      <c r="F5" s="1"/>
      <c r="G5" s="1"/>
      <c r="O5" s="3"/>
      <c r="P5" s="290"/>
      <c r="Q5" s="290"/>
      <c r="R5" s="290"/>
      <c r="T5" s="3"/>
    </row>
    <row r="6" spans="1:27" ht="18" customHeight="1">
      <c r="A6" s="31" t="str">
        <f>"Bidder’s Name and Address (" &amp; MID('Names of Bidder'!B9,9, 20) &amp; ") :"</f>
        <v>Bidder’s Name and Address (Lead Partner) :</v>
      </c>
      <c r="B6" s="32"/>
      <c r="C6" s="31"/>
      <c r="D6" s="31"/>
      <c r="E6" s="62" t="s">
        <v>81</v>
      </c>
      <c r="F6" s="1"/>
      <c r="G6" s="32"/>
      <c r="O6" s="3"/>
      <c r="P6" s="290"/>
      <c r="Q6" s="290"/>
      <c r="R6" s="290"/>
      <c r="T6" s="3"/>
      <c r="U6" s="324"/>
    </row>
    <row r="7" spans="1:27" ht="35.25" customHeight="1">
      <c r="A7" s="1159" t="str">
        <f>IF('Names of Bidder'!D9="", "", IF('Names of Bidder'!D6= "JV (Joint Venture)", "JV of " &amp; Z8, ""))</f>
        <v/>
      </c>
      <c r="B7" s="1159"/>
      <c r="C7" s="1159"/>
      <c r="D7" s="1159"/>
      <c r="E7" s="61" t="s">
        <v>165</v>
      </c>
      <c r="F7" s="1"/>
      <c r="G7" s="32"/>
      <c r="O7" s="340"/>
      <c r="P7" s="327"/>
      <c r="Q7" s="327"/>
      <c r="R7" s="327"/>
      <c r="W7" s="1157"/>
      <c r="X7" s="1157"/>
    </row>
    <row r="8" spans="1:27" ht="18" customHeight="1">
      <c r="A8" s="31" t="s">
        <v>84</v>
      </c>
      <c r="B8" s="1160" t="str">
        <f>IF('Names of Bidder'!D9=0, "", 'Names of Bidder'!D9)</f>
        <v/>
      </c>
      <c r="C8" s="1160"/>
      <c r="D8" s="1160"/>
      <c r="E8" s="61" t="s">
        <v>85</v>
      </c>
      <c r="F8" s="1"/>
      <c r="G8" s="32"/>
      <c r="O8" s="3"/>
      <c r="P8" s="328"/>
      <c r="Q8" s="328"/>
      <c r="R8" s="328"/>
      <c r="Z8" s="343" t="str">
        <f>IF('Names of Bidder'!D7=1,'Names of Bidder'!D9&amp;" &amp; "&amp;'Names of Bidder'!D14,IF('Names of Bidder'!D7="2 or More",'Names of Bidder'!D9&amp;" , "&amp;'Names of Bidder'!D14&amp;" &amp; "&amp;'Names of Bidder'!D19,""))</f>
        <v xml:space="preserve"> ,  &amp; …….. …….. …….. …….. …….. …….. </v>
      </c>
    </row>
    <row r="9" spans="1:27" ht="18" customHeight="1">
      <c r="A9" s="31" t="s">
        <v>86</v>
      </c>
      <c r="B9" s="1160" t="str">
        <f>IF('Names of Bidder'!D10=0, "", 'Names of Bidder'!D10)</f>
        <v/>
      </c>
      <c r="C9" s="1160"/>
      <c r="D9" s="1160"/>
      <c r="E9" s="61" t="s">
        <v>166</v>
      </c>
      <c r="F9" s="1"/>
      <c r="G9" s="32"/>
      <c r="O9" s="3"/>
      <c r="P9" s="328"/>
      <c r="Q9" s="328"/>
      <c r="R9" s="328"/>
    </row>
    <row r="10" spans="1:27" ht="18" customHeight="1">
      <c r="A10" s="32"/>
      <c r="B10" s="1160" t="str">
        <f>IF('Names of Bidder'!D11=0, "", 'Names of Bidder'!D11)</f>
        <v/>
      </c>
      <c r="C10" s="1160"/>
      <c r="D10" s="1160"/>
      <c r="E10" s="61" t="s">
        <v>167</v>
      </c>
      <c r="F10" s="1"/>
      <c r="G10" s="32"/>
      <c r="O10" s="340"/>
      <c r="P10" s="341"/>
      <c r="Q10" s="290"/>
      <c r="R10" s="329"/>
    </row>
    <row r="11" spans="1:27" ht="18" customHeight="1">
      <c r="A11" s="32"/>
      <c r="B11" s="1160" t="str">
        <f>IF('Names of Bidder'!D12=0, "", 'Names of Bidder'!D12)</f>
        <v/>
      </c>
      <c r="C11" s="1160"/>
      <c r="D11" s="1160"/>
      <c r="E11" s="61" t="s">
        <v>168</v>
      </c>
      <c r="F11" s="1"/>
      <c r="G11" s="32"/>
      <c r="W11" s="1157"/>
      <c r="X11" s="1157"/>
    </row>
    <row r="12" spans="1:27" ht="14.1" customHeight="1">
      <c r="A12" s="32"/>
      <c r="B12" s="32"/>
      <c r="C12" s="32"/>
      <c r="D12" s="32"/>
      <c r="E12" s="31"/>
      <c r="F12" s="34"/>
      <c r="G12" s="34"/>
      <c r="Y12" s="330"/>
    </row>
    <row r="13" spans="1:27" ht="40.5" customHeight="1">
      <c r="A13" s="1161" t="s">
        <v>169</v>
      </c>
      <c r="B13" s="1161"/>
      <c r="C13" s="1161"/>
      <c r="D13" s="1161"/>
      <c r="E13" s="1161"/>
      <c r="F13" s="1161"/>
      <c r="G13" s="1161"/>
      <c r="H13" s="352"/>
      <c r="I13" s="239"/>
      <c r="J13" s="240"/>
      <c r="K13" s="240"/>
      <c r="L13" s="240"/>
      <c r="M13" s="240"/>
      <c r="Q13" s="5"/>
      <c r="U13" t="s">
        <v>170</v>
      </c>
      <c r="Y13" s="330"/>
    </row>
    <row r="14" spans="1:27" ht="14.1" customHeight="1">
      <c r="A14" s="5"/>
      <c r="B14" s="5"/>
      <c r="C14" s="5"/>
      <c r="D14" s="5"/>
      <c r="E14" s="6"/>
      <c r="F14" s="6"/>
      <c r="G14" s="7" t="s">
        <v>91</v>
      </c>
      <c r="P14" s="1162"/>
      <c r="Q14" s="1162"/>
      <c r="S14" s="1163"/>
      <c r="T14" s="1163"/>
      <c r="U14" t="s">
        <v>171</v>
      </c>
      <c r="W14" s="1157"/>
      <c r="X14" s="1157"/>
    </row>
    <row r="15" spans="1:27" ht="66" customHeight="1">
      <c r="A15" s="4" t="s">
        <v>92</v>
      </c>
      <c r="B15" s="4" t="s">
        <v>97</v>
      </c>
      <c r="C15" s="8" t="s">
        <v>98</v>
      </c>
      <c r="D15" s="8" t="s">
        <v>99</v>
      </c>
      <c r="E15" s="4" t="s">
        <v>172</v>
      </c>
      <c r="F15" s="4" t="s">
        <v>173</v>
      </c>
      <c r="G15" s="4" t="s">
        <v>174</v>
      </c>
      <c r="P15" s="291"/>
      <c r="Q15" s="291"/>
      <c r="S15" s="291"/>
      <c r="T15" s="291"/>
    </row>
    <row r="16" spans="1:27" ht="18" customHeight="1">
      <c r="A16" s="8">
        <v>1</v>
      </c>
      <c r="B16" s="8">
        <v>2</v>
      </c>
      <c r="C16" s="8">
        <v>3</v>
      </c>
      <c r="D16" s="8">
        <v>4</v>
      </c>
      <c r="E16" s="8">
        <v>5</v>
      </c>
      <c r="F16" s="8" t="s">
        <v>175</v>
      </c>
      <c r="G16" s="8">
        <v>7</v>
      </c>
      <c r="P16" s="180"/>
      <c r="Q16" s="180"/>
      <c r="S16" s="180"/>
      <c r="T16" s="180"/>
    </row>
    <row r="17" spans="1:10" s="392" customFormat="1" ht="66.75" customHeight="1">
      <c r="A17" s="391" t="e">
        <f>'Sch-1.'!#REF!</f>
        <v>#REF!</v>
      </c>
      <c r="B17" s="391" t="e">
        <f>'Sch-1.'!#REF!</f>
        <v>#REF!</v>
      </c>
      <c r="C17" s="391"/>
      <c r="D17" s="391"/>
      <c r="E17" s="477"/>
      <c r="F17" s="97"/>
      <c r="G17" s="478"/>
    </row>
    <row r="18" spans="1:10" s="392" customFormat="1" ht="18.75" customHeight="1">
      <c r="A18" s="391" t="e">
        <f>'Sch-1.'!#REF!</f>
        <v>#REF!</v>
      </c>
      <c r="B18" s="391" t="e">
        <f>'Sch-1.'!#REF!</f>
        <v>#REF!</v>
      </c>
      <c r="C18" s="391"/>
      <c r="D18" s="391"/>
      <c r="E18" s="477"/>
      <c r="F18" s="97"/>
      <c r="G18" s="478"/>
    </row>
    <row r="19" spans="1:10" s="392" customFormat="1" ht="15.75" customHeight="1">
      <c r="A19" s="391" t="e">
        <f>'Sch-1.'!#REF!</f>
        <v>#REF!</v>
      </c>
      <c r="B19" s="391" t="e">
        <f>'Sch-1.'!#REF!</f>
        <v>#REF!</v>
      </c>
      <c r="C19" s="391"/>
      <c r="D19" s="391"/>
      <c r="E19" s="477"/>
      <c r="F19" s="97"/>
      <c r="G19" s="478"/>
      <c r="J19" s="457"/>
    </row>
    <row r="20" spans="1:10" s="392" customFormat="1" ht="15.75" customHeight="1">
      <c r="A20" s="391" t="e">
        <f>'Sch-1.'!#REF!</f>
        <v>#REF!</v>
      </c>
      <c r="B20" s="391" t="e">
        <f>'Sch-1.'!#REF!</f>
        <v>#REF!</v>
      </c>
      <c r="C20" s="391" t="e">
        <f>'Sch-1.'!#REF!</f>
        <v>#REF!</v>
      </c>
      <c r="D20" s="391" t="e">
        <f>'Sch-1.'!#REF!</f>
        <v>#REF!</v>
      </c>
      <c r="E20" s="477" t="e">
        <f>'Sch-1.'!#REF!</f>
        <v>#REF!</v>
      </c>
      <c r="F20" s="97" t="e">
        <f>IF(E20=0, "Included",IF(ISERROR(D20*E20), E20, D20*E20))</f>
        <v>#REF!</v>
      </c>
      <c r="G20" s="478" t="e">
        <f>'Sch-1.'!#REF!</f>
        <v>#REF!</v>
      </c>
    </row>
    <row r="21" spans="1:10" s="392" customFormat="1" ht="15.75" customHeight="1">
      <c r="A21" s="391" t="e">
        <f>'Sch-1.'!#REF!</f>
        <v>#REF!</v>
      </c>
      <c r="B21" s="391" t="e">
        <f>'Sch-1.'!#REF!</f>
        <v>#REF!</v>
      </c>
      <c r="C21" s="391" t="e">
        <f>'Sch-1.'!#REF!</f>
        <v>#REF!</v>
      </c>
      <c r="D21" s="391" t="e">
        <f>'Sch-1.'!#REF!</f>
        <v>#REF!</v>
      </c>
      <c r="E21" s="477" t="e">
        <f>'Sch-1.'!#REF!</f>
        <v>#REF!</v>
      </c>
      <c r="F21" s="97" t="e">
        <f>IF(E21=0, "Included",IF(ISERROR(D21*E21), E21, D21*E21))</f>
        <v>#REF!</v>
      </c>
      <c r="G21" s="478" t="e">
        <f>'Sch-1.'!#REF!</f>
        <v>#REF!</v>
      </c>
    </row>
    <row r="22" spans="1:10" s="392" customFormat="1" ht="15.75" customHeight="1">
      <c r="A22" s="391"/>
      <c r="B22" s="391"/>
      <c r="C22" s="391"/>
      <c r="D22" s="391"/>
      <c r="E22" s="477"/>
      <c r="F22" s="97"/>
      <c r="G22" s="478"/>
    </row>
    <row r="23" spans="1:10" s="392" customFormat="1" ht="15.75" customHeight="1">
      <c r="A23" s="391" t="e">
        <f>'Sch-1.'!#REF!</f>
        <v>#REF!</v>
      </c>
      <c r="B23" s="391" t="e">
        <f>'Sch-1.'!#REF!</f>
        <v>#REF!</v>
      </c>
      <c r="C23" s="391"/>
      <c r="D23" s="391"/>
      <c r="E23" s="477"/>
      <c r="F23" s="97"/>
      <c r="G23" s="478"/>
    </row>
    <row r="24" spans="1:10" s="392" customFormat="1" ht="15.75" customHeight="1">
      <c r="A24" s="391" t="e">
        <f>'Sch-1.'!#REF!</f>
        <v>#REF!</v>
      </c>
      <c r="B24" s="391" t="e">
        <f>'Sch-1.'!#REF!</f>
        <v>#REF!</v>
      </c>
      <c r="C24" s="391" t="e">
        <f>'Sch-1.'!#REF!</f>
        <v>#REF!</v>
      </c>
      <c r="D24" s="391" t="e">
        <f>'Sch-1.'!#REF!</f>
        <v>#REF!</v>
      </c>
      <c r="E24" s="477" t="e">
        <f>'Sch-1.'!#REF!</f>
        <v>#REF!</v>
      </c>
      <c r="F24" s="97" t="e">
        <f>IF(E24=0, "Included",IF(ISERROR(D24*E24), E24, D24*E24))</f>
        <v>#REF!</v>
      </c>
      <c r="G24" s="478" t="e">
        <f>'Sch-1.'!#REF!</f>
        <v>#REF!</v>
      </c>
    </row>
    <row r="25" spans="1:10" s="392" customFormat="1" ht="15.75" customHeight="1">
      <c r="A25" s="391" t="e">
        <f>'Sch-1.'!#REF!</f>
        <v>#REF!</v>
      </c>
      <c r="B25" s="391" t="e">
        <f>'Sch-1.'!#REF!</f>
        <v>#REF!</v>
      </c>
      <c r="C25" s="391" t="e">
        <f>'Sch-1.'!#REF!</f>
        <v>#REF!</v>
      </c>
      <c r="D25" s="391" t="e">
        <f>'Sch-1.'!#REF!</f>
        <v>#REF!</v>
      </c>
      <c r="E25" s="477" t="e">
        <f>'Sch-1.'!#REF!</f>
        <v>#REF!</v>
      </c>
      <c r="F25" s="97" t="e">
        <f>IF(E25=0, "Included",IF(ISERROR(D25*E25), E25, D25*E25))</f>
        <v>#REF!</v>
      </c>
      <c r="G25" s="478" t="e">
        <f>'Sch-1.'!#REF!</f>
        <v>#REF!</v>
      </c>
    </row>
    <row r="26" spans="1:10" s="392" customFormat="1" ht="15.75" customHeight="1">
      <c r="A26" s="391"/>
      <c r="B26" s="391"/>
      <c r="C26" s="391"/>
      <c r="D26" s="391"/>
      <c r="E26" s="477"/>
      <c r="F26" s="97"/>
      <c r="G26" s="478"/>
    </row>
    <row r="27" spans="1:10" s="392" customFormat="1" ht="15.75" customHeight="1">
      <c r="A27" s="391" t="e">
        <f>'Sch-1.'!#REF!</f>
        <v>#REF!</v>
      </c>
      <c r="B27" s="391" t="e">
        <f>'Sch-1.'!#REF!</f>
        <v>#REF!</v>
      </c>
      <c r="C27" s="391"/>
      <c r="D27" s="391"/>
      <c r="E27" s="477"/>
      <c r="F27" s="97"/>
      <c r="G27" s="478"/>
    </row>
    <row r="28" spans="1:10" s="392" customFormat="1" ht="15.75" customHeight="1">
      <c r="A28" s="391" t="e">
        <f>'Sch-1.'!#REF!</f>
        <v>#REF!</v>
      </c>
      <c r="B28" s="391" t="e">
        <f>'Sch-1.'!#REF!</f>
        <v>#REF!</v>
      </c>
      <c r="C28" s="391" t="e">
        <f>'Sch-1.'!#REF!</f>
        <v>#REF!</v>
      </c>
      <c r="D28" s="391" t="e">
        <f>'Sch-1.'!#REF!</f>
        <v>#REF!</v>
      </c>
      <c r="E28" s="477" t="e">
        <f>'Sch-1.'!#REF!</f>
        <v>#REF!</v>
      </c>
      <c r="F28" s="97" t="e">
        <f>IF(E28=0, "Included",IF(ISERROR(D28*E28), E28, D28*E28))</f>
        <v>#REF!</v>
      </c>
      <c r="G28" s="478" t="e">
        <f>'Sch-1.'!#REF!</f>
        <v>#REF!</v>
      </c>
    </row>
    <row r="29" spans="1:10" s="392" customFormat="1" ht="15.75" customHeight="1">
      <c r="A29" s="391" t="e">
        <f>'Sch-1.'!#REF!</f>
        <v>#REF!</v>
      </c>
      <c r="B29" s="391" t="e">
        <f>'Sch-1.'!#REF!</f>
        <v>#REF!</v>
      </c>
      <c r="C29" s="391" t="e">
        <f>'Sch-1.'!#REF!</f>
        <v>#REF!</v>
      </c>
      <c r="D29" s="391" t="e">
        <f>'Sch-1.'!#REF!</f>
        <v>#REF!</v>
      </c>
      <c r="E29" s="477" t="e">
        <f>'Sch-1.'!#REF!</f>
        <v>#REF!</v>
      </c>
      <c r="F29" s="97" t="e">
        <f>IF(E29=0, "Included",IF(ISERROR(D29*E29), E29, D29*E29))</f>
        <v>#REF!</v>
      </c>
      <c r="G29" s="478" t="e">
        <f>'Sch-1.'!#REF!</f>
        <v>#REF!</v>
      </c>
    </row>
    <row r="30" spans="1:10" s="392" customFormat="1" ht="15.75" customHeight="1">
      <c r="A30" s="391"/>
      <c r="B30" s="391"/>
      <c r="C30" s="391"/>
      <c r="D30" s="391"/>
      <c r="E30" s="477"/>
      <c r="F30" s="97"/>
      <c r="G30" s="478"/>
    </row>
    <row r="31" spans="1:10" s="392" customFormat="1" ht="15.75" customHeight="1">
      <c r="A31" s="391" t="e">
        <f>'Sch-1.'!#REF!</f>
        <v>#REF!</v>
      </c>
      <c r="B31" s="391" t="e">
        <f>'Sch-1.'!#REF!</f>
        <v>#REF!</v>
      </c>
      <c r="C31" s="391"/>
      <c r="D31" s="391"/>
      <c r="E31" s="477"/>
      <c r="F31" s="97"/>
      <c r="G31" s="478"/>
    </row>
    <row r="32" spans="1:10" s="392" customFormat="1" ht="15.75" customHeight="1">
      <c r="A32" s="391" t="e">
        <f>'Sch-1.'!#REF!</f>
        <v>#REF!</v>
      </c>
      <c r="B32" s="391" t="e">
        <f>'Sch-1.'!#REF!</f>
        <v>#REF!</v>
      </c>
      <c r="C32" s="391"/>
      <c r="D32" s="391"/>
      <c r="E32" s="477"/>
      <c r="F32" s="97"/>
      <c r="G32" s="478"/>
    </row>
    <row r="33" spans="1:7" s="392" customFormat="1" ht="15.75" customHeight="1">
      <c r="A33" s="391" t="e">
        <f>'Sch-1.'!#REF!</f>
        <v>#REF!</v>
      </c>
      <c r="B33" s="391" t="e">
        <f>'Sch-1.'!#REF!</f>
        <v>#REF!</v>
      </c>
      <c r="C33" s="391" t="e">
        <f>'Sch-1.'!#REF!</f>
        <v>#REF!</v>
      </c>
      <c r="D33" s="391" t="e">
        <f>'Sch-1.'!#REF!</f>
        <v>#REF!</v>
      </c>
      <c r="E33" s="477" t="e">
        <f>'Sch-1.'!#REF!</f>
        <v>#REF!</v>
      </c>
      <c r="F33" s="97" t="e">
        <f t="shared" ref="F33:F68" si="0">IF(E33=0, "Included",IF(ISERROR(D33*E33), E33, D33*E33))</f>
        <v>#REF!</v>
      </c>
      <c r="G33" s="478" t="e">
        <f>'Sch-1.'!#REF!</f>
        <v>#REF!</v>
      </c>
    </row>
    <row r="34" spans="1:7" s="392" customFormat="1" ht="15.75" customHeight="1">
      <c r="A34" s="391" t="e">
        <f>'Sch-1.'!#REF!</f>
        <v>#REF!</v>
      </c>
      <c r="B34" s="391" t="e">
        <f>'Sch-1.'!#REF!</f>
        <v>#REF!</v>
      </c>
      <c r="C34" s="391" t="e">
        <f>'Sch-1.'!#REF!</f>
        <v>#REF!</v>
      </c>
      <c r="D34" s="391" t="e">
        <f>'Sch-1.'!#REF!</f>
        <v>#REF!</v>
      </c>
      <c r="E34" s="477" t="e">
        <f>'Sch-1.'!#REF!</f>
        <v>#REF!</v>
      </c>
      <c r="F34" s="97" t="e">
        <f t="shared" si="0"/>
        <v>#REF!</v>
      </c>
      <c r="G34" s="478" t="e">
        <f>'Sch-1.'!#REF!</f>
        <v>#REF!</v>
      </c>
    </row>
    <row r="35" spans="1:7" s="392" customFormat="1" ht="15.75" customHeight="1">
      <c r="A35" s="391"/>
      <c r="B35" s="391"/>
      <c r="C35" s="391"/>
      <c r="D35" s="391"/>
      <c r="E35" s="477"/>
      <c r="F35" s="97"/>
      <c r="G35" s="478"/>
    </row>
    <row r="36" spans="1:7" s="392" customFormat="1" ht="15.75" customHeight="1">
      <c r="A36" s="391" t="e">
        <f>'Sch-1.'!#REF!</f>
        <v>#REF!</v>
      </c>
      <c r="B36" s="391" t="e">
        <f>'Sch-1.'!#REF!</f>
        <v>#REF!</v>
      </c>
      <c r="C36" s="391"/>
      <c r="D36" s="391"/>
      <c r="E36" s="477"/>
      <c r="F36" s="97"/>
      <c r="G36" s="478"/>
    </row>
    <row r="37" spans="1:7" s="392" customFormat="1" ht="51" customHeight="1">
      <c r="A37" s="391" t="e">
        <f>'Sch-1.'!#REF!</f>
        <v>#REF!</v>
      </c>
      <c r="B37" s="391" t="e">
        <f>'Sch-1.'!#REF!</f>
        <v>#REF!</v>
      </c>
      <c r="C37" s="391" t="e">
        <f>'Sch-1.'!#REF!</f>
        <v>#REF!</v>
      </c>
      <c r="D37" s="391" t="e">
        <f>'Sch-1.'!#REF!</f>
        <v>#REF!</v>
      </c>
      <c r="E37" s="477" t="e">
        <f>'Sch-1.'!#REF!</f>
        <v>#REF!</v>
      </c>
      <c r="F37" s="97" t="e">
        <f t="shared" si="0"/>
        <v>#REF!</v>
      </c>
      <c r="G37" s="478" t="e">
        <f>'Sch-1.'!#REF!</f>
        <v>#REF!</v>
      </c>
    </row>
    <row r="38" spans="1:7" s="392" customFormat="1" ht="17.25" customHeight="1">
      <c r="A38" s="391" t="e">
        <f>'Sch-1.'!#REF!</f>
        <v>#REF!</v>
      </c>
      <c r="B38" s="391" t="e">
        <f>'Sch-1.'!#REF!</f>
        <v>#REF!</v>
      </c>
      <c r="C38" s="391" t="e">
        <f>'Sch-1.'!#REF!</f>
        <v>#REF!</v>
      </c>
      <c r="D38" s="391" t="e">
        <f>'Sch-1.'!#REF!</f>
        <v>#REF!</v>
      </c>
      <c r="E38" s="477" t="e">
        <f>'Sch-1.'!#REF!</f>
        <v>#REF!</v>
      </c>
      <c r="F38" s="97" t="e">
        <f t="shared" si="0"/>
        <v>#REF!</v>
      </c>
      <c r="G38" s="478" t="e">
        <f>'Sch-1.'!#REF!</f>
        <v>#REF!</v>
      </c>
    </row>
    <row r="39" spans="1:7" s="392" customFormat="1" ht="15.75" customHeight="1">
      <c r="A39" s="391" t="e">
        <f>'Sch-1.'!#REF!</f>
        <v>#REF!</v>
      </c>
      <c r="B39" s="391" t="e">
        <f>'Sch-1.'!#REF!</f>
        <v>#REF!</v>
      </c>
      <c r="C39" s="391" t="e">
        <f>'Sch-1.'!#REF!</f>
        <v>#REF!</v>
      </c>
      <c r="D39" s="391" t="e">
        <f>'Sch-1.'!#REF!</f>
        <v>#REF!</v>
      </c>
      <c r="E39" s="477" t="e">
        <f>'Sch-1.'!#REF!</f>
        <v>#REF!</v>
      </c>
      <c r="F39" s="97" t="e">
        <f t="shared" si="0"/>
        <v>#REF!</v>
      </c>
      <c r="G39" s="478" t="e">
        <f>'Sch-1.'!#REF!</f>
        <v>#REF!</v>
      </c>
    </row>
    <row r="40" spans="1:7" s="392" customFormat="1" ht="15.75" customHeight="1">
      <c r="A40" s="391" t="e">
        <f>'Sch-1.'!#REF!</f>
        <v>#REF!</v>
      </c>
      <c r="B40" s="391" t="e">
        <f>'Sch-1.'!#REF!</f>
        <v>#REF!</v>
      </c>
      <c r="C40" s="391" t="e">
        <f>'Sch-1.'!#REF!</f>
        <v>#REF!</v>
      </c>
      <c r="D40" s="391" t="e">
        <f>'Sch-1.'!#REF!</f>
        <v>#REF!</v>
      </c>
      <c r="E40" s="477" t="e">
        <f>'Sch-1.'!#REF!</f>
        <v>#REF!</v>
      </c>
      <c r="F40" s="97" t="e">
        <f t="shared" si="0"/>
        <v>#REF!</v>
      </c>
      <c r="G40" s="478" t="e">
        <f>'Sch-1.'!#REF!</f>
        <v>#REF!</v>
      </c>
    </row>
    <row r="41" spans="1:7" s="392" customFormat="1" ht="15.75" customHeight="1">
      <c r="A41" s="391" t="e">
        <f>'Sch-1.'!#REF!</f>
        <v>#REF!</v>
      </c>
      <c r="B41" s="391" t="e">
        <f>'Sch-1.'!#REF!</f>
        <v>#REF!</v>
      </c>
      <c r="C41" s="391" t="e">
        <f>'Sch-1.'!#REF!</f>
        <v>#REF!</v>
      </c>
      <c r="D41" s="391" t="e">
        <f>'Sch-1.'!#REF!</f>
        <v>#REF!</v>
      </c>
      <c r="E41" s="477" t="e">
        <f>'Sch-1.'!#REF!</f>
        <v>#REF!</v>
      </c>
      <c r="F41" s="97" t="e">
        <f t="shared" si="0"/>
        <v>#REF!</v>
      </c>
      <c r="G41" s="478" t="e">
        <f>'Sch-1.'!#REF!</f>
        <v>#REF!</v>
      </c>
    </row>
    <row r="42" spans="1:7" s="392" customFormat="1" ht="18.75" customHeight="1">
      <c r="A42" s="391" t="e">
        <f>'Sch-1.'!#REF!</f>
        <v>#REF!</v>
      </c>
      <c r="B42" s="391" t="e">
        <f>'Sch-1.'!#REF!</f>
        <v>#REF!</v>
      </c>
      <c r="C42" s="391" t="e">
        <f>'Sch-1.'!#REF!</f>
        <v>#REF!</v>
      </c>
      <c r="D42" s="391" t="e">
        <f>'Sch-1.'!#REF!</f>
        <v>#REF!</v>
      </c>
      <c r="E42" s="477" t="e">
        <f>'Sch-1.'!#REF!</f>
        <v>#REF!</v>
      </c>
      <c r="F42" s="97" t="e">
        <f t="shared" si="0"/>
        <v>#REF!</v>
      </c>
      <c r="G42" s="478" t="e">
        <f>'Sch-1.'!#REF!</f>
        <v>#REF!</v>
      </c>
    </row>
    <row r="43" spans="1:7" s="392" customFormat="1">
      <c r="A43" s="391"/>
      <c r="B43" s="391"/>
      <c r="C43" s="391"/>
      <c r="D43" s="391"/>
      <c r="E43" s="477"/>
      <c r="F43" s="97"/>
      <c r="G43" s="478"/>
    </row>
    <row r="44" spans="1:7" s="392" customFormat="1" ht="17.25" customHeight="1">
      <c r="A44" s="391" t="e">
        <f>'Sch-1.'!#REF!</f>
        <v>#REF!</v>
      </c>
      <c r="B44" s="391" t="e">
        <f>'Sch-1.'!#REF!</f>
        <v>#REF!</v>
      </c>
      <c r="C44" s="391"/>
      <c r="D44" s="391"/>
      <c r="E44" s="477"/>
      <c r="F44" s="97"/>
      <c r="G44" s="478"/>
    </row>
    <row r="45" spans="1:7" s="392" customFormat="1" ht="17.25" customHeight="1">
      <c r="A45" s="391" t="e">
        <f>'Sch-1.'!#REF!</f>
        <v>#REF!</v>
      </c>
      <c r="B45" s="391" t="e">
        <f>'Sch-1.'!#REF!</f>
        <v>#REF!</v>
      </c>
      <c r="C45" s="391" t="e">
        <f>'Sch-1.'!#REF!</f>
        <v>#REF!</v>
      </c>
      <c r="D45" s="391" t="e">
        <f>'Sch-1.'!#REF!</f>
        <v>#REF!</v>
      </c>
      <c r="E45" s="477" t="e">
        <f>'Sch-1.'!#REF!</f>
        <v>#REF!</v>
      </c>
      <c r="F45" s="97" t="e">
        <f t="shared" si="0"/>
        <v>#REF!</v>
      </c>
      <c r="G45" s="478" t="e">
        <f>'Sch-1.'!#REF!</f>
        <v>#REF!</v>
      </c>
    </row>
    <row r="46" spans="1:7" s="392" customFormat="1" ht="17.25" customHeight="1">
      <c r="A46" s="391"/>
      <c r="B46" s="391"/>
      <c r="C46" s="391"/>
      <c r="D46" s="391"/>
      <c r="E46" s="477"/>
      <c r="F46" s="97"/>
      <c r="G46" s="478"/>
    </row>
    <row r="47" spans="1:7" s="394" customFormat="1">
      <c r="A47" s="391" t="e">
        <f>'Sch-1.'!#REF!</f>
        <v>#REF!</v>
      </c>
      <c r="B47" s="391" t="e">
        <f>'Sch-1.'!#REF!</f>
        <v>#REF!</v>
      </c>
      <c r="C47" s="391"/>
      <c r="D47" s="391"/>
      <c r="E47" s="477"/>
      <c r="F47" s="97"/>
      <c r="G47" s="478"/>
    </row>
    <row r="48" spans="1:7" s="394" customFormat="1">
      <c r="A48" s="391" t="e">
        <f>'Sch-1.'!#REF!</f>
        <v>#REF!</v>
      </c>
      <c r="B48" s="391" t="e">
        <f>'Sch-1.'!#REF!</f>
        <v>#REF!</v>
      </c>
      <c r="C48" s="391" t="e">
        <f>'Sch-1.'!#REF!</f>
        <v>#REF!</v>
      </c>
      <c r="D48" s="391" t="e">
        <f>'Sch-1.'!#REF!</f>
        <v>#REF!</v>
      </c>
      <c r="E48" s="477" t="e">
        <f>'Sch-1.'!#REF!</f>
        <v>#REF!</v>
      </c>
      <c r="F48" s="97" t="e">
        <f t="shared" si="0"/>
        <v>#REF!</v>
      </c>
      <c r="G48" s="478" t="e">
        <f>'Sch-1.'!#REF!</f>
        <v>#REF!</v>
      </c>
    </row>
    <row r="49" spans="1:7" s="394" customFormat="1" ht="15" customHeight="1">
      <c r="A49" s="391" t="e">
        <f>'Sch-1.'!#REF!</f>
        <v>#REF!</v>
      </c>
      <c r="B49" s="391" t="e">
        <f>'Sch-1.'!#REF!</f>
        <v>#REF!</v>
      </c>
      <c r="C49" s="391" t="e">
        <f>'Sch-1.'!#REF!</f>
        <v>#REF!</v>
      </c>
      <c r="D49" s="391" t="e">
        <f>'Sch-1.'!#REF!</f>
        <v>#REF!</v>
      </c>
      <c r="E49" s="477" t="e">
        <f>'Sch-1.'!#REF!</f>
        <v>#REF!</v>
      </c>
      <c r="F49" s="97" t="e">
        <f t="shared" si="0"/>
        <v>#REF!</v>
      </c>
      <c r="G49" s="478" t="e">
        <f>'Sch-1.'!#REF!</f>
        <v>#REF!</v>
      </c>
    </row>
    <row r="50" spans="1:7" s="394" customFormat="1" ht="15" customHeight="1">
      <c r="A50" s="391" t="e">
        <f>'Sch-1.'!#REF!</f>
        <v>#REF!</v>
      </c>
      <c r="B50" s="391" t="e">
        <f>'Sch-1.'!#REF!</f>
        <v>#REF!</v>
      </c>
      <c r="C50" s="391" t="e">
        <f>'Sch-1.'!#REF!</f>
        <v>#REF!</v>
      </c>
      <c r="D50" s="391" t="e">
        <f>'Sch-1.'!#REF!</f>
        <v>#REF!</v>
      </c>
      <c r="E50" s="477" t="e">
        <f>'Sch-1.'!#REF!</f>
        <v>#REF!</v>
      </c>
      <c r="F50" s="97" t="e">
        <f t="shared" si="0"/>
        <v>#REF!</v>
      </c>
      <c r="G50" s="478" t="e">
        <f>'Sch-1.'!#REF!</f>
        <v>#REF!</v>
      </c>
    </row>
    <row r="51" spans="1:7" s="394" customFormat="1">
      <c r="A51" s="391" t="e">
        <f>'Sch-1.'!#REF!</f>
        <v>#REF!</v>
      </c>
      <c r="B51" s="391" t="e">
        <f>'Sch-1.'!#REF!</f>
        <v>#REF!</v>
      </c>
      <c r="C51" s="391" t="e">
        <f>'Sch-1.'!#REF!</f>
        <v>#REF!</v>
      </c>
      <c r="D51" s="391" t="e">
        <f>'Sch-1.'!#REF!</f>
        <v>#REF!</v>
      </c>
      <c r="E51" s="477" t="e">
        <f>'Sch-1.'!#REF!</f>
        <v>#REF!</v>
      </c>
      <c r="F51" s="97" t="e">
        <f t="shared" si="0"/>
        <v>#REF!</v>
      </c>
      <c r="G51" s="478" t="e">
        <f>'Sch-1.'!#REF!</f>
        <v>#REF!</v>
      </c>
    </row>
    <row r="52" spans="1:7" s="394" customFormat="1">
      <c r="A52" s="391"/>
      <c r="B52" s="391"/>
      <c r="C52" s="391"/>
      <c r="D52" s="391"/>
      <c r="E52" s="477"/>
      <c r="F52" s="97"/>
      <c r="G52" s="478"/>
    </row>
    <row r="53" spans="1:7" s="392" customFormat="1" ht="17.25" customHeight="1">
      <c r="A53" s="391" t="e">
        <f>'Sch-1.'!#REF!</f>
        <v>#REF!</v>
      </c>
      <c r="B53" s="391" t="e">
        <f>'Sch-1.'!#REF!</f>
        <v>#REF!</v>
      </c>
      <c r="C53" s="391"/>
      <c r="D53" s="391"/>
      <c r="E53" s="477"/>
      <c r="F53" s="97"/>
      <c r="G53" s="478"/>
    </row>
    <row r="54" spans="1:7" s="395" customFormat="1" ht="18">
      <c r="A54" s="391" t="e">
        <f>'Sch-1.'!#REF!</f>
        <v>#REF!</v>
      </c>
      <c r="B54" s="391" t="e">
        <f>'Sch-1.'!#REF!</f>
        <v>#REF!</v>
      </c>
      <c r="C54" s="391" t="e">
        <f>'Sch-1.'!#REF!</f>
        <v>#REF!</v>
      </c>
      <c r="D54" s="391" t="e">
        <f>'Sch-1.'!#REF!</f>
        <v>#REF!</v>
      </c>
      <c r="E54" s="477" t="e">
        <f>'Sch-1.'!#REF!</f>
        <v>#REF!</v>
      </c>
      <c r="F54" s="97" t="e">
        <f t="shared" si="0"/>
        <v>#REF!</v>
      </c>
      <c r="G54" s="478" t="e">
        <f>'Sch-1.'!#REF!</f>
        <v>#REF!</v>
      </c>
    </row>
    <row r="55" spans="1:7" s="392" customFormat="1">
      <c r="A55" s="391" t="e">
        <f>'Sch-1.'!#REF!</f>
        <v>#REF!</v>
      </c>
      <c r="B55" s="391" t="e">
        <f>'Sch-1.'!#REF!</f>
        <v>#REF!</v>
      </c>
      <c r="C55" s="391" t="e">
        <f>'Sch-1.'!#REF!</f>
        <v>#REF!</v>
      </c>
      <c r="D55" s="391" t="e">
        <f>'Sch-1.'!#REF!</f>
        <v>#REF!</v>
      </c>
      <c r="E55" s="477" t="e">
        <f>'Sch-1.'!#REF!</f>
        <v>#REF!</v>
      </c>
      <c r="F55" s="97" t="e">
        <f t="shared" si="0"/>
        <v>#REF!</v>
      </c>
      <c r="G55" s="478" t="e">
        <f>'Sch-1.'!#REF!</f>
        <v>#REF!</v>
      </c>
    </row>
    <row r="56" spans="1:7" s="392" customFormat="1" ht="18" customHeight="1">
      <c r="A56" s="391" t="e">
        <f>'Sch-1.'!#REF!</f>
        <v>#REF!</v>
      </c>
      <c r="B56" s="391" t="e">
        <f>'Sch-1.'!#REF!</f>
        <v>#REF!</v>
      </c>
      <c r="C56" s="391" t="e">
        <f>'Sch-1.'!#REF!</f>
        <v>#REF!</v>
      </c>
      <c r="D56" s="391" t="e">
        <f>'Sch-1.'!#REF!</f>
        <v>#REF!</v>
      </c>
      <c r="E56" s="477" t="e">
        <f>'Sch-1.'!#REF!</f>
        <v>#REF!</v>
      </c>
      <c r="F56" s="97" t="e">
        <f t="shared" si="0"/>
        <v>#REF!</v>
      </c>
      <c r="G56" s="478" t="e">
        <f>'Sch-1.'!#REF!</f>
        <v>#REF!</v>
      </c>
    </row>
    <row r="57" spans="1:7" s="392" customFormat="1" ht="18.75" customHeight="1">
      <c r="A57" s="391" t="e">
        <f>'Sch-1.'!#REF!</f>
        <v>#REF!</v>
      </c>
      <c r="B57" s="391" t="e">
        <f>'Sch-1.'!#REF!</f>
        <v>#REF!</v>
      </c>
      <c r="C57" s="391"/>
      <c r="D57" s="391"/>
      <c r="E57" s="477"/>
      <c r="F57" s="97"/>
      <c r="G57" s="478"/>
    </row>
    <row r="58" spans="1:7" s="392" customFormat="1" ht="18.75" customHeight="1">
      <c r="A58" s="391" t="e">
        <f>'Sch-1.'!#REF!</f>
        <v>#REF!</v>
      </c>
      <c r="B58" s="391" t="e">
        <f>'Sch-1.'!#REF!</f>
        <v>#REF!</v>
      </c>
      <c r="C58" s="391" t="e">
        <f>'Sch-1.'!#REF!</f>
        <v>#REF!</v>
      </c>
      <c r="D58" s="391" t="e">
        <f>'Sch-1.'!#REF!</f>
        <v>#REF!</v>
      </c>
      <c r="E58" s="477" t="e">
        <f>'Sch-1.'!#REF!</f>
        <v>#REF!</v>
      </c>
      <c r="F58" s="97" t="e">
        <f t="shared" si="0"/>
        <v>#REF!</v>
      </c>
      <c r="G58" s="478" t="e">
        <f>'Sch-1.'!#REF!</f>
        <v>#REF!</v>
      </c>
    </row>
    <row r="59" spans="1:7" s="395" customFormat="1" ht="18.75" customHeight="1">
      <c r="A59" s="391" t="e">
        <f>'Sch-1.'!#REF!</f>
        <v>#REF!</v>
      </c>
      <c r="B59" s="391" t="e">
        <f>'Sch-1.'!#REF!</f>
        <v>#REF!</v>
      </c>
      <c r="C59" s="391" t="e">
        <f>'Sch-1.'!#REF!</f>
        <v>#REF!</v>
      </c>
      <c r="D59" s="391" t="e">
        <f>'Sch-1.'!#REF!</f>
        <v>#REF!</v>
      </c>
      <c r="E59" s="477" t="e">
        <f>'Sch-1.'!#REF!</f>
        <v>#REF!</v>
      </c>
      <c r="F59" s="97" t="e">
        <f t="shared" si="0"/>
        <v>#REF!</v>
      </c>
      <c r="G59" s="478" t="e">
        <f>'Sch-1.'!#REF!</f>
        <v>#REF!</v>
      </c>
    </row>
    <row r="60" spans="1:7" s="392" customFormat="1" ht="18.75" customHeight="1">
      <c r="A60" s="391" t="e">
        <f>'Sch-1.'!#REF!</f>
        <v>#REF!</v>
      </c>
      <c r="B60" s="391" t="e">
        <f>'Sch-1.'!#REF!</f>
        <v>#REF!</v>
      </c>
      <c r="C60" s="391" t="e">
        <f>'Sch-1.'!#REF!</f>
        <v>#REF!</v>
      </c>
      <c r="D60" s="391" t="e">
        <f>'Sch-1.'!#REF!</f>
        <v>#REF!</v>
      </c>
      <c r="E60" s="477" t="e">
        <f>'Sch-1.'!#REF!</f>
        <v>#REF!</v>
      </c>
      <c r="F60" s="97" t="e">
        <f t="shared" si="0"/>
        <v>#REF!</v>
      </c>
      <c r="G60" s="478" t="e">
        <f>'Sch-1.'!#REF!</f>
        <v>#REF!</v>
      </c>
    </row>
    <row r="61" spans="1:7" s="392" customFormat="1" ht="17.25" customHeight="1">
      <c r="A61" s="391" t="e">
        <f>'Sch-1.'!#REF!</f>
        <v>#REF!</v>
      </c>
      <c r="B61" s="391" t="e">
        <f>'Sch-1.'!#REF!</f>
        <v>#REF!</v>
      </c>
      <c r="C61" s="391" t="e">
        <f>'Sch-1.'!#REF!</f>
        <v>#REF!</v>
      </c>
      <c r="D61" s="391" t="e">
        <f>'Sch-1.'!#REF!</f>
        <v>#REF!</v>
      </c>
      <c r="E61" s="477" t="e">
        <f>'Sch-1.'!#REF!</f>
        <v>#REF!</v>
      </c>
      <c r="F61" s="97" t="e">
        <f t="shared" si="0"/>
        <v>#REF!</v>
      </c>
      <c r="G61" s="478" t="e">
        <f>'Sch-1.'!#REF!</f>
        <v>#REF!</v>
      </c>
    </row>
    <row r="62" spans="1:7" s="392" customFormat="1" ht="17.25" customHeight="1">
      <c r="A62" s="391" t="e">
        <f>'Sch-1.'!#REF!</f>
        <v>#REF!</v>
      </c>
      <c r="B62" s="391" t="e">
        <f>'Sch-1.'!#REF!</f>
        <v>#REF!</v>
      </c>
      <c r="C62" s="391" t="e">
        <f>'Sch-1.'!#REF!</f>
        <v>#REF!</v>
      </c>
      <c r="D62" s="391" t="e">
        <f>'Sch-1.'!#REF!</f>
        <v>#REF!</v>
      </c>
      <c r="E62" s="477" t="e">
        <f>'Sch-1.'!#REF!</f>
        <v>#REF!</v>
      </c>
      <c r="F62" s="97" t="e">
        <f t="shared" si="0"/>
        <v>#REF!</v>
      </c>
      <c r="G62" s="478" t="e">
        <f>'Sch-1.'!#REF!</f>
        <v>#REF!</v>
      </c>
    </row>
    <row r="63" spans="1:7" s="392" customFormat="1" ht="17.25" customHeight="1">
      <c r="A63" s="391"/>
      <c r="B63" s="391"/>
      <c r="C63" s="391"/>
      <c r="D63" s="391"/>
      <c r="E63" s="477"/>
      <c r="F63" s="97"/>
      <c r="G63" s="478"/>
    </row>
    <row r="64" spans="1:7" s="392" customFormat="1" ht="17.25" customHeight="1">
      <c r="A64" s="391"/>
      <c r="B64" s="391"/>
      <c r="C64" s="391"/>
      <c r="D64" s="391"/>
      <c r="E64" s="477"/>
      <c r="F64" s="97"/>
      <c r="G64" s="478"/>
    </row>
    <row r="65" spans="1:22" s="392" customFormat="1" ht="17.25" customHeight="1">
      <c r="A65" s="391" t="e">
        <f>'Sch-1.'!#REF!</f>
        <v>#REF!</v>
      </c>
      <c r="B65" s="391" t="e">
        <f>'Sch-1.'!#REF!</f>
        <v>#REF!</v>
      </c>
      <c r="C65" s="391"/>
      <c r="D65" s="391"/>
      <c r="E65" s="477"/>
      <c r="F65" s="97"/>
      <c r="G65" s="478"/>
    </row>
    <row r="66" spans="1:22" s="392" customFormat="1" ht="17.25" customHeight="1">
      <c r="A66" s="391"/>
      <c r="B66" s="391" t="e">
        <f>'Sch-1.'!#REF!</f>
        <v>#REF!</v>
      </c>
      <c r="C66" s="391" t="e">
        <f>'Sch-1.'!#REF!</f>
        <v>#REF!</v>
      </c>
      <c r="D66" s="391" t="e">
        <f>'Sch-1.'!#REF!</f>
        <v>#REF!</v>
      </c>
      <c r="E66" s="477" t="e">
        <f>'Sch-1.'!#REF!</f>
        <v>#REF!</v>
      </c>
      <c r="F66" s="97" t="e">
        <f t="shared" si="0"/>
        <v>#REF!</v>
      </c>
      <c r="G66" s="478" t="e">
        <f>'Sch-1.'!#REF!</f>
        <v>#REF!</v>
      </c>
    </row>
    <row r="67" spans="1:22" s="392" customFormat="1" ht="17.25" customHeight="1">
      <c r="A67" s="391"/>
      <c r="B67" s="391" t="e">
        <f>'Sch-1.'!#REF!</f>
        <v>#REF!</v>
      </c>
      <c r="C67" s="391"/>
      <c r="D67" s="391"/>
      <c r="E67" s="477"/>
      <c r="F67" s="97"/>
      <c r="G67" s="478"/>
    </row>
    <row r="68" spans="1:22" s="392" customFormat="1" ht="17.25" customHeight="1">
      <c r="A68" s="391"/>
      <c r="B68" s="391" t="e">
        <f>'Sch-1.'!#REF!</f>
        <v>#REF!</v>
      </c>
      <c r="C68" s="391" t="e">
        <f>'Sch-1.'!#REF!</f>
        <v>#REF!</v>
      </c>
      <c r="D68" s="391" t="e">
        <f>'Sch-1.'!#REF!</f>
        <v>#REF!</v>
      </c>
      <c r="E68" s="477" t="e">
        <f>'Sch-1.'!#REF!</f>
        <v>#REF!</v>
      </c>
      <c r="F68" s="97" t="e">
        <f t="shared" si="0"/>
        <v>#REF!</v>
      </c>
      <c r="G68" s="478" t="e">
        <f>'Sch-1.'!#REF!</f>
        <v>#REF!</v>
      </c>
    </row>
    <row r="69" spans="1:22" s="392" customFormat="1" ht="17.25" customHeight="1">
      <c r="A69" s="391"/>
      <c r="B69" s="391" t="e">
        <f>'Sch-1.'!#REF!</f>
        <v>#REF!</v>
      </c>
      <c r="C69" s="391" t="e">
        <f>'Sch-1.'!#REF!</f>
        <v>#REF!</v>
      </c>
      <c r="D69" s="391" t="e">
        <f>'Sch-1.'!#REF!</f>
        <v>#REF!</v>
      </c>
      <c r="E69" s="477" t="e">
        <f>'Sch-1.'!#REF!</f>
        <v>#REF!</v>
      </c>
      <c r="F69" s="97" t="e">
        <f>IF(E69=0, "Included",IF(ISERROR(D69*E69), E69, D69*E69))</f>
        <v>#REF!</v>
      </c>
      <c r="G69" s="478" t="e">
        <f>'Sch-1.'!#REF!</f>
        <v>#REF!</v>
      </c>
    </row>
    <row r="70" spans="1:22" s="392" customFormat="1" ht="18" customHeight="1">
      <c r="A70" s="391"/>
      <c r="B70" s="391"/>
      <c r="C70" s="391"/>
      <c r="D70" s="391"/>
      <c r="E70" s="477"/>
      <c r="F70" s="97"/>
      <c r="G70" s="478"/>
    </row>
    <row r="71" spans="1:22" s="392" customFormat="1" ht="18" customHeight="1">
      <c r="A71" s="396"/>
      <c r="B71" s="359" t="s">
        <v>176</v>
      </c>
      <c r="C71" s="397"/>
      <c r="D71" s="398"/>
      <c r="E71" s="393"/>
      <c r="F71" s="97">
        <f>SUMIF(G18:G70,"Direct",F18:F70)</f>
        <v>0</v>
      </c>
      <c r="G71" s="399" t="s">
        <v>170</v>
      </c>
    </row>
    <row r="72" spans="1:22" s="392" customFormat="1" ht="18" customHeight="1">
      <c r="A72" s="396"/>
      <c r="B72" s="359" t="s">
        <v>177</v>
      </c>
      <c r="C72" s="397"/>
      <c r="D72" s="398"/>
      <c r="E72" s="393"/>
      <c r="F72" s="97">
        <f>SUMIF(G18:G70,"Bought-Out",F18:F70)</f>
        <v>0</v>
      </c>
      <c r="G72" s="399"/>
    </row>
    <row r="73" spans="1:22" ht="44.1" customHeight="1">
      <c r="A73" s="358"/>
      <c r="B73" s="359" t="s">
        <v>178</v>
      </c>
      <c r="C73" s="360"/>
      <c r="D73" s="361"/>
      <c r="E73" s="357"/>
      <c r="F73" s="357">
        <f>F71+F72</f>
        <v>0</v>
      </c>
      <c r="G73" s="1032"/>
      <c r="I73" s="340"/>
      <c r="P73" s="335"/>
      <c r="Q73" s="334"/>
      <c r="S73" s="335"/>
      <c r="T73" s="334"/>
      <c r="V73" s="323"/>
    </row>
    <row r="74" spans="1:22" ht="26.1" customHeight="1">
      <c r="A74" s="1033"/>
      <c r="B74" s="1164" t="s">
        <v>179</v>
      </c>
      <c r="C74" s="1164"/>
      <c r="D74" s="1164"/>
      <c r="E74" s="97"/>
      <c r="F74" s="97" t="e">
        <f>'Sch-7 Dis'!F19</f>
        <v>#REF!</v>
      </c>
      <c r="G74" s="9"/>
      <c r="I74" s="238"/>
      <c r="J74" s="176"/>
      <c r="K74" s="176"/>
      <c r="L74" s="176"/>
      <c r="M74" s="176"/>
      <c r="N74" s="1"/>
      <c r="O74" s="1"/>
      <c r="P74" s="87"/>
      <c r="Q74" s="334" t="e">
        <f>'Sch-7'!#REF!</f>
        <v>#REF!</v>
      </c>
      <c r="R74" s="5"/>
      <c r="S74" s="87"/>
      <c r="T74" s="334" t="e">
        <f>'Sch-7'!#REF!</f>
        <v>#REF!</v>
      </c>
      <c r="U74" s="1"/>
      <c r="V74" s="1"/>
    </row>
    <row r="75" spans="1:22" ht="26.1" customHeight="1">
      <c r="A75" s="1034"/>
      <c r="B75" s="1166" t="s">
        <v>151</v>
      </c>
      <c r="C75" s="1166"/>
      <c r="D75" s="1166"/>
      <c r="E75" s="362"/>
      <c r="F75" s="362" t="e">
        <f>F73+F74</f>
        <v>#REF!</v>
      </c>
      <c r="G75" s="363"/>
      <c r="I75" s="238"/>
      <c r="J75" s="176"/>
      <c r="K75" s="176"/>
      <c r="L75" s="176"/>
      <c r="M75" s="176"/>
      <c r="N75" s="1"/>
      <c r="O75" s="1"/>
      <c r="P75" s="87"/>
      <c r="Q75" s="337" t="e">
        <f>SUM(#REF!,Q74)</f>
        <v>#REF!</v>
      </c>
      <c r="R75" s="10"/>
      <c r="S75" s="180"/>
      <c r="T75" s="337" t="e">
        <f>#REF!+T74</f>
        <v>#REF!</v>
      </c>
      <c r="U75" s="1"/>
      <c r="V75" s="338"/>
    </row>
    <row r="76" spans="1:22" ht="16.5" customHeight="1">
      <c r="A76" s="1167"/>
      <c r="B76" s="1167"/>
      <c r="C76" s="1167"/>
      <c r="D76" s="1167"/>
      <c r="E76" s="1167"/>
      <c r="F76" s="1167"/>
      <c r="G76" s="1167"/>
      <c r="P76" s="338" t="s">
        <v>180</v>
      </c>
      <c r="Q76" s="335" t="e">
        <f>F75-Q75</f>
        <v>#REF!</v>
      </c>
      <c r="S76" s="338" t="s">
        <v>181</v>
      </c>
      <c r="T76" s="335" t="e">
        <f>Q75-T75</f>
        <v>#REF!</v>
      </c>
    </row>
    <row r="77" spans="1:22" ht="16.5" customHeight="1">
      <c r="A77" s="5"/>
      <c r="B77" s="1168" t="str">
        <f>IF((18-COUNTA(G17:G70))&gt;0,"Do not leave Mode of Transaction Blank for any item. "&amp;(18-COUNTA(G17:G70))&amp;" item(s) is(are) left blank, if you leave it blank, the same shall be deemed to be 'Bought-out'", " ")</f>
        <v xml:space="preserve"> </v>
      </c>
      <c r="C77" s="1168"/>
      <c r="D77" s="1168"/>
      <c r="E77" s="1168"/>
      <c r="F77" s="1168"/>
      <c r="G77" s="1168"/>
      <c r="P77" s="1" t="s">
        <v>182</v>
      </c>
      <c r="Q77" s="1" t="e">
        <f>IF(#REF!&gt;0,#REF! &amp; " item(s) in Sch-1", "")</f>
        <v>#REF!</v>
      </c>
    </row>
    <row r="78" spans="1:22" ht="24" customHeight="1">
      <c r="A78" s="72"/>
      <c r="B78" s="1168"/>
      <c r="C78" s="1168"/>
      <c r="D78" s="1168"/>
      <c r="E78" s="1168"/>
      <c r="F78" s="1168"/>
      <c r="G78" s="1168"/>
    </row>
    <row r="79" spans="1:22" ht="117.75" customHeight="1">
      <c r="A79" s="73" t="s">
        <v>153</v>
      </c>
      <c r="B79" s="1169" t="s">
        <v>183</v>
      </c>
      <c r="C79" s="1169"/>
      <c r="D79" s="1169"/>
      <c r="E79" s="1169"/>
      <c r="F79" s="1169"/>
      <c r="G79" s="1169"/>
    </row>
    <row r="80" spans="1:22" ht="33.6" customHeight="1">
      <c r="A80" s="10"/>
      <c r="B80" s="2"/>
      <c r="C80" s="2"/>
      <c r="D80" s="5"/>
      <c r="E80" s="1"/>
      <c r="F80" s="1"/>
      <c r="G80" s="1"/>
    </row>
    <row r="81" spans="1:7" ht="33.6" customHeight="1">
      <c r="A81" s="35" t="s">
        <v>157</v>
      </c>
      <c r="B81" s="106" t="str">
        <f>'Names of Bidder'!D33&amp;"-"&amp; 'Names of Bidder'!E33&amp;"-" &amp;'Names of Bidder'!F33</f>
        <v>--2025</v>
      </c>
      <c r="C81" s="11"/>
      <c r="D81" s="36"/>
      <c r="E81" s="1"/>
      <c r="F81" s="1"/>
      <c r="G81" s="179"/>
    </row>
    <row r="82" spans="1:7" ht="33.6" customHeight="1">
      <c r="A82" s="35" t="s">
        <v>158</v>
      </c>
      <c r="B82" s="106" t="str">
        <f>IF('Names of Bidder'!D34=0, "", 'Names of Bidder'!D34)</f>
        <v/>
      </c>
      <c r="C82" s="1"/>
      <c r="D82" s="36" t="s">
        <v>159</v>
      </c>
      <c r="E82" s="179" t="str">
        <f>IF('Names of Bidder'!D26=0, "", 'Names of Bidder'!D26)</f>
        <v/>
      </c>
      <c r="F82" s="1"/>
      <c r="G82" s="179"/>
    </row>
    <row r="83" spans="1:7" ht="33.6" customHeight="1">
      <c r="A83" s="191"/>
      <c r="B83" s="190"/>
      <c r="C83" s="185"/>
      <c r="D83" s="36" t="s">
        <v>160</v>
      </c>
      <c r="E83" s="179" t="str">
        <f>IF('Names of Bidder'!D27=0, "", 'Names of Bidder'!D27)</f>
        <v/>
      </c>
      <c r="F83" s="185"/>
      <c r="G83" s="185"/>
    </row>
    <row r="84" spans="1:7" ht="33.6" customHeight="1">
      <c r="A84" s="191"/>
      <c r="B84" s="190"/>
      <c r="C84" s="185"/>
      <c r="D84" s="36"/>
      <c r="E84" s="198"/>
      <c r="F84" s="185"/>
      <c r="G84" s="185"/>
    </row>
    <row r="85" spans="1:7">
      <c r="A85" s="191"/>
      <c r="B85" s="191"/>
      <c r="C85" s="191"/>
      <c r="D85" s="191"/>
      <c r="E85" s="185"/>
      <c r="F85" s="185"/>
      <c r="G85" s="185"/>
    </row>
    <row r="86" spans="1:7">
      <c r="A86" s="191"/>
      <c r="B86" s="191"/>
      <c r="C86" s="191"/>
      <c r="D86" s="191"/>
      <c r="E86" s="185"/>
      <c r="F86" s="185"/>
      <c r="G86" s="185"/>
    </row>
    <row r="87" spans="1:7">
      <c r="A87" s="191"/>
      <c r="B87" s="191"/>
      <c r="C87" s="191"/>
      <c r="D87" s="191"/>
      <c r="E87" s="185"/>
      <c r="F87" s="185"/>
      <c r="G87" s="185"/>
    </row>
    <row r="88" spans="1:7">
      <c r="A88" s="191"/>
      <c r="B88" s="191"/>
      <c r="C88" s="191"/>
      <c r="D88" s="191"/>
      <c r="E88" s="185"/>
      <c r="F88" s="185"/>
      <c r="G88" s="185"/>
    </row>
    <row r="89" spans="1:7">
      <c r="A89" s="191"/>
      <c r="B89" s="191"/>
      <c r="C89" s="191"/>
      <c r="D89" s="191"/>
      <c r="E89" s="185"/>
      <c r="F89" s="185"/>
      <c r="G89" s="185"/>
    </row>
    <row r="90" spans="1:7">
      <c r="A90" s="191"/>
      <c r="B90" s="191"/>
      <c r="C90" s="191"/>
      <c r="D90" s="191"/>
      <c r="E90" s="185"/>
      <c r="F90" s="185"/>
      <c r="G90" s="185"/>
    </row>
    <row r="91" spans="1:7">
      <c r="A91" s="191"/>
      <c r="B91" s="191"/>
      <c r="C91" s="191"/>
      <c r="D91" s="191"/>
      <c r="E91" s="185"/>
      <c r="F91" s="185"/>
      <c r="G91" s="185"/>
    </row>
    <row r="92" spans="1:7">
      <c r="A92" s="191"/>
      <c r="B92" s="191"/>
      <c r="C92" s="191"/>
      <c r="D92" s="191"/>
      <c r="E92" s="185"/>
      <c r="F92" s="185"/>
      <c r="G92" s="185"/>
    </row>
    <row r="93" spans="1:7">
      <c r="A93" s="191"/>
      <c r="B93" s="191"/>
      <c r="C93" s="191"/>
      <c r="D93" s="191"/>
      <c r="E93" s="185"/>
      <c r="F93" s="185"/>
      <c r="G93" s="185"/>
    </row>
    <row r="94" spans="1:7">
      <c r="A94" s="191"/>
      <c r="B94" s="191"/>
      <c r="C94" s="191"/>
      <c r="D94" s="191"/>
      <c r="E94" s="185"/>
      <c r="F94" s="185"/>
      <c r="G94" s="185"/>
    </row>
    <row r="95" spans="1:7">
      <c r="A95" s="191"/>
      <c r="B95" s="191"/>
      <c r="C95" s="191"/>
      <c r="D95" s="191"/>
      <c r="E95" s="185"/>
      <c r="F95" s="185"/>
      <c r="G95" s="185"/>
    </row>
    <row r="96" spans="1:7">
      <c r="A96" s="191"/>
      <c r="B96" s="191"/>
      <c r="C96" s="191"/>
      <c r="D96" s="191"/>
      <c r="E96" s="185"/>
      <c r="F96" s="185"/>
      <c r="G96" s="185"/>
    </row>
    <row r="97" spans="1:24">
      <c r="A97" s="191"/>
      <c r="B97" s="191"/>
      <c r="C97" s="191"/>
      <c r="D97" s="191"/>
      <c r="E97" s="185"/>
      <c r="F97" s="185"/>
      <c r="G97" s="185"/>
    </row>
    <row r="98" spans="1:24">
      <c r="A98" s="191"/>
      <c r="B98" s="191"/>
      <c r="C98" s="191"/>
      <c r="D98" s="191"/>
      <c r="E98" s="185"/>
      <c r="F98" s="185"/>
      <c r="G98" s="185"/>
    </row>
    <row r="99" spans="1:24">
      <c r="A99" s="191"/>
      <c r="B99" s="191"/>
      <c r="C99" s="191"/>
      <c r="D99" s="191"/>
      <c r="E99" s="185"/>
      <c r="F99" s="185"/>
      <c r="G99" s="185"/>
    </row>
    <row r="100" spans="1:24">
      <c r="A100" s="191"/>
      <c r="B100" s="191"/>
      <c r="C100" s="191"/>
      <c r="D100" s="191"/>
      <c r="E100" s="185"/>
      <c r="F100" s="185"/>
      <c r="G100" s="185"/>
    </row>
    <row r="101" spans="1:24">
      <c r="A101" s="191"/>
      <c r="B101" s="191"/>
      <c r="C101" s="191"/>
      <c r="D101" s="191"/>
      <c r="E101" s="185"/>
      <c r="F101" s="185"/>
      <c r="G101" s="185"/>
    </row>
    <row r="102" spans="1:24">
      <c r="A102" s="191"/>
      <c r="B102" s="191"/>
      <c r="C102" s="191"/>
      <c r="D102" s="191"/>
      <c r="E102" s="185"/>
      <c r="F102" s="185"/>
      <c r="G102" s="185"/>
    </row>
    <row r="103" spans="1:24">
      <c r="A103" s="191"/>
      <c r="B103" s="191"/>
      <c r="C103" s="191"/>
      <c r="D103" s="191"/>
      <c r="E103" s="185"/>
      <c r="F103" s="185"/>
      <c r="G103" s="185"/>
    </row>
    <row r="104" spans="1:24">
      <c r="A104" s="191"/>
      <c r="B104" s="191"/>
      <c r="C104" s="191"/>
      <c r="D104" s="191"/>
      <c r="E104" s="185"/>
      <c r="F104" s="185"/>
      <c r="G104" s="185"/>
    </row>
    <row r="105" spans="1:24">
      <c r="A105" s="191"/>
      <c r="B105" s="191"/>
      <c r="C105" s="191"/>
      <c r="D105" s="191"/>
      <c r="E105" s="185"/>
      <c r="F105" s="185"/>
      <c r="G105" s="185"/>
    </row>
    <row r="106" spans="1:24">
      <c r="A106" s="191"/>
      <c r="B106" s="191"/>
      <c r="C106" s="191"/>
      <c r="D106" s="191"/>
      <c r="E106" s="185"/>
      <c r="F106" s="185"/>
      <c r="G106" s="185"/>
    </row>
    <row r="107" spans="1:24">
      <c r="A107" s="191"/>
      <c r="B107" s="191"/>
      <c r="C107" s="191"/>
      <c r="D107" s="191"/>
      <c r="E107" s="185"/>
      <c r="F107" s="185"/>
      <c r="G107" s="185"/>
    </row>
    <row r="108" spans="1:24">
      <c r="A108" s="191"/>
      <c r="B108" s="191"/>
      <c r="C108" s="191"/>
      <c r="D108" s="191"/>
      <c r="E108" s="185"/>
      <c r="F108" s="185"/>
      <c r="G108" s="185"/>
    </row>
    <row r="109" spans="1:24" ht="18" customHeight="1">
      <c r="A109" s="196"/>
      <c r="B109" s="189"/>
      <c r="C109" s="196"/>
      <c r="D109" s="196"/>
      <c r="E109" s="197"/>
      <c r="F109" s="197"/>
      <c r="G109" s="198"/>
      <c r="T109" s="3"/>
    </row>
    <row r="110" spans="1:24" ht="18" customHeight="1">
      <c r="A110" s="189"/>
      <c r="B110" s="189"/>
      <c r="C110" s="189"/>
      <c r="D110" s="189"/>
      <c r="E110" s="185"/>
      <c r="F110" s="185"/>
      <c r="G110" s="185"/>
      <c r="Q110" s="5"/>
      <c r="T110" s="3"/>
    </row>
    <row r="111" spans="1:24" ht="39.950000000000003" customHeight="1">
      <c r="A111" s="1170"/>
      <c r="B111" s="1170"/>
      <c r="C111" s="1170"/>
      <c r="D111" s="1170"/>
      <c r="E111" s="1170"/>
      <c r="F111" s="1170"/>
      <c r="G111" s="1170"/>
      <c r="O111" s="3"/>
      <c r="P111" s="290"/>
      <c r="Q111" s="290"/>
      <c r="R111" s="290"/>
      <c r="T111" s="3"/>
      <c r="U111" s="1"/>
      <c r="W111" s="1157"/>
      <c r="X111" s="1157"/>
    </row>
    <row r="112" spans="1:24" ht="21.95" customHeight="1">
      <c r="A112" s="1171"/>
      <c r="B112" s="1171"/>
      <c r="C112" s="1171"/>
      <c r="D112" s="1171"/>
      <c r="E112" s="1171"/>
      <c r="F112" s="1171"/>
      <c r="G112" s="1171"/>
      <c r="O112" s="3"/>
      <c r="P112" s="290"/>
      <c r="Q112" s="290"/>
      <c r="R112" s="290"/>
      <c r="T112" s="3"/>
      <c r="U112" s="1"/>
    </row>
    <row r="113" spans="1:41" ht="18" customHeight="1">
      <c r="A113" s="191"/>
      <c r="B113" s="191"/>
      <c r="C113" s="191"/>
      <c r="D113" s="191"/>
      <c r="E113" s="185"/>
      <c r="F113" s="185"/>
      <c r="G113" s="185"/>
      <c r="O113" s="3"/>
      <c r="P113" s="290"/>
      <c r="Q113" s="290"/>
      <c r="R113" s="290"/>
    </row>
    <row r="114" spans="1:41" ht="18" customHeight="1">
      <c r="A114" s="195"/>
      <c r="B114" s="184"/>
      <c r="C114" s="195"/>
      <c r="D114" s="195"/>
      <c r="E114" s="192"/>
      <c r="F114" s="185"/>
      <c r="G114" s="184"/>
      <c r="O114" s="3"/>
      <c r="P114" s="290"/>
      <c r="Q114" s="290"/>
      <c r="R114" s="290"/>
    </row>
    <row r="115" spans="1:41" ht="35.25" customHeight="1">
      <c r="A115" s="1172"/>
      <c r="B115" s="1172"/>
      <c r="C115" s="1172"/>
      <c r="D115" s="1172"/>
      <c r="E115" s="193"/>
      <c r="F115" s="185"/>
      <c r="G115" s="184"/>
      <c r="O115" s="340"/>
      <c r="P115" s="327"/>
      <c r="Q115" s="327"/>
      <c r="R115" s="327"/>
      <c r="W115" s="1157"/>
      <c r="X115" s="1157"/>
    </row>
    <row r="116" spans="1:41" ht="18" customHeight="1">
      <c r="A116" s="195"/>
      <c r="B116" s="1165"/>
      <c r="C116" s="1165"/>
      <c r="D116" s="1165"/>
      <c r="E116" s="193"/>
      <c r="F116" s="185"/>
      <c r="G116" s="184"/>
      <c r="O116" s="3"/>
      <c r="P116" s="328"/>
      <c r="Q116" s="328"/>
      <c r="R116" s="328"/>
    </row>
    <row r="117" spans="1:41" ht="18" customHeight="1">
      <c r="A117" s="195"/>
      <c r="B117" s="1165"/>
      <c r="C117" s="1165"/>
      <c r="D117" s="1165"/>
      <c r="E117" s="193"/>
      <c r="F117" s="185"/>
      <c r="G117" s="184"/>
      <c r="O117" s="3"/>
      <c r="P117" s="328"/>
      <c r="Q117" s="328"/>
      <c r="R117" s="328"/>
    </row>
    <row r="118" spans="1:41" ht="18" customHeight="1">
      <c r="A118" s="184"/>
      <c r="B118" s="1165"/>
      <c r="C118" s="1165"/>
      <c r="D118" s="1165"/>
      <c r="E118" s="193"/>
      <c r="F118" s="185"/>
      <c r="G118" s="184"/>
      <c r="O118" s="340"/>
      <c r="P118" s="342"/>
      <c r="Q118" s="339"/>
      <c r="R118" s="329"/>
    </row>
    <row r="119" spans="1:41" ht="18" customHeight="1">
      <c r="A119" s="184"/>
      <c r="B119" s="1165"/>
      <c r="C119" s="1165"/>
      <c r="D119" s="1165"/>
      <c r="E119" s="193"/>
      <c r="F119" s="185"/>
      <c r="G119" s="184"/>
      <c r="W119" s="1157"/>
      <c r="X119" s="1157"/>
    </row>
    <row r="120" spans="1:41" ht="18" customHeight="1">
      <c r="A120" s="184"/>
      <c r="B120" s="184"/>
      <c r="C120" s="184"/>
      <c r="D120" s="184"/>
      <c r="E120" s="195"/>
      <c r="F120" s="185"/>
      <c r="G120" s="185"/>
      <c r="Y120" s="330"/>
    </row>
    <row r="121" spans="1:41" ht="40.5" customHeight="1">
      <c r="A121" s="1174"/>
      <c r="B121" s="1174"/>
      <c r="C121" s="1174"/>
      <c r="D121" s="1174"/>
      <c r="E121" s="1174"/>
      <c r="F121" s="1174"/>
      <c r="G121" s="1174"/>
      <c r="H121" s="352"/>
      <c r="I121" s="239"/>
      <c r="J121" s="240"/>
      <c r="K121" s="240"/>
      <c r="L121" s="240"/>
      <c r="M121" s="240"/>
      <c r="Q121" s="5"/>
      <c r="Y121" s="330"/>
    </row>
    <row r="122" spans="1:41" ht="18" customHeight="1">
      <c r="A122" s="191"/>
      <c r="B122" s="191"/>
      <c r="C122" s="191"/>
      <c r="D122" s="191"/>
      <c r="E122" s="197"/>
      <c r="F122" s="197"/>
      <c r="G122" s="198"/>
      <c r="P122" s="1162"/>
      <c r="Q122" s="1162"/>
      <c r="S122" s="1163"/>
      <c r="T122" s="1163"/>
      <c r="W122" s="1157"/>
      <c r="X122" s="1157"/>
    </row>
    <row r="123" spans="1:41" ht="66" customHeight="1">
      <c r="A123" s="209"/>
      <c r="B123" s="209"/>
      <c r="C123" s="188"/>
      <c r="D123" s="188"/>
      <c r="E123" s="209"/>
      <c r="F123" s="209"/>
      <c r="G123" s="209"/>
      <c r="P123" s="291"/>
      <c r="Q123" s="291"/>
      <c r="S123" s="291"/>
      <c r="T123" s="291"/>
    </row>
    <row r="124" spans="1:41" ht="18" customHeight="1">
      <c r="A124" s="188"/>
      <c r="B124" s="188"/>
      <c r="C124" s="188"/>
      <c r="D124" s="188"/>
      <c r="E124" s="188"/>
      <c r="F124" s="188"/>
      <c r="G124" s="188"/>
      <c r="P124" s="180"/>
      <c r="Q124" s="180"/>
      <c r="S124" s="180"/>
      <c r="T124" s="180"/>
    </row>
    <row r="125" spans="1:41" s="308" customFormat="1" ht="18" customHeight="1">
      <c r="A125" s="203"/>
      <c r="B125" s="217"/>
      <c r="C125" s="200"/>
      <c r="D125" s="218"/>
      <c r="E125" s="219"/>
      <c r="F125" s="220"/>
      <c r="G125" s="185"/>
      <c r="H125" s="340"/>
      <c r="I125" s="238"/>
      <c r="J125" s="176"/>
      <c r="K125" s="176"/>
      <c r="L125" s="176"/>
      <c r="M125" s="176"/>
      <c r="N125" s="1"/>
      <c r="O125" s="1"/>
      <c r="P125" s="180"/>
      <c r="Q125" s="331"/>
      <c r="R125" s="5"/>
      <c r="S125" s="180"/>
      <c r="T125" s="331"/>
      <c r="U125" s="1"/>
      <c r="V125" s="1"/>
      <c r="W125" s="1"/>
      <c r="X125" s="1"/>
      <c r="Y125" s="1"/>
      <c r="Z125" s="1"/>
      <c r="AA125" s="1"/>
      <c r="AB125" s="176"/>
      <c r="AC125" s="176"/>
      <c r="AD125" s="176"/>
      <c r="AE125" s="176"/>
      <c r="AF125" s="176"/>
      <c r="AG125" s="176"/>
      <c r="AH125" s="176"/>
      <c r="AI125" s="176"/>
      <c r="AJ125" s="176"/>
      <c r="AK125" s="176"/>
      <c r="AL125" s="176"/>
      <c r="AM125" s="176"/>
      <c r="AN125" s="176"/>
      <c r="AO125" s="176"/>
    </row>
    <row r="126" spans="1:41" ht="111" customHeight="1">
      <c r="A126" s="204"/>
      <c r="B126" s="221"/>
      <c r="C126" s="200"/>
      <c r="D126" s="200"/>
      <c r="E126" s="222"/>
      <c r="F126" s="223"/>
      <c r="G126" s="224"/>
      <c r="P126" s="333"/>
      <c r="Q126" s="332"/>
      <c r="S126" s="333"/>
      <c r="T126" s="332"/>
      <c r="W126" s="1157"/>
      <c r="X126" s="1157"/>
    </row>
    <row r="127" spans="1:41" ht="21.95" customHeight="1">
      <c r="A127" s="204"/>
      <c r="B127" s="225"/>
      <c r="C127" s="200"/>
      <c r="D127" s="200"/>
      <c r="E127" s="226"/>
      <c r="F127" s="227"/>
      <c r="G127" s="185"/>
      <c r="P127" s="335"/>
      <c r="Q127" s="334"/>
      <c r="S127" s="335"/>
      <c r="T127" s="334"/>
    </row>
    <row r="128" spans="1:41" ht="21.95" customHeight="1">
      <c r="A128" s="202"/>
      <c r="B128" s="206"/>
      <c r="C128" s="200"/>
      <c r="D128" s="218"/>
      <c r="E128" s="219"/>
      <c r="F128" s="220"/>
      <c r="G128" s="185"/>
      <c r="P128" s="335"/>
      <c r="Q128" s="334"/>
      <c r="S128" s="335"/>
      <c r="T128" s="334"/>
      <c r="V128" s="323"/>
    </row>
    <row r="129" spans="1:24" ht="21.95" customHeight="1">
      <c r="A129" s="202"/>
      <c r="B129" s="206"/>
      <c r="C129" s="200"/>
      <c r="D129" s="218"/>
      <c r="E129" s="219"/>
      <c r="F129" s="220"/>
      <c r="G129" s="185"/>
      <c r="P129" s="335"/>
      <c r="Q129" s="334"/>
      <c r="S129" s="335"/>
      <c r="T129" s="334"/>
      <c r="V129" s="323"/>
    </row>
    <row r="130" spans="1:24">
      <c r="A130" s="204"/>
      <c r="B130" s="221"/>
      <c r="C130" s="200"/>
      <c r="D130" s="218"/>
      <c r="E130" s="219"/>
      <c r="F130" s="220"/>
      <c r="G130" s="185"/>
      <c r="P130" s="335"/>
      <c r="Q130" s="334"/>
      <c r="S130" s="335"/>
      <c r="T130" s="334"/>
      <c r="V130" s="323"/>
      <c r="W130" s="1157"/>
      <c r="X130" s="1157"/>
    </row>
    <row r="131" spans="1:24" ht="21.95" customHeight="1">
      <c r="A131" s="204"/>
      <c r="B131" s="225"/>
      <c r="C131" s="200"/>
      <c r="D131" s="218"/>
      <c r="E131" s="219"/>
      <c r="F131" s="220"/>
      <c r="G131" s="224"/>
      <c r="P131" s="335"/>
      <c r="Q131" s="334"/>
      <c r="S131" s="335"/>
      <c r="T131" s="334"/>
      <c r="V131" s="323"/>
    </row>
    <row r="132" spans="1:24" ht="21.95" customHeight="1">
      <c r="A132" s="204"/>
      <c r="B132" s="206"/>
      <c r="C132" s="200"/>
      <c r="D132" s="218"/>
      <c r="E132" s="219"/>
      <c r="F132" s="220"/>
      <c r="G132" s="185"/>
      <c r="P132" s="335"/>
      <c r="Q132" s="334"/>
      <c r="S132" s="335"/>
      <c r="T132" s="334"/>
      <c r="V132" s="323"/>
    </row>
    <row r="133" spans="1:24" ht="21.95" customHeight="1">
      <c r="A133" s="204"/>
      <c r="B133" s="206"/>
      <c r="C133" s="200"/>
      <c r="D133" s="218"/>
      <c r="E133" s="219"/>
      <c r="F133" s="220"/>
      <c r="G133" s="185"/>
      <c r="P133" s="335"/>
      <c r="Q133" s="334"/>
      <c r="S133" s="335"/>
      <c r="T133" s="334"/>
      <c r="V133" s="323"/>
    </row>
    <row r="134" spans="1:24">
      <c r="A134" s="204"/>
      <c r="B134" s="221"/>
      <c r="C134" s="200"/>
      <c r="D134" s="200"/>
      <c r="E134" s="219"/>
      <c r="F134" s="220"/>
      <c r="G134" s="224"/>
      <c r="P134" s="335"/>
      <c r="Q134" s="334"/>
      <c r="S134" s="335"/>
      <c r="T134" s="334"/>
      <c r="V134" s="323"/>
    </row>
    <row r="135" spans="1:24" ht="21.95" customHeight="1">
      <c r="A135" s="204"/>
      <c r="B135" s="225"/>
      <c r="C135" s="200"/>
      <c r="D135" s="200"/>
      <c r="E135" s="228"/>
      <c r="F135" s="220"/>
      <c r="G135" s="229"/>
      <c r="P135" s="335"/>
      <c r="Q135" s="334"/>
      <c r="S135" s="335"/>
      <c r="T135" s="334"/>
      <c r="V135" s="323"/>
    </row>
    <row r="136" spans="1:24" ht="35.1" customHeight="1">
      <c r="A136" s="202"/>
      <c r="B136" s="230"/>
      <c r="C136" s="200"/>
      <c r="D136" s="218"/>
      <c r="E136" s="219"/>
      <c r="F136" s="220"/>
      <c r="G136" s="185"/>
      <c r="N136" s="3"/>
      <c r="P136" s="335"/>
      <c r="Q136" s="334"/>
      <c r="S136" s="335"/>
      <c r="T136" s="334"/>
      <c r="V136" s="323"/>
    </row>
    <row r="137" spans="1:24" ht="21.95" customHeight="1">
      <c r="A137" s="202"/>
      <c r="B137" s="231"/>
      <c r="C137" s="200"/>
      <c r="D137" s="218"/>
      <c r="E137" s="228"/>
      <c r="F137" s="220"/>
      <c r="G137" s="185"/>
      <c r="N137" s="3"/>
      <c r="P137" s="335"/>
      <c r="Q137" s="334"/>
      <c r="S137" s="335"/>
      <c r="T137" s="334"/>
      <c r="V137" s="323"/>
    </row>
    <row r="138" spans="1:24" ht="21.95" customHeight="1">
      <c r="A138" s="202"/>
      <c r="B138" s="231"/>
      <c r="C138" s="200"/>
      <c r="D138" s="218"/>
      <c r="E138" s="228"/>
      <c r="F138" s="220"/>
      <c r="G138" s="185"/>
      <c r="N138" s="3"/>
      <c r="P138" s="335"/>
      <c r="Q138" s="334"/>
      <c r="S138" s="335"/>
      <c r="T138" s="334"/>
      <c r="V138" s="323"/>
    </row>
    <row r="139" spans="1:24" ht="24" customHeight="1">
      <c r="A139" s="203"/>
      <c r="B139" s="207"/>
      <c r="C139" s="200"/>
      <c r="D139" s="218"/>
      <c r="E139" s="219"/>
      <c r="F139" s="220"/>
      <c r="G139" s="185"/>
      <c r="J139" s="176"/>
      <c r="K139" s="176"/>
      <c r="L139" s="176"/>
      <c r="M139" s="176"/>
      <c r="N139" s="1"/>
      <c r="O139" s="1"/>
      <c r="P139" s="335"/>
      <c r="Q139" s="334"/>
      <c r="R139" s="5"/>
      <c r="S139" s="335"/>
      <c r="T139" s="334"/>
      <c r="U139" s="1"/>
      <c r="V139" s="5"/>
    </row>
    <row r="140" spans="1:24" ht="24" customHeight="1">
      <c r="A140" s="202"/>
      <c r="B140" s="232"/>
      <c r="C140" s="200"/>
      <c r="D140" s="218"/>
      <c r="E140" s="219"/>
      <c r="F140" s="220"/>
      <c r="G140" s="185"/>
      <c r="P140" s="335"/>
      <c r="Q140" s="334"/>
      <c r="S140" s="335"/>
      <c r="T140" s="334"/>
      <c r="V140" s="323"/>
    </row>
    <row r="141" spans="1:24" ht="24" customHeight="1">
      <c r="A141" s="204"/>
      <c r="B141" s="199"/>
      <c r="C141" s="200"/>
      <c r="D141" s="218"/>
      <c r="E141" s="219"/>
      <c r="F141" s="220"/>
      <c r="G141" s="185"/>
      <c r="P141" s="335"/>
      <c r="Q141" s="334"/>
      <c r="S141" s="335"/>
      <c r="T141" s="334"/>
      <c r="V141" s="323"/>
    </row>
    <row r="142" spans="1:24" ht="24" customHeight="1">
      <c r="A142" s="202"/>
      <c r="B142" s="231"/>
      <c r="C142" s="200"/>
      <c r="D142" s="218"/>
      <c r="E142" s="228"/>
      <c r="F142" s="220"/>
      <c r="G142" s="185"/>
      <c r="P142" s="335"/>
      <c r="Q142" s="334"/>
      <c r="S142" s="335"/>
      <c r="T142" s="334"/>
      <c r="V142" s="323"/>
    </row>
    <row r="143" spans="1:24" ht="24" customHeight="1">
      <c r="A143" s="203"/>
      <c r="B143" s="217"/>
      <c r="C143" s="200"/>
      <c r="D143" s="218"/>
      <c r="E143" s="219"/>
      <c r="F143" s="220"/>
      <c r="G143" s="185"/>
      <c r="J143" s="176"/>
      <c r="K143" s="176"/>
      <c r="L143" s="176"/>
      <c r="M143" s="176"/>
      <c r="N143" s="1"/>
      <c r="O143" s="1"/>
      <c r="P143" s="335"/>
      <c r="Q143" s="336"/>
      <c r="R143" s="5"/>
      <c r="S143" s="335"/>
      <c r="T143" s="336"/>
      <c r="U143" s="1"/>
      <c r="V143" s="5"/>
    </row>
    <row r="144" spans="1:24" ht="35.1" customHeight="1">
      <c r="A144" s="204"/>
      <c r="B144" s="199"/>
      <c r="C144" s="200"/>
      <c r="D144" s="200"/>
      <c r="E144" s="228"/>
      <c r="F144" s="220"/>
      <c r="G144" s="229"/>
      <c r="P144" s="335"/>
      <c r="Q144" s="336"/>
      <c r="S144" s="335"/>
      <c r="T144" s="336"/>
      <c r="V144" s="323"/>
    </row>
    <row r="145" spans="1:22" ht="24" customHeight="1">
      <c r="A145" s="204"/>
      <c r="B145" s="199"/>
      <c r="C145" s="202"/>
      <c r="D145" s="218"/>
      <c r="E145" s="228"/>
      <c r="F145" s="220"/>
      <c r="G145" s="185"/>
      <c r="P145" s="335"/>
      <c r="Q145" s="334"/>
      <c r="S145" s="335"/>
      <c r="T145" s="334"/>
      <c r="V145" s="323"/>
    </row>
    <row r="146" spans="1:22" ht="24" customHeight="1">
      <c r="A146" s="202"/>
      <c r="B146" s="199"/>
      <c r="C146" s="202"/>
      <c r="D146" s="218"/>
      <c r="E146" s="228"/>
      <c r="F146" s="220"/>
      <c r="G146" s="185"/>
      <c r="P146" s="335"/>
      <c r="Q146" s="334"/>
      <c r="S146" s="335"/>
      <c r="T146" s="334"/>
      <c r="V146" s="323"/>
    </row>
    <row r="147" spans="1:22" ht="24" customHeight="1">
      <c r="A147" s="202"/>
      <c r="B147" s="199"/>
      <c r="C147" s="202"/>
      <c r="D147" s="218"/>
      <c r="E147" s="228"/>
      <c r="F147" s="220"/>
      <c r="G147" s="185"/>
      <c r="P147" s="335"/>
      <c r="Q147" s="334"/>
      <c r="S147" s="335"/>
      <c r="T147" s="334"/>
      <c r="V147" s="323"/>
    </row>
    <row r="148" spans="1:22" ht="24" customHeight="1">
      <c r="A148" s="202"/>
      <c r="B148" s="199"/>
      <c r="C148" s="202"/>
      <c r="D148" s="218"/>
      <c r="E148" s="228"/>
      <c r="F148" s="220"/>
      <c r="G148" s="185"/>
      <c r="P148" s="335"/>
      <c r="Q148" s="334"/>
      <c r="S148" s="335"/>
      <c r="T148" s="334"/>
      <c r="V148" s="323"/>
    </row>
    <row r="149" spans="1:22" ht="24" customHeight="1">
      <c r="A149" s="202"/>
      <c r="B149" s="199"/>
      <c r="C149" s="202"/>
      <c r="D149" s="218"/>
      <c r="E149" s="228"/>
      <c r="F149" s="220"/>
      <c r="G149" s="185"/>
      <c r="P149" s="335"/>
      <c r="Q149" s="334"/>
      <c r="S149" s="335"/>
      <c r="T149" s="334"/>
      <c r="V149" s="323"/>
    </row>
    <row r="150" spans="1:22" ht="24" customHeight="1">
      <c r="A150" s="202"/>
      <c r="B150" s="199"/>
      <c r="C150" s="202"/>
      <c r="D150" s="218"/>
      <c r="E150" s="228"/>
      <c r="F150" s="220"/>
      <c r="G150" s="185"/>
      <c r="P150" s="335"/>
      <c r="Q150" s="334"/>
      <c r="S150" s="335"/>
      <c r="T150" s="334"/>
      <c r="V150" s="323"/>
    </row>
    <row r="151" spans="1:22" ht="24" customHeight="1">
      <c r="A151" s="202"/>
      <c r="B151" s="199"/>
      <c r="C151" s="202"/>
      <c r="D151" s="218"/>
      <c r="E151" s="228"/>
      <c r="F151" s="220"/>
      <c r="G151" s="185"/>
      <c r="P151" s="335"/>
      <c r="Q151" s="334"/>
      <c r="S151" s="335"/>
      <c r="T151" s="334"/>
      <c r="V151" s="323"/>
    </row>
    <row r="152" spans="1:22" ht="35.1" customHeight="1">
      <c r="A152" s="203"/>
      <c r="B152" s="217"/>
      <c r="C152" s="200"/>
      <c r="D152" s="218"/>
      <c r="E152" s="219"/>
      <c r="F152" s="220"/>
      <c r="G152" s="185"/>
      <c r="P152" s="335"/>
      <c r="Q152" s="336"/>
      <c r="S152" s="335"/>
      <c r="T152" s="336"/>
      <c r="V152" s="323"/>
    </row>
    <row r="153" spans="1:22" ht="24" customHeight="1">
      <c r="A153" s="204"/>
      <c r="B153" s="205"/>
      <c r="C153" s="200"/>
      <c r="D153" s="218"/>
      <c r="E153" s="228"/>
      <c r="F153" s="220"/>
      <c r="G153" s="229"/>
      <c r="P153" s="335"/>
      <c r="Q153" s="336"/>
      <c r="S153" s="335"/>
      <c r="T153" s="336"/>
      <c r="V153" s="323"/>
    </row>
    <row r="154" spans="1:22" ht="24" customHeight="1">
      <c r="A154" s="204"/>
      <c r="B154" s="199"/>
      <c r="C154" s="202"/>
      <c r="D154" s="205"/>
      <c r="E154" s="228"/>
      <c r="F154" s="220"/>
      <c r="G154" s="185"/>
      <c r="P154" s="335"/>
      <c r="Q154" s="334"/>
      <c r="S154" s="335"/>
      <c r="T154" s="334"/>
      <c r="V154" s="323"/>
    </row>
    <row r="155" spans="1:22" ht="35.1" customHeight="1">
      <c r="A155" s="204"/>
      <c r="B155" s="217"/>
      <c r="C155" s="200"/>
      <c r="D155" s="218"/>
      <c r="E155" s="219"/>
      <c r="F155" s="220"/>
      <c r="G155" s="185"/>
      <c r="P155" s="335"/>
      <c r="Q155" s="334"/>
      <c r="S155" s="335"/>
      <c r="T155" s="334"/>
      <c r="V155" s="323"/>
    </row>
    <row r="156" spans="1:22" ht="24" customHeight="1">
      <c r="A156" s="203"/>
      <c r="B156" s="201"/>
      <c r="C156" s="202"/>
      <c r="D156" s="218"/>
      <c r="E156" s="220"/>
      <c r="F156" s="220"/>
      <c r="G156" s="185"/>
      <c r="P156" s="335"/>
      <c r="Q156" s="334"/>
      <c r="S156" s="335"/>
      <c r="T156" s="334"/>
      <c r="V156" s="323"/>
    </row>
    <row r="157" spans="1:22" ht="24" customHeight="1">
      <c r="A157" s="203"/>
      <c r="B157" s="201"/>
      <c r="C157" s="202"/>
      <c r="D157" s="218"/>
      <c r="E157" s="219"/>
      <c r="F157" s="220"/>
      <c r="G157" s="185"/>
      <c r="P157" s="335"/>
      <c r="Q157" s="334"/>
      <c r="S157" s="335"/>
      <c r="T157" s="334"/>
      <c r="V157" s="323"/>
    </row>
    <row r="158" spans="1:22" ht="24" customHeight="1">
      <c r="A158" s="203"/>
      <c r="B158" s="201"/>
      <c r="C158" s="202"/>
      <c r="D158" s="218"/>
      <c r="E158" s="220"/>
      <c r="F158" s="220"/>
      <c r="G158" s="185"/>
      <c r="P158" s="335"/>
      <c r="Q158" s="334"/>
      <c r="S158" s="335"/>
      <c r="T158" s="334"/>
      <c r="V158" s="323"/>
    </row>
    <row r="159" spans="1:22" ht="24" customHeight="1">
      <c r="A159" s="203"/>
      <c r="B159" s="201"/>
      <c r="C159" s="202"/>
      <c r="D159" s="218"/>
      <c r="E159" s="220"/>
      <c r="F159" s="220"/>
      <c r="G159" s="185"/>
      <c r="P159" s="335"/>
      <c r="Q159" s="334"/>
      <c r="S159" s="335"/>
      <c r="T159" s="334"/>
      <c r="V159" s="323"/>
    </row>
    <row r="160" spans="1:22" ht="35.1" customHeight="1">
      <c r="A160" s="203"/>
      <c r="B160" s="206"/>
      <c r="C160" s="202"/>
      <c r="D160" s="218"/>
      <c r="E160" s="220"/>
      <c r="F160" s="220"/>
      <c r="G160" s="185"/>
      <c r="P160" s="335"/>
      <c r="Q160" s="334"/>
      <c r="S160" s="335"/>
      <c r="T160" s="334"/>
      <c r="V160" s="323"/>
    </row>
    <row r="161" spans="1:22" ht="30" customHeight="1">
      <c r="A161" s="203"/>
      <c r="B161" s="199"/>
      <c r="C161" s="202"/>
      <c r="D161" s="218"/>
      <c r="E161" s="220"/>
      <c r="F161" s="220"/>
      <c r="G161" s="185"/>
      <c r="P161" s="335"/>
      <c r="Q161" s="334"/>
      <c r="S161" s="335"/>
      <c r="T161" s="334"/>
      <c r="V161" s="323"/>
    </row>
    <row r="162" spans="1:22" ht="26.1" customHeight="1">
      <c r="A162" s="203"/>
      <c r="B162" s="217"/>
      <c r="C162" s="200"/>
      <c r="D162" s="218"/>
      <c r="E162" s="219"/>
      <c r="F162" s="220"/>
      <c r="G162" s="185"/>
      <c r="J162" s="176"/>
      <c r="K162" s="176"/>
      <c r="L162" s="176"/>
      <c r="M162" s="176"/>
      <c r="N162" s="1"/>
      <c r="O162" s="1"/>
      <c r="P162" s="335"/>
      <c r="Q162" s="334"/>
      <c r="R162" s="5"/>
      <c r="S162" s="335"/>
      <c r="T162" s="334"/>
      <c r="U162" s="1"/>
      <c r="V162" s="5"/>
    </row>
    <row r="163" spans="1:22" ht="30" customHeight="1">
      <c r="A163" s="204"/>
      <c r="B163" s="201"/>
      <c r="C163" s="202"/>
      <c r="D163" s="233"/>
      <c r="E163" s="220"/>
      <c r="F163" s="220"/>
      <c r="G163" s="185"/>
      <c r="P163" s="335"/>
      <c r="Q163" s="334"/>
      <c r="S163" s="335"/>
      <c r="T163" s="334"/>
      <c r="V163" s="323"/>
    </row>
    <row r="164" spans="1:22" ht="30" customHeight="1">
      <c r="A164" s="204"/>
      <c r="B164" s="201"/>
      <c r="C164" s="202"/>
      <c r="D164" s="233"/>
      <c r="E164" s="220"/>
      <c r="F164" s="220"/>
      <c r="G164" s="185"/>
      <c r="P164" s="335"/>
      <c r="Q164" s="334"/>
      <c r="S164" s="335"/>
      <c r="T164" s="334"/>
      <c r="V164" s="323"/>
    </row>
    <row r="165" spans="1:22" ht="30" customHeight="1">
      <c r="A165" s="204"/>
      <c r="B165" s="201"/>
      <c r="C165" s="202"/>
      <c r="D165" s="233"/>
      <c r="E165" s="220"/>
      <c r="F165" s="220"/>
      <c r="G165" s="185"/>
      <c r="P165" s="335"/>
      <c r="Q165" s="334"/>
      <c r="S165" s="335"/>
      <c r="T165" s="334"/>
      <c r="V165" s="323"/>
    </row>
    <row r="166" spans="1:22" ht="30" customHeight="1">
      <c r="A166" s="204"/>
      <c r="B166" s="201"/>
      <c r="C166" s="202"/>
      <c r="D166" s="233"/>
      <c r="E166" s="220"/>
      <c r="F166" s="220"/>
      <c r="G166" s="185"/>
      <c r="P166" s="335"/>
      <c r="Q166" s="334"/>
      <c r="S166" s="335"/>
      <c r="T166" s="334"/>
      <c r="V166" s="323"/>
    </row>
    <row r="167" spans="1:22" ht="33" customHeight="1">
      <c r="A167" s="234"/>
      <c r="B167" s="217"/>
      <c r="C167" s="200"/>
      <c r="D167" s="218"/>
      <c r="E167" s="219"/>
      <c r="F167" s="220"/>
      <c r="G167" s="185"/>
      <c r="P167" s="335"/>
      <c r="Q167" s="334"/>
      <c r="S167" s="335"/>
      <c r="T167" s="334"/>
      <c r="V167" s="323"/>
    </row>
    <row r="168" spans="1:22" ht="24" customHeight="1">
      <c r="A168" s="235"/>
      <c r="B168" s="201"/>
      <c r="C168" s="235"/>
      <c r="D168" s="236"/>
      <c r="E168" s="220"/>
      <c r="F168" s="220"/>
      <c r="G168" s="185"/>
      <c r="P168" s="335"/>
      <c r="Q168" s="334"/>
      <c r="S168" s="335"/>
      <c r="T168" s="334"/>
      <c r="V168" s="323"/>
    </row>
    <row r="169" spans="1:22" ht="24" customHeight="1">
      <c r="A169" s="235"/>
      <c r="B169" s="201"/>
      <c r="C169" s="235"/>
      <c r="D169" s="236"/>
      <c r="E169" s="220"/>
      <c r="F169" s="220"/>
      <c r="G169" s="185"/>
      <c r="P169" s="335"/>
      <c r="Q169" s="334"/>
      <c r="S169" s="335"/>
      <c r="T169" s="334"/>
      <c r="V169" s="323"/>
    </row>
    <row r="170" spans="1:22" ht="24" customHeight="1">
      <c r="A170" s="235"/>
      <c r="B170" s="201"/>
      <c r="C170" s="235"/>
      <c r="D170" s="236"/>
      <c r="E170" s="220"/>
      <c r="F170" s="220"/>
      <c r="G170" s="185"/>
      <c r="P170" s="335"/>
      <c r="Q170" s="334"/>
      <c r="S170" s="335"/>
      <c r="T170" s="334"/>
      <c r="V170" s="323"/>
    </row>
    <row r="171" spans="1:22" ht="24" customHeight="1">
      <c r="A171" s="235"/>
      <c r="B171" s="201"/>
      <c r="C171" s="235"/>
      <c r="D171" s="236"/>
      <c r="E171" s="220"/>
      <c r="F171" s="220"/>
      <c r="G171" s="185"/>
      <c r="P171" s="335"/>
      <c r="Q171" s="334"/>
      <c r="S171" s="335"/>
      <c r="T171" s="334"/>
      <c r="V171" s="323"/>
    </row>
    <row r="172" spans="1:22" ht="24" customHeight="1">
      <c r="A172" s="235"/>
      <c r="B172" s="201"/>
      <c r="C172" s="235"/>
      <c r="D172" s="236"/>
      <c r="E172" s="220"/>
      <c r="F172" s="220"/>
      <c r="G172" s="185"/>
      <c r="P172" s="335"/>
      <c r="Q172" s="334"/>
      <c r="S172" s="335"/>
      <c r="T172" s="334"/>
      <c r="V172" s="323"/>
    </row>
    <row r="173" spans="1:22" ht="26.1" customHeight="1">
      <c r="A173" s="202"/>
      <c r="B173" s="1175"/>
      <c r="C173" s="1175"/>
      <c r="D173" s="1175"/>
      <c r="E173" s="220"/>
      <c r="F173" s="220"/>
      <c r="G173" s="185"/>
      <c r="I173" s="238"/>
      <c r="J173" s="176"/>
      <c r="K173" s="176"/>
      <c r="L173" s="176"/>
      <c r="M173" s="176"/>
      <c r="N173" s="1"/>
      <c r="O173" s="1"/>
      <c r="P173" s="87"/>
      <c r="Q173" s="334"/>
      <c r="R173" s="5"/>
      <c r="S173" s="87"/>
      <c r="T173" s="334"/>
      <c r="U173" s="1"/>
      <c r="V173" s="5"/>
    </row>
    <row r="174" spans="1:22" ht="26.1" customHeight="1">
      <c r="A174" s="235"/>
      <c r="B174" s="1176"/>
      <c r="C174" s="1176"/>
      <c r="D174" s="1176"/>
      <c r="E174" s="220"/>
      <c r="F174" s="220"/>
      <c r="G174" s="185"/>
      <c r="I174" s="238"/>
      <c r="J174" s="176"/>
      <c r="K174" s="176"/>
      <c r="L174" s="176"/>
      <c r="M174" s="176"/>
      <c r="N174" s="1"/>
      <c r="O174" s="1"/>
      <c r="P174" s="87"/>
      <c r="Q174" s="334"/>
      <c r="R174" s="5"/>
      <c r="S174" s="87"/>
      <c r="T174" s="334"/>
      <c r="U174" s="1"/>
      <c r="V174" s="1"/>
    </row>
    <row r="175" spans="1:22" ht="26.1" customHeight="1">
      <c r="A175" s="235"/>
      <c r="B175" s="1173"/>
      <c r="C175" s="1173"/>
      <c r="D175" s="1173"/>
      <c r="E175" s="220"/>
      <c r="F175" s="220"/>
      <c r="G175" s="185"/>
      <c r="I175" s="238"/>
      <c r="J175" s="176"/>
      <c r="K175" s="176"/>
      <c r="L175" s="176"/>
      <c r="M175" s="176"/>
      <c r="N175" s="1"/>
      <c r="O175" s="1"/>
      <c r="P175" s="87"/>
      <c r="Q175" s="334"/>
      <c r="R175" s="5"/>
      <c r="S175" s="87"/>
      <c r="T175" s="334"/>
      <c r="U175" s="1"/>
      <c r="V175" s="338"/>
    </row>
    <row r="176" spans="1:22">
      <c r="A176" s="191"/>
      <c r="B176" s="191"/>
      <c r="C176" s="191"/>
      <c r="D176" s="191"/>
      <c r="E176" s="185"/>
      <c r="F176" s="185"/>
      <c r="G176" s="185"/>
    </row>
    <row r="177" spans="1:7">
      <c r="A177" s="191"/>
      <c r="B177" s="191"/>
      <c r="C177" s="191"/>
      <c r="D177" s="191"/>
      <c r="E177" s="185"/>
      <c r="F177" s="185"/>
      <c r="G177" s="185"/>
    </row>
    <row r="178" spans="1:7">
      <c r="A178" s="191"/>
      <c r="B178" s="191"/>
      <c r="C178" s="191"/>
      <c r="D178" s="191"/>
      <c r="E178" s="185"/>
      <c r="F178" s="185"/>
      <c r="G178" s="185"/>
    </row>
    <row r="179" spans="1:7">
      <c r="A179" s="191"/>
      <c r="B179" s="191"/>
      <c r="C179" s="191"/>
      <c r="D179" s="191"/>
      <c r="E179" s="185"/>
      <c r="F179" s="185"/>
      <c r="G179" s="185"/>
    </row>
    <row r="180" spans="1:7">
      <c r="A180" s="191"/>
      <c r="B180" s="191"/>
      <c r="C180" s="191"/>
      <c r="D180" s="191"/>
      <c r="E180" s="185"/>
      <c r="F180" s="185"/>
      <c r="G180" s="185"/>
    </row>
    <row r="181" spans="1:7">
      <c r="A181" s="191"/>
      <c r="B181" s="191"/>
      <c r="C181" s="191"/>
      <c r="D181" s="191"/>
      <c r="E181" s="185"/>
      <c r="F181" s="185"/>
      <c r="G181" s="185"/>
    </row>
    <row r="182" spans="1:7">
      <c r="A182" s="191"/>
      <c r="B182" s="191"/>
      <c r="C182" s="191"/>
      <c r="D182" s="191"/>
      <c r="E182" s="185"/>
      <c r="F182" s="185"/>
      <c r="G182" s="185"/>
    </row>
    <row r="183" spans="1:7">
      <c r="A183" s="191"/>
      <c r="B183" s="191"/>
      <c r="C183" s="191"/>
      <c r="D183" s="191"/>
      <c r="E183" s="185"/>
      <c r="F183" s="185"/>
      <c r="G183" s="185"/>
    </row>
  </sheetData>
  <sheetProtection sheet="1" objects="1" scenarios="1" formatColumns="0" formatRows="0" selectLockedCells="1"/>
  <customSheetViews>
    <customSheetView guid="{9154002C-6C58-44C9-AE93-0E761C3D01F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9AABADBB-0C61-4F6E-8EBA-FB1F391DCDF7}"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29" type="noConversion"/>
  <conditionalFormatting sqref="E30:E72 G55 G59:G60">
    <cfRule type="cellIs" dxfId="38" priority="2" stopIfTrue="1" operator="equal">
      <formula>"a"</formula>
    </cfRule>
  </conditionalFormatting>
  <conditionalFormatting sqref="E30:E72">
    <cfRule type="expression" dxfId="37" priority="1" stopIfTrue="1">
      <formula>D30&gt;0</formula>
    </cfRule>
  </conditionalFormatting>
  <conditionalFormatting sqref="E135 G135 E142 Q143:Q144 T143:T144 G144 E144:E151 Q152:Q153 T152:T153 G153 E153:E154">
    <cfRule type="cellIs" dxfId="36" priority="4" stopIfTrue="1" operator="equal">
      <formula>"a"</formula>
    </cfRule>
  </conditionalFormatting>
  <conditionalFormatting sqref="G17:G72 G128:G129 G132:G133 G136:G138 G141:G142 G145:G151 G154 G156:G161 G163:G166 G168:G172">
    <cfRule type="expression" dxfId="35" priority="5" stopIfTrue="1">
      <formula>E17=""</formula>
    </cfRule>
  </conditionalFormatting>
  <conditionalFormatting sqref="Q17:Q73 T17:T73 Q127:Q138 T127:T138 Q141:Q142 T141:T142 Q145:Q151 T145:T151 Q154 T154 Q156:Q166 T156:T166 Q168:Q172 T168:T172">
    <cfRule type="cellIs" dxfId="34"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44"/>
  <sheetViews>
    <sheetView view="pageBreakPreview" topLeftCell="A13" zoomScale="70" zoomScaleSheetLayoutView="70" workbookViewId="0">
      <selection activeCell="C21" sqref="C21"/>
    </sheetView>
  </sheetViews>
  <sheetFormatPr defaultColWidth="9" defaultRowHeight="15.75"/>
  <cols>
    <col min="1" max="1" width="8.625" style="894" customWidth="1"/>
    <col min="2" max="2" width="10.25" style="894" bestFit="1" customWidth="1"/>
    <col min="3" max="3" width="16.875" style="895" bestFit="1" customWidth="1"/>
    <col min="4" max="4" width="10.625" style="894" customWidth="1"/>
    <col min="5" max="5" width="17.5" style="894" bestFit="1" customWidth="1"/>
    <col min="6" max="6" width="72.625" style="934" customWidth="1"/>
    <col min="7" max="7" width="11.625" style="853" customWidth="1"/>
    <col min="8" max="8" width="12" style="853" customWidth="1"/>
    <col min="9" max="9" width="14.75" style="935" customWidth="1"/>
    <col min="10" max="10" width="22.25" style="879" customWidth="1"/>
    <col min="11" max="11" width="17.875" style="555" customWidth="1"/>
    <col min="12" max="12" width="15.125" style="628" customWidth="1"/>
    <col min="13" max="13" width="15.75" style="628" customWidth="1"/>
    <col min="14" max="14" width="16.875" style="628" customWidth="1"/>
    <col min="15" max="15" width="14.375" style="628" customWidth="1"/>
    <col min="16" max="26" width="9" style="628" customWidth="1"/>
    <col min="27" max="31" width="9" style="628"/>
    <col min="32" max="32" width="9" style="628" hidden="1" customWidth="1"/>
    <col min="33" max="34" width="17.625" style="628" hidden="1" customWidth="1"/>
    <col min="35" max="35" width="9" style="628" hidden="1" customWidth="1"/>
    <col min="36" max="36" width="15.5" style="628" hidden="1" customWidth="1"/>
    <col min="37" max="37" width="15.375" style="628" hidden="1" customWidth="1"/>
    <col min="38" max="49" width="9" style="628"/>
    <col min="50" max="16384" width="9" style="629"/>
  </cols>
  <sheetData>
    <row r="1" spans="1:37" ht="16.5">
      <c r="A1" s="891" t="str">
        <f>Cover!B3</f>
        <v>Ref. No:  SRTS-II/C&amp;M/WC-4218/2025---------------------
Specification Nos: SR2/NT/W-AIS/DOM/C00/25/01355</v>
      </c>
      <c r="B1" s="891"/>
      <c r="C1" s="892"/>
      <c r="D1" s="891"/>
      <c r="E1" s="891"/>
      <c r="F1" s="931"/>
      <c r="G1" s="851"/>
      <c r="H1" s="851"/>
      <c r="I1" s="932"/>
      <c r="J1" s="878" t="s">
        <v>79</v>
      </c>
    </row>
    <row r="2" spans="1:37">
      <c r="A2" s="893"/>
      <c r="B2" s="893"/>
      <c r="C2" s="864"/>
      <c r="D2" s="893"/>
      <c r="E2" s="893"/>
      <c r="F2" s="933"/>
      <c r="G2" s="852"/>
      <c r="H2" s="852"/>
      <c r="I2" s="886"/>
      <c r="J2" s="555"/>
    </row>
    <row r="3" spans="1:37" ht="39" customHeight="1">
      <c r="A3" s="1180" t="str">
        <f>Cover!$B$2</f>
        <v>Construction of 220kV Terminal Bay at 400kV Hiriyur Substation for KPTCL by POWERGRID</v>
      </c>
      <c r="B3" s="1180"/>
      <c r="C3" s="1180"/>
      <c r="D3" s="1180"/>
      <c r="E3" s="1180"/>
      <c r="F3" s="1180"/>
      <c r="G3" s="1180"/>
      <c r="H3" s="1180"/>
      <c r="I3" s="1180"/>
      <c r="J3" s="1180"/>
      <c r="AF3" s="633" t="s">
        <v>184</v>
      </c>
      <c r="AH3" s="729">
        <f>IF(ISERROR(#REF!/('Sch-6'!D15+'Sch-6'!D17+'Sch-6'!D19)),0,#REF!/( 'Sch-6'!D15+'Sch-6'!D17+'Sch-6'!D19))</f>
        <v>0</v>
      </c>
    </row>
    <row r="4" spans="1:37" ht="16.5">
      <c r="A4" s="1144" t="s">
        <v>185</v>
      </c>
      <c r="B4" s="1144"/>
      <c r="C4" s="1144"/>
      <c r="D4" s="1144"/>
      <c r="E4" s="1144"/>
      <c r="F4" s="1144"/>
      <c r="G4" s="1144"/>
      <c r="H4" s="1144"/>
      <c r="I4" s="1144"/>
      <c r="J4" s="1144"/>
      <c r="AF4" s="633" t="s">
        <v>186</v>
      </c>
      <c r="AH4" s="729" t="e">
        <f>#REF!</f>
        <v>#REF!</v>
      </c>
    </row>
    <row r="5" spans="1:37">
      <c r="AF5" s="633" t="s">
        <v>187</v>
      </c>
      <c r="AH5" s="729">
        <f>IF(ISERROR(#REF!/#REF!),0,#REF! /#REF!)</f>
        <v>0</v>
      </c>
    </row>
    <row r="6" spans="1:37" ht="16.5">
      <c r="A6" s="896" t="str">
        <f>'Sch-1.'!A7</f>
        <v>Bidder’s Name and Address (Lead Partner) :</v>
      </c>
      <c r="B6" s="896"/>
      <c r="C6" s="897"/>
      <c r="D6" s="896"/>
      <c r="E6" s="896"/>
      <c r="F6" s="936"/>
      <c r="G6" s="854"/>
      <c r="H6" s="854"/>
      <c r="I6" s="937" t="s">
        <v>81</v>
      </c>
      <c r="J6" s="555"/>
      <c r="AF6" s="633" t="s">
        <v>188</v>
      </c>
      <c r="AH6" s="729" t="e">
        <f>#REF!</f>
        <v>#REF!</v>
      </c>
    </row>
    <row r="7" spans="1:37" ht="16.5">
      <c r="A7" s="896"/>
      <c r="B7" s="896"/>
      <c r="C7" s="897"/>
      <c r="D7" s="896"/>
      <c r="E7" s="896"/>
      <c r="F7" s="936"/>
      <c r="G7" s="854"/>
      <c r="H7" s="854"/>
      <c r="I7" s="1182" t="s">
        <v>82</v>
      </c>
      <c r="J7" s="1182"/>
      <c r="AF7" s="633"/>
      <c r="AH7" s="729"/>
    </row>
    <row r="8" spans="1:37" ht="16.5">
      <c r="A8" s="1181" t="str">
        <f>'Sch-1.'!A9</f>
        <v/>
      </c>
      <c r="B8" s="1181"/>
      <c r="C8" s="1181"/>
      <c r="D8" s="1181"/>
      <c r="E8" s="1181"/>
      <c r="F8" s="1181"/>
      <c r="G8" s="1181"/>
      <c r="H8" s="1181"/>
      <c r="I8" s="938" t="str">
        <f>'Sch-1.'!I9</f>
        <v>C&amp;M Department</v>
      </c>
      <c r="J8" s="555"/>
      <c r="AF8" s="633" t="s">
        <v>189</v>
      </c>
      <c r="AH8" s="729" t="e">
        <f>SUM(AH3:AH6)</f>
        <v>#REF!</v>
      </c>
    </row>
    <row r="9" spans="1:37" ht="16.5">
      <c r="A9" s="898" t="s">
        <v>84</v>
      </c>
      <c r="B9" s="898"/>
      <c r="C9" s="1178" t="str">
        <f>IF('Sch-1.'!C10=0, "", 'Sch-1.'!C10)</f>
        <v/>
      </c>
      <c r="D9" s="1178"/>
      <c r="E9" s="1178"/>
      <c r="I9" s="938" t="str">
        <f>'Sch-1.'!I10</f>
        <v>Power Grid Corporation of India Ltd.,</v>
      </c>
      <c r="J9" s="555"/>
    </row>
    <row r="10" spans="1:37" ht="16.5">
      <c r="A10" s="898" t="s">
        <v>86</v>
      </c>
      <c r="B10" s="898"/>
      <c r="C10" s="1178" t="str">
        <f>IF('Sch-1.'!C11=0, "", 'Sch-1.'!C11)</f>
        <v/>
      </c>
      <c r="D10" s="1178"/>
      <c r="E10" s="1178"/>
      <c r="I10" s="938" t="str">
        <f>'Sch-1.'!I11</f>
        <v>SR-II,RHQ</v>
      </c>
      <c r="J10" s="555"/>
    </row>
    <row r="11" spans="1:37">
      <c r="A11" s="856"/>
      <c r="B11" s="856"/>
      <c r="C11" s="1177"/>
      <c r="D11" s="1178"/>
      <c r="E11" s="1178"/>
      <c r="F11" s="939"/>
      <c r="I11" s="938" t="str">
        <f>'Sch-1.'!I12</f>
        <v>Singanayakanahalli,Yelahanka</v>
      </c>
      <c r="J11" s="555"/>
      <c r="AF11" s="633" t="s">
        <v>190</v>
      </c>
      <c r="AH11" s="729" t="e">
        <f>'Sch-1.'!#REF!</f>
        <v>#REF!</v>
      </c>
    </row>
    <row r="12" spans="1:37">
      <c r="A12" s="856"/>
      <c r="B12" s="856"/>
      <c r="C12" s="1178" t="str">
        <f>IF('Sch-1.'!C13=0, "", 'Sch-1.'!C13)</f>
        <v/>
      </c>
      <c r="D12" s="1178"/>
      <c r="E12" s="1178"/>
      <c r="I12" s="938" t="str">
        <f>'Sch-1.'!I13</f>
        <v>Bangalore -560064</v>
      </c>
      <c r="J12" s="555"/>
      <c r="AF12" s="633"/>
      <c r="AH12" s="729"/>
    </row>
    <row r="13" spans="1:37">
      <c r="A13" s="856"/>
      <c r="B13" s="856"/>
      <c r="C13" s="899"/>
      <c r="D13" s="856"/>
      <c r="E13" s="856"/>
      <c r="F13" s="940"/>
      <c r="G13" s="855"/>
      <c r="H13" s="855"/>
      <c r="I13" s="938"/>
      <c r="J13" s="555"/>
      <c r="AF13" s="633"/>
      <c r="AH13" s="729"/>
    </row>
    <row r="14" spans="1:37" ht="16.5">
      <c r="A14" s="1179"/>
      <c r="B14" s="1179"/>
      <c r="C14" s="1179"/>
      <c r="D14" s="1179"/>
      <c r="E14" s="1179"/>
      <c r="F14" s="1179"/>
      <c r="G14" s="1179"/>
      <c r="H14" s="1179"/>
      <c r="I14" s="1179"/>
      <c r="J14" s="1179"/>
      <c r="P14" s="730"/>
      <c r="Q14" s="730"/>
      <c r="R14" s="730"/>
      <c r="S14" s="730"/>
      <c r="AG14" s="1184" t="s">
        <v>191</v>
      </c>
      <c r="AH14" s="1184"/>
      <c r="AI14" s="627" t="s">
        <v>182</v>
      </c>
      <c r="AJ14" s="1184" t="s">
        <v>192</v>
      </c>
      <c r="AK14" s="1184"/>
    </row>
    <row r="15" spans="1:37" ht="16.5">
      <c r="A15" s="900"/>
      <c r="B15" s="900"/>
      <c r="C15" s="901"/>
      <c r="D15" s="900"/>
      <c r="E15" s="900"/>
      <c r="F15" s="941"/>
      <c r="G15" s="856"/>
      <c r="H15" s="856"/>
      <c r="I15" s="1186" t="s">
        <v>91</v>
      </c>
      <c r="J15" s="1186"/>
      <c r="K15" s="1186"/>
      <c r="P15" s="730"/>
      <c r="Q15" s="730"/>
      <c r="R15" s="730"/>
      <c r="S15" s="730"/>
      <c r="AG15" s="826"/>
      <c r="AH15" s="826"/>
      <c r="AI15" s="627"/>
      <c r="AJ15" s="826"/>
      <c r="AK15" s="826"/>
    </row>
    <row r="16" spans="1:37" ht="165">
      <c r="A16" s="873" t="s">
        <v>92</v>
      </c>
      <c r="B16" s="874" t="s">
        <v>193</v>
      </c>
      <c r="C16" s="875" t="s">
        <v>194</v>
      </c>
      <c r="D16" s="874" t="s">
        <v>95</v>
      </c>
      <c r="E16" s="874" t="s">
        <v>96</v>
      </c>
      <c r="F16" s="876" t="s">
        <v>195</v>
      </c>
      <c r="G16" s="857" t="s">
        <v>98</v>
      </c>
      <c r="H16" s="857" t="s">
        <v>196</v>
      </c>
      <c r="I16" s="877" t="s">
        <v>197</v>
      </c>
      <c r="J16" s="876" t="s">
        <v>198</v>
      </c>
      <c r="K16" s="876" t="s">
        <v>102</v>
      </c>
      <c r="P16" s="730"/>
      <c r="Q16" s="730"/>
      <c r="R16" s="730"/>
      <c r="S16" s="730"/>
      <c r="AG16" s="731" t="s">
        <v>199</v>
      </c>
      <c r="AH16" s="731" t="s">
        <v>200</v>
      </c>
      <c r="AI16" s="627"/>
      <c r="AJ16" s="731" t="s">
        <v>199</v>
      </c>
      <c r="AK16" s="731" t="s">
        <v>200</v>
      </c>
    </row>
    <row r="17" spans="1:37" ht="16.5">
      <c r="A17" s="902">
        <v>1</v>
      </c>
      <c r="B17" s="874">
        <v>2</v>
      </c>
      <c r="C17" s="875">
        <v>3</v>
      </c>
      <c r="D17" s="874">
        <v>4</v>
      </c>
      <c r="E17" s="874">
        <v>5</v>
      </c>
      <c r="F17" s="874">
        <v>6</v>
      </c>
      <c r="G17" s="858">
        <v>7</v>
      </c>
      <c r="H17" s="858">
        <v>8</v>
      </c>
      <c r="I17" s="942">
        <v>9</v>
      </c>
      <c r="J17" s="858" t="s">
        <v>103</v>
      </c>
      <c r="K17" s="858">
        <v>11</v>
      </c>
      <c r="P17" s="730"/>
      <c r="Q17" s="730"/>
      <c r="R17" s="730"/>
      <c r="S17" s="730"/>
      <c r="AG17" s="688">
        <v>5</v>
      </c>
      <c r="AH17" s="688" t="s">
        <v>175</v>
      </c>
      <c r="AI17" s="627"/>
      <c r="AJ17" s="688">
        <v>5</v>
      </c>
      <c r="AK17" s="688" t="s">
        <v>175</v>
      </c>
    </row>
    <row r="18" spans="1:37" ht="31.5">
      <c r="A18" s="859"/>
      <c r="B18" s="859"/>
      <c r="C18" s="903"/>
      <c r="D18" s="1187" t="s">
        <v>201</v>
      </c>
      <c r="E18" s="1188"/>
      <c r="F18" s="1189"/>
      <c r="G18" s="859"/>
      <c r="H18" s="860"/>
      <c r="I18" s="880"/>
      <c r="J18" s="880"/>
      <c r="K18" s="881"/>
      <c r="L18" s="835"/>
      <c r="M18" s="835"/>
      <c r="N18" s="758" t="s">
        <v>105</v>
      </c>
      <c r="O18" s="758" t="s">
        <v>106</v>
      </c>
      <c r="P18" s="730"/>
      <c r="Q18" s="730"/>
      <c r="R18" s="730"/>
      <c r="S18" s="730"/>
      <c r="AG18" s="688"/>
      <c r="AH18" s="688"/>
      <c r="AI18" s="627"/>
      <c r="AJ18" s="688"/>
      <c r="AK18" s="688"/>
    </row>
    <row r="19" spans="1:37" ht="24.75" customHeight="1">
      <c r="A19" s="904" t="s">
        <v>14</v>
      </c>
      <c r="B19" s="1190" t="s">
        <v>202</v>
      </c>
      <c r="C19" s="1191"/>
      <c r="D19" s="1191"/>
      <c r="E19" s="1191"/>
      <c r="F19" s="1192"/>
      <c r="G19" s="859"/>
      <c r="H19" s="860"/>
      <c r="I19" s="880"/>
      <c r="J19" s="880"/>
      <c r="K19" s="881"/>
      <c r="L19" s="835"/>
      <c r="M19" s="835"/>
      <c r="N19" s="841"/>
      <c r="O19" s="841"/>
      <c r="P19" s="730"/>
      <c r="Q19" s="730"/>
      <c r="R19" s="730"/>
      <c r="S19" s="730"/>
      <c r="AG19" s="688"/>
      <c r="AH19" s="688"/>
      <c r="AI19" s="627"/>
      <c r="AJ19" s="688"/>
      <c r="AK19" s="688"/>
    </row>
    <row r="20" spans="1:37" ht="24.75" customHeight="1">
      <c r="A20" s="981" t="s">
        <v>203</v>
      </c>
      <c r="B20" s="1193" t="s">
        <v>204</v>
      </c>
      <c r="C20" s="1194"/>
      <c r="D20" s="982"/>
      <c r="E20" s="982"/>
      <c r="F20" s="983"/>
      <c r="G20" s="984"/>
      <c r="H20" s="985"/>
      <c r="I20" s="986"/>
      <c r="J20" s="986"/>
      <c r="K20" s="987"/>
      <c r="L20" s="835"/>
      <c r="M20" s="835"/>
      <c r="N20" s="841"/>
      <c r="O20" s="841"/>
      <c r="P20" s="730"/>
      <c r="Q20" s="730"/>
      <c r="R20" s="730"/>
      <c r="S20" s="730"/>
      <c r="AG20" s="688"/>
      <c r="AH20" s="688"/>
      <c r="AI20" s="627"/>
      <c r="AJ20" s="688"/>
      <c r="AK20" s="688"/>
    </row>
    <row r="21" spans="1:37" ht="24" customHeight="1">
      <c r="A21" s="905">
        <v>1</v>
      </c>
      <c r="B21" s="906">
        <v>85354010</v>
      </c>
      <c r="C21" s="907"/>
      <c r="D21" s="908">
        <v>0.18</v>
      </c>
      <c r="E21" s="909" t="s">
        <v>108</v>
      </c>
      <c r="F21" s="943" t="s">
        <v>722</v>
      </c>
      <c r="G21" s="850" t="s">
        <v>709</v>
      </c>
      <c r="H21" s="850">
        <v>1</v>
      </c>
      <c r="I21" s="1016"/>
      <c r="J21" s="882" t="str">
        <f t="shared" ref="J21:J24" si="0">IF(I21=0, "Included", IF(ISERROR(H21*I21), I21, H21*I21))</f>
        <v>Included</v>
      </c>
      <c r="K21" s="882">
        <f t="shared" ref="K21:K24" si="1">O21</f>
        <v>0</v>
      </c>
      <c r="L21" s="569"/>
      <c r="M21" s="569"/>
      <c r="N21" s="569">
        <f t="shared" ref="N21:N24" si="2">IF(J21="Included",0,J21)</f>
        <v>0</v>
      </c>
      <c r="O21" s="569">
        <f t="shared" ref="O21:O55" si="3">IF(E21="confirmed",(N21*D21),(N21*E21))</f>
        <v>0</v>
      </c>
      <c r="P21" s="730"/>
      <c r="Q21" s="730"/>
      <c r="R21" s="730"/>
      <c r="S21" s="730"/>
      <c r="AG21" s="688"/>
      <c r="AH21" s="688"/>
      <c r="AI21" s="627"/>
      <c r="AJ21" s="688"/>
      <c r="AK21" s="688"/>
    </row>
    <row r="22" spans="1:37" ht="21.75" customHeight="1">
      <c r="A22" s="905">
        <v>2</v>
      </c>
      <c r="B22" s="906">
        <v>85353090</v>
      </c>
      <c r="C22" s="907"/>
      <c r="D22" s="908">
        <v>0.18</v>
      </c>
      <c r="E22" s="909" t="s">
        <v>108</v>
      </c>
      <c r="F22" s="943" t="s">
        <v>723</v>
      </c>
      <c r="G22" s="850" t="s">
        <v>709</v>
      </c>
      <c r="H22" s="850">
        <v>3</v>
      </c>
      <c r="I22" s="1017"/>
      <c r="J22" s="882" t="str">
        <f t="shared" si="0"/>
        <v>Included</v>
      </c>
      <c r="K22" s="882">
        <f t="shared" si="1"/>
        <v>0</v>
      </c>
      <c r="L22" s="569"/>
      <c r="M22" s="569"/>
      <c r="N22" s="569">
        <f t="shared" si="2"/>
        <v>0</v>
      </c>
      <c r="O22" s="569">
        <f t="shared" si="3"/>
        <v>0</v>
      </c>
      <c r="P22" s="730"/>
      <c r="Q22" s="730"/>
      <c r="R22" s="730"/>
      <c r="S22" s="730"/>
      <c r="AG22" s="688"/>
      <c r="AH22" s="688"/>
      <c r="AI22" s="627"/>
      <c r="AJ22" s="688"/>
      <c r="AK22" s="688"/>
    </row>
    <row r="23" spans="1:37" ht="16.5">
      <c r="A23" s="905">
        <v>3</v>
      </c>
      <c r="B23" s="906">
        <v>85353090</v>
      </c>
      <c r="C23" s="907"/>
      <c r="D23" s="908">
        <v>0.18</v>
      </c>
      <c r="E23" s="909" t="s">
        <v>108</v>
      </c>
      <c r="F23" s="944" t="s">
        <v>724</v>
      </c>
      <c r="G23" s="850" t="s">
        <v>709</v>
      </c>
      <c r="H23" s="850">
        <v>2</v>
      </c>
      <c r="I23" s="1016"/>
      <c r="J23" s="882" t="str">
        <f t="shared" si="0"/>
        <v>Included</v>
      </c>
      <c r="K23" s="882">
        <f t="shared" si="1"/>
        <v>0</v>
      </c>
      <c r="L23" s="569"/>
      <c r="M23" s="569"/>
      <c r="N23" s="569">
        <f t="shared" si="2"/>
        <v>0</v>
      </c>
      <c r="O23" s="569">
        <f t="shared" si="3"/>
        <v>0</v>
      </c>
      <c r="P23" s="730"/>
      <c r="Q23" s="730"/>
      <c r="R23" s="730"/>
      <c r="S23" s="730"/>
      <c r="AG23" s="688"/>
      <c r="AH23" s="688"/>
      <c r="AI23" s="627"/>
      <c r="AJ23" s="688"/>
      <c r="AK23" s="688"/>
    </row>
    <row r="24" spans="1:37" ht="32.25" customHeight="1">
      <c r="A24" s="905">
        <v>4</v>
      </c>
      <c r="B24" s="906">
        <v>85353090</v>
      </c>
      <c r="C24" s="907"/>
      <c r="D24" s="908">
        <v>0.18</v>
      </c>
      <c r="E24" s="909" t="s">
        <v>108</v>
      </c>
      <c r="F24" s="944" t="s">
        <v>206</v>
      </c>
      <c r="G24" s="850" t="s">
        <v>709</v>
      </c>
      <c r="H24" s="850">
        <v>3</v>
      </c>
      <c r="I24" s="1016"/>
      <c r="J24" s="882" t="str">
        <f t="shared" si="0"/>
        <v>Included</v>
      </c>
      <c r="K24" s="882">
        <f t="shared" si="1"/>
        <v>0</v>
      </c>
      <c r="L24" s="569"/>
      <c r="M24" s="569"/>
      <c r="N24" s="569">
        <f t="shared" si="2"/>
        <v>0</v>
      </c>
      <c r="O24" s="569">
        <f t="shared" si="3"/>
        <v>0</v>
      </c>
      <c r="P24" s="730"/>
      <c r="Q24" s="730"/>
      <c r="R24" s="730"/>
      <c r="S24" s="730"/>
      <c r="AG24" s="688"/>
      <c r="AH24" s="688"/>
      <c r="AI24" s="627"/>
      <c r="AJ24" s="688"/>
      <c r="AK24" s="688"/>
    </row>
    <row r="25" spans="1:37" ht="23.25" customHeight="1">
      <c r="A25" s="905">
        <v>5</v>
      </c>
      <c r="B25" s="906">
        <v>85353090</v>
      </c>
      <c r="C25" s="907"/>
      <c r="D25" s="908">
        <v>0.18</v>
      </c>
      <c r="E25" s="909" t="s">
        <v>108</v>
      </c>
      <c r="F25" s="944" t="s">
        <v>705</v>
      </c>
      <c r="G25" s="850" t="s">
        <v>709</v>
      </c>
      <c r="H25" s="850">
        <v>3</v>
      </c>
      <c r="I25" s="1016"/>
      <c r="J25" s="882" t="str">
        <f t="shared" ref="J25:J33" si="4">IF(I25=0, "Included", IF(ISERROR(H25*I25), I25, H25*I25))</f>
        <v>Included</v>
      </c>
      <c r="K25" s="882">
        <f t="shared" ref="K25:K33" si="5">O25</f>
        <v>0</v>
      </c>
      <c r="L25" s="569"/>
      <c r="M25" s="569"/>
      <c r="N25" s="569">
        <f t="shared" ref="N25:N33" si="6">IF(J25="Included",0,J25)</f>
        <v>0</v>
      </c>
      <c r="O25" s="569">
        <f t="shared" si="3"/>
        <v>0</v>
      </c>
      <c r="P25" s="730"/>
      <c r="Q25" s="730"/>
      <c r="R25" s="730"/>
      <c r="S25" s="730"/>
      <c r="AG25" s="688"/>
      <c r="AH25" s="688"/>
      <c r="AI25" s="627"/>
      <c r="AJ25" s="688"/>
      <c r="AK25" s="688"/>
    </row>
    <row r="26" spans="1:37" ht="29.25" customHeight="1">
      <c r="A26" s="905">
        <v>6</v>
      </c>
      <c r="B26" s="906">
        <v>85353090</v>
      </c>
      <c r="C26" s="907"/>
      <c r="D26" s="908">
        <v>0.18</v>
      </c>
      <c r="E26" s="909" t="s">
        <v>108</v>
      </c>
      <c r="F26" s="944" t="s">
        <v>706</v>
      </c>
      <c r="G26" s="850" t="s">
        <v>709</v>
      </c>
      <c r="H26" s="850">
        <v>3</v>
      </c>
      <c r="I26" s="1016"/>
      <c r="J26" s="882" t="str">
        <f t="shared" si="4"/>
        <v>Included</v>
      </c>
      <c r="K26" s="882">
        <f t="shared" si="5"/>
        <v>0</v>
      </c>
      <c r="L26" s="569"/>
      <c r="M26" s="569"/>
      <c r="N26" s="569">
        <f t="shared" si="6"/>
        <v>0</v>
      </c>
      <c r="O26" s="569">
        <f t="shared" si="3"/>
        <v>0</v>
      </c>
      <c r="P26" s="730"/>
      <c r="Q26" s="730"/>
      <c r="R26" s="730"/>
      <c r="S26" s="730"/>
      <c r="AG26" s="688"/>
      <c r="AH26" s="688"/>
      <c r="AI26" s="627"/>
      <c r="AJ26" s="688"/>
      <c r="AK26" s="688"/>
    </row>
    <row r="27" spans="1:37" ht="28.5" customHeight="1">
      <c r="A27" s="981" t="s">
        <v>207</v>
      </c>
      <c r="B27" s="988"/>
      <c r="C27" s="989"/>
      <c r="D27" s="990"/>
      <c r="E27" s="991"/>
      <c r="F27" s="992" t="s">
        <v>208</v>
      </c>
      <c r="G27" s="993"/>
      <c r="H27" s="993"/>
      <c r="I27" s="994"/>
      <c r="J27" s="985"/>
      <c r="K27" s="985"/>
      <c r="L27" s="569"/>
      <c r="M27" s="569"/>
      <c r="N27" s="569"/>
      <c r="O27" s="569"/>
      <c r="P27" s="730"/>
      <c r="Q27" s="730"/>
      <c r="R27" s="730"/>
      <c r="S27" s="730"/>
      <c r="AG27" s="688"/>
      <c r="AH27" s="688"/>
      <c r="AI27" s="627"/>
      <c r="AJ27" s="688"/>
      <c r="AK27" s="688"/>
    </row>
    <row r="28" spans="1:37" ht="16.5">
      <c r="A28" s="905">
        <v>1</v>
      </c>
      <c r="B28" s="906">
        <v>85353090</v>
      </c>
      <c r="C28" s="907"/>
      <c r="D28" s="908">
        <v>0.18</v>
      </c>
      <c r="E28" s="909" t="s">
        <v>108</v>
      </c>
      <c r="F28" s="944" t="s">
        <v>707</v>
      </c>
      <c r="G28" s="850" t="s">
        <v>709</v>
      </c>
      <c r="H28" s="850">
        <v>1</v>
      </c>
      <c r="I28" s="1016"/>
      <c r="J28" s="882" t="str">
        <f t="shared" si="4"/>
        <v>Included</v>
      </c>
      <c r="K28" s="882">
        <f t="shared" si="5"/>
        <v>0</v>
      </c>
      <c r="L28" s="569"/>
      <c r="M28" s="569"/>
      <c r="N28" s="569">
        <f t="shared" si="6"/>
        <v>0</v>
      </c>
      <c r="O28" s="569">
        <f t="shared" si="3"/>
        <v>0</v>
      </c>
      <c r="P28" s="730"/>
      <c r="Q28" s="730"/>
      <c r="R28" s="730"/>
      <c r="S28" s="730"/>
      <c r="AG28" s="688"/>
      <c r="AH28" s="688"/>
      <c r="AI28" s="627"/>
      <c r="AJ28" s="688"/>
      <c r="AK28" s="688"/>
    </row>
    <row r="29" spans="1:37" ht="28.5" customHeight="1">
      <c r="A29" s="905">
        <v>2</v>
      </c>
      <c r="B29" s="906">
        <v>85353090</v>
      </c>
      <c r="C29" s="907"/>
      <c r="D29" s="908">
        <v>0.18</v>
      </c>
      <c r="E29" s="909" t="s">
        <v>108</v>
      </c>
      <c r="F29" s="944" t="s">
        <v>708</v>
      </c>
      <c r="G29" s="850" t="s">
        <v>110</v>
      </c>
      <c r="H29" s="850">
        <v>1</v>
      </c>
      <c r="I29" s="1016"/>
      <c r="J29" s="882" t="str">
        <f t="shared" si="4"/>
        <v>Included</v>
      </c>
      <c r="K29" s="882">
        <f t="shared" si="5"/>
        <v>0</v>
      </c>
      <c r="L29" s="569"/>
      <c r="M29" s="569"/>
      <c r="N29" s="569">
        <f t="shared" si="6"/>
        <v>0</v>
      </c>
      <c r="O29" s="569">
        <f t="shared" si="3"/>
        <v>0</v>
      </c>
      <c r="P29" s="730"/>
      <c r="Q29" s="730"/>
      <c r="R29" s="730"/>
      <c r="S29" s="730"/>
      <c r="AG29" s="688"/>
      <c r="AH29" s="688"/>
      <c r="AI29" s="627"/>
      <c r="AJ29" s="688"/>
      <c r="AK29" s="688"/>
    </row>
    <row r="30" spans="1:37" ht="41.25" customHeight="1">
      <c r="A30" s="905">
        <v>3</v>
      </c>
      <c r="B30" s="906">
        <v>85353090</v>
      </c>
      <c r="C30" s="907"/>
      <c r="D30" s="908">
        <v>0.18</v>
      </c>
      <c r="E30" s="909" t="s">
        <v>108</v>
      </c>
      <c r="F30" s="944" t="s">
        <v>725</v>
      </c>
      <c r="G30" s="850" t="s">
        <v>110</v>
      </c>
      <c r="H30" s="850">
        <v>1</v>
      </c>
      <c r="I30" s="1016"/>
      <c r="J30" s="882" t="str">
        <f t="shared" si="4"/>
        <v>Included</v>
      </c>
      <c r="K30" s="882">
        <f t="shared" si="5"/>
        <v>0</v>
      </c>
      <c r="L30" s="569"/>
      <c r="M30" s="569"/>
      <c r="N30" s="569">
        <f t="shared" si="6"/>
        <v>0</v>
      </c>
      <c r="O30" s="569">
        <f t="shared" si="3"/>
        <v>0</v>
      </c>
      <c r="P30" s="730"/>
      <c r="Q30" s="730"/>
      <c r="R30" s="730"/>
      <c r="S30" s="730"/>
      <c r="AG30" s="688"/>
      <c r="AH30" s="688"/>
      <c r="AI30" s="627"/>
      <c r="AJ30" s="688"/>
      <c r="AK30" s="688"/>
    </row>
    <row r="31" spans="1:37" ht="29.25" customHeight="1">
      <c r="A31" s="995" t="s">
        <v>209</v>
      </c>
      <c r="B31" s="988"/>
      <c r="C31" s="989"/>
      <c r="D31" s="990"/>
      <c r="E31" s="991"/>
      <c r="F31" s="996" t="s">
        <v>210</v>
      </c>
      <c r="G31" s="993"/>
      <c r="H31" s="993"/>
      <c r="I31" s="994"/>
      <c r="J31" s="985"/>
      <c r="K31" s="985"/>
      <c r="L31" s="569"/>
      <c r="M31" s="569"/>
      <c r="N31" s="569"/>
      <c r="O31" s="569"/>
      <c r="P31" s="730"/>
      <c r="Q31" s="730"/>
      <c r="R31" s="730"/>
      <c r="S31" s="730"/>
      <c r="AG31" s="688"/>
      <c r="AH31" s="688"/>
      <c r="AI31" s="627"/>
      <c r="AJ31" s="688"/>
      <c r="AK31" s="688"/>
    </row>
    <row r="32" spans="1:37" s="835" customFormat="1" ht="36" customHeight="1">
      <c r="A32" s="905">
        <v>1</v>
      </c>
      <c r="B32" s="906">
        <v>85353090</v>
      </c>
      <c r="C32" s="907"/>
      <c r="D32" s="908">
        <v>0.18</v>
      </c>
      <c r="E32" s="909" t="s">
        <v>108</v>
      </c>
      <c r="F32" s="944" t="s">
        <v>726</v>
      </c>
      <c r="G32" s="850" t="s">
        <v>709</v>
      </c>
      <c r="H32" s="850">
        <v>1</v>
      </c>
      <c r="I32" s="1016"/>
      <c r="J32" s="882" t="str">
        <f t="shared" si="4"/>
        <v>Included</v>
      </c>
      <c r="K32" s="882">
        <f t="shared" si="5"/>
        <v>0</v>
      </c>
      <c r="L32" s="569"/>
      <c r="M32" s="569"/>
      <c r="N32" s="569">
        <f t="shared" si="6"/>
        <v>0</v>
      </c>
      <c r="O32" s="569">
        <f t="shared" si="3"/>
        <v>0</v>
      </c>
      <c r="P32" s="837"/>
      <c r="Q32" s="837"/>
      <c r="R32" s="837"/>
      <c r="S32" s="837"/>
    </row>
    <row r="33" spans="1:37" s="569" customFormat="1" ht="33.75" customHeight="1">
      <c r="A33" s="905">
        <v>2</v>
      </c>
      <c r="B33" s="906">
        <v>85353090</v>
      </c>
      <c r="C33" s="907"/>
      <c r="D33" s="908">
        <v>0.18</v>
      </c>
      <c r="E33" s="909" t="s">
        <v>108</v>
      </c>
      <c r="F33" s="944" t="s">
        <v>212</v>
      </c>
      <c r="G33" s="850" t="s">
        <v>709</v>
      </c>
      <c r="H33" s="850">
        <v>2</v>
      </c>
      <c r="I33" s="1016"/>
      <c r="J33" s="882" t="str">
        <f t="shared" si="4"/>
        <v>Included</v>
      </c>
      <c r="K33" s="882">
        <f t="shared" si="5"/>
        <v>0</v>
      </c>
      <c r="N33" s="569">
        <f t="shared" si="6"/>
        <v>0</v>
      </c>
      <c r="O33" s="569">
        <f t="shared" si="3"/>
        <v>0</v>
      </c>
      <c r="P33" s="838"/>
      <c r="Q33" s="838"/>
      <c r="R33" s="838"/>
      <c r="S33" s="838"/>
    </row>
    <row r="34" spans="1:37" s="569" customFormat="1" ht="50.25" customHeight="1">
      <c r="A34" s="905">
        <v>3</v>
      </c>
      <c r="B34" s="906">
        <v>85353090</v>
      </c>
      <c r="C34" s="907"/>
      <c r="D34" s="908">
        <v>0.18</v>
      </c>
      <c r="E34" s="909" t="s">
        <v>108</v>
      </c>
      <c r="F34" s="944" t="s">
        <v>213</v>
      </c>
      <c r="G34" s="850" t="s">
        <v>709</v>
      </c>
      <c r="H34" s="850">
        <v>1</v>
      </c>
      <c r="I34" s="1016"/>
      <c r="J34" s="882" t="str">
        <f t="shared" ref="J34" si="7">IF(I34=0, "Included", IF(ISERROR(H34*I34), I34, H34*I34))</f>
        <v>Included</v>
      </c>
      <c r="K34" s="882">
        <f t="shared" ref="K34" si="8">O34</f>
        <v>0</v>
      </c>
      <c r="N34" s="569">
        <f t="shared" ref="N34" si="9">IF(J34="Included",0,J34)</f>
        <v>0</v>
      </c>
      <c r="O34" s="569">
        <f t="shared" si="3"/>
        <v>0</v>
      </c>
      <c r="P34" s="838"/>
      <c r="Q34" s="838"/>
      <c r="R34" s="838"/>
      <c r="S34" s="838"/>
    </row>
    <row r="35" spans="1:37" s="569" customFormat="1" ht="41.25" customHeight="1">
      <c r="A35" s="905">
        <v>4</v>
      </c>
      <c r="B35" s="906">
        <v>85353090</v>
      </c>
      <c r="C35" s="907"/>
      <c r="D35" s="908">
        <v>0.18</v>
      </c>
      <c r="E35" s="909" t="s">
        <v>108</v>
      </c>
      <c r="F35" s="944" t="s">
        <v>214</v>
      </c>
      <c r="G35" s="850" t="s">
        <v>709</v>
      </c>
      <c r="H35" s="850">
        <v>1</v>
      </c>
      <c r="I35" s="1016"/>
      <c r="J35" s="882" t="str">
        <f t="shared" ref="J35:J52" si="10">IF(I35=0, "Included", IF(ISERROR(H35*I35), I35, H35*I35))</f>
        <v>Included</v>
      </c>
      <c r="K35" s="882">
        <f t="shared" ref="K35:K52" si="11">O35</f>
        <v>0</v>
      </c>
      <c r="N35" s="569">
        <f t="shared" ref="N35:N52" si="12">IF(J35="Included",0,J35)</f>
        <v>0</v>
      </c>
      <c r="O35" s="569">
        <f t="shared" si="3"/>
        <v>0</v>
      </c>
      <c r="P35" s="838"/>
      <c r="Q35" s="838"/>
      <c r="R35" s="838"/>
      <c r="S35" s="838"/>
    </row>
    <row r="36" spans="1:37" s="569" customFormat="1" ht="41.25" customHeight="1">
      <c r="A36" s="981" t="s">
        <v>215</v>
      </c>
      <c r="B36" s="988"/>
      <c r="C36" s="989"/>
      <c r="D36" s="990"/>
      <c r="E36" s="991"/>
      <c r="F36" s="992" t="s">
        <v>216</v>
      </c>
      <c r="G36" s="993"/>
      <c r="H36" s="993"/>
      <c r="I36" s="994"/>
      <c r="J36" s="985"/>
      <c r="K36" s="985"/>
      <c r="P36" s="838"/>
      <c r="Q36" s="838"/>
      <c r="R36" s="838"/>
      <c r="S36" s="838"/>
    </row>
    <row r="37" spans="1:37" s="569" customFormat="1" ht="43.5" customHeight="1">
      <c r="A37" s="905">
        <v>1</v>
      </c>
      <c r="B37" s="906">
        <v>85353090</v>
      </c>
      <c r="C37" s="907"/>
      <c r="D37" s="908">
        <v>0.18</v>
      </c>
      <c r="E37" s="909" t="s">
        <v>108</v>
      </c>
      <c r="F37" s="944" t="s">
        <v>217</v>
      </c>
      <c r="G37" s="850" t="s">
        <v>709</v>
      </c>
      <c r="H37" s="850">
        <v>2</v>
      </c>
      <c r="I37" s="1016"/>
      <c r="J37" s="882" t="str">
        <f t="shared" si="10"/>
        <v>Included</v>
      </c>
      <c r="K37" s="882">
        <f t="shared" si="11"/>
        <v>0</v>
      </c>
      <c r="N37" s="569">
        <f t="shared" si="12"/>
        <v>0</v>
      </c>
      <c r="O37" s="569">
        <f t="shared" si="3"/>
        <v>0</v>
      </c>
      <c r="P37" s="838"/>
      <c r="Q37" s="838"/>
      <c r="R37" s="838"/>
      <c r="S37" s="838"/>
    </row>
    <row r="38" spans="1:37" s="569" customFormat="1" ht="46.5" customHeight="1">
      <c r="A38" s="905">
        <v>2</v>
      </c>
      <c r="B38" s="906">
        <v>85353090</v>
      </c>
      <c r="C38" s="907"/>
      <c r="D38" s="908">
        <v>0.18</v>
      </c>
      <c r="E38" s="909" t="s">
        <v>108</v>
      </c>
      <c r="F38" s="944" t="s">
        <v>731</v>
      </c>
      <c r="G38" s="850" t="s">
        <v>709</v>
      </c>
      <c r="H38" s="850">
        <v>6</v>
      </c>
      <c r="I38" s="1016"/>
      <c r="J38" s="882" t="str">
        <f t="shared" si="10"/>
        <v>Included</v>
      </c>
      <c r="K38" s="882">
        <f t="shared" si="11"/>
        <v>0</v>
      </c>
      <c r="N38" s="569">
        <f t="shared" si="12"/>
        <v>0</v>
      </c>
      <c r="O38" s="569">
        <f t="shared" si="3"/>
        <v>0</v>
      </c>
      <c r="P38" s="838"/>
      <c r="Q38" s="838"/>
      <c r="R38" s="838"/>
      <c r="S38" s="838"/>
    </row>
    <row r="39" spans="1:37" ht="44.25" customHeight="1">
      <c r="A39" s="905">
        <v>3</v>
      </c>
      <c r="B39" s="906">
        <v>85353090</v>
      </c>
      <c r="C39" s="907"/>
      <c r="D39" s="908">
        <v>0.18</v>
      </c>
      <c r="E39" s="909" t="s">
        <v>108</v>
      </c>
      <c r="F39" s="943" t="s">
        <v>219</v>
      </c>
      <c r="G39" s="850" t="s">
        <v>709</v>
      </c>
      <c r="H39" s="850">
        <v>1</v>
      </c>
      <c r="I39" s="1016"/>
      <c r="J39" s="882" t="str">
        <f t="shared" si="10"/>
        <v>Included</v>
      </c>
      <c r="K39" s="882">
        <f t="shared" si="11"/>
        <v>0</v>
      </c>
      <c r="L39" s="569"/>
      <c r="M39" s="569"/>
      <c r="N39" s="569">
        <f t="shared" si="12"/>
        <v>0</v>
      </c>
      <c r="O39" s="569">
        <f t="shared" si="3"/>
        <v>0</v>
      </c>
      <c r="P39" s="730"/>
      <c r="Q39" s="730"/>
      <c r="R39" s="730"/>
      <c r="S39" s="730"/>
      <c r="AG39" s="688"/>
      <c r="AH39" s="688"/>
      <c r="AI39" s="627"/>
      <c r="AJ39" s="688"/>
      <c r="AK39" s="688"/>
    </row>
    <row r="40" spans="1:37" ht="42" customHeight="1">
      <c r="A40" s="905">
        <v>4</v>
      </c>
      <c r="B40" s="906">
        <v>85353090</v>
      </c>
      <c r="C40" s="907"/>
      <c r="D40" s="908">
        <v>0.18</v>
      </c>
      <c r="E40" s="909" t="s">
        <v>108</v>
      </c>
      <c r="F40" s="943" t="s">
        <v>220</v>
      </c>
      <c r="G40" s="850" t="s">
        <v>709</v>
      </c>
      <c r="H40" s="850">
        <v>1</v>
      </c>
      <c r="I40" s="1016"/>
      <c r="J40" s="882" t="str">
        <f t="shared" si="10"/>
        <v>Included</v>
      </c>
      <c r="K40" s="882">
        <f t="shared" si="11"/>
        <v>0</v>
      </c>
      <c r="L40" s="569"/>
      <c r="M40" s="569"/>
      <c r="N40" s="569">
        <f t="shared" si="12"/>
        <v>0</v>
      </c>
      <c r="O40" s="569">
        <f t="shared" si="3"/>
        <v>0</v>
      </c>
      <c r="P40" s="730"/>
      <c r="Q40" s="730"/>
      <c r="R40" s="730"/>
      <c r="S40" s="730"/>
      <c r="AG40" s="688"/>
      <c r="AH40" s="688"/>
      <c r="AI40" s="627"/>
      <c r="AJ40" s="688"/>
      <c r="AK40" s="688"/>
    </row>
    <row r="41" spans="1:37" ht="45" customHeight="1">
      <c r="A41" s="905">
        <v>5</v>
      </c>
      <c r="B41" s="906">
        <v>85353090</v>
      </c>
      <c r="C41" s="907"/>
      <c r="D41" s="908">
        <v>0.18</v>
      </c>
      <c r="E41" s="909" t="s">
        <v>108</v>
      </c>
      <c r="F41" s="944" t="s">
        <v>221</v>
      </c>
      <c r="G41" s="850" t="s">
        <v>709</v>
      </c>
      <c r="H41" s="850">
        <v>1</v>
      </c>
      <c r="I41" s="1018"/>
      <c r="J41" s="882" t="str">
        <f t="shared" si="10"/>
        <v>Included</v>
      </c>
      <c r="K41" s="882">
        <f t="shared" si="11"/>
        <v>0</v>
      </c>
      <c r="L41" s="569"/>
      <c r="M41" s="569"/>
      <c r="N41" s="569">
        <f t="shared" si="12"/>
        <v>0</v>
      </c>
      <c r="O41" s="569">
        <f t="shared" si="3"/>
        <v>0</v>
      </c>
      <c r="P41" s="730"/>
      <c r="Q41" s="730"/>
      <c r="R41" s="730"/>
      <c r="S41" s="730"/>
      <c r="AG41" s="688"/>
      <c r="AH41" s="688"/>
      <c r="AI41" s="627"/>
      <c r="AJ41" s="688"/>
      <c r="AK41" s="688"/>
    </row>
    <row r="42" spans="1:37" ht="21.75" customHeight="1">
      <c r="A42" s="905">
        <v>6</v>
      </c>
      <c r="B42" s="906">
        <v>85353090</v>
      </c>
      <c r="C42" s="907"/>
      <c r="D42" s="908">
        <v>0.18</v>
      </c>
      <c r="E42" s="909" t="s">
        <v>108</v>
      </c>
      <c r="F42" s="944" t="s">
        <v>222</v>
      </c>
      <c r="G42" s="850" t="s">
        <v>709</v>
      </c>
      <c r="H42" s="850">
        <v>1</v>
      </c>
      <c r="I42" s="1018"/>
      <c r="J42" s="882" t="str">
        <f t="shared" si="10"/>
        <v>Included</v>
      </c>
      <c r="K42" s="882">
        <f t="shared" si="11"/>
        <v>0</v>
      </c>
      <c r="L42" s="569"/>
      <c r="M42" s="569"/>
      <c r="N42" s="569">
        <f t="shared" si="12"/>
        <v>0</v>
      </c>
      <c r="O42" s="569">
        <f t="shared" si="3"/>
        <v>0</v>
      </c>
      <c r="P42" s="730"/>
      <c r="Q42" s="730"/>
      <c r="R42" s="730"/>
      <c r="S42" s="730"/>
      <c r="AG42" s="688"/>
      <c r="AH42" s="688"/>
      <c r="AI42" s="627"/>
      <c r="AJ42" s="688"/>
      <c r="AK42" s="688"/>
    </row>
    <row r="43" spans="1:37" ht="34.5" customHeight="1">
      <c r="A43" s="905">
        <v>7</v>
      </c>
      <c r="B43" s="906">
        <v>85353090</v>
      </c>
      <c r="C43" s="907"/>
      <c r="D43" s="908">
        <v>0.18</v>
      </c>
      <c r="E43" s="909" t="s">
        <v>108</v>
      </c>
      <c r="F43" s="944" t="s">
        <v>223</v>
      </c>
      <c r="G43" s="850" t="s">
        <v>709</v>
      </c>
      <c r="H43" s="850">
        <v>2</v>
      </c>
      <c r="I43" s="1018"/>
      <c r="J43" s="882" t="str">
        <f t="shared" si="10"/>
        <v>Included</v>
      </c>
      <c r="K43" s="882">
        <f t="shared" si="11"/>
        <v>0</v>
      </c>
      <c r="L43" s="569"/>
      <c r="M43" s="569"/>
      <c r="N43" s="569">
        <f t="shared" si="12"/>
        <v>0</v>
      </c>
      <c r="O43" s="569">
        <f t="shared" si="3"/>
        <v>0</v>
      </c>
      <c r="P43" s="730"/>
      <c r="Q43" s="730"/>
      <c r="R43" s="730"/>
      <c r="S43" s="730"/>
      <c r="AG43" s="688"/>
      <c r="AH43" s="688"/>
      <c r="AI43" s="627"/>
      <c r="AJ43" s="688"/>
      <c r="AK43" s="688"/>
    </row>
    <row r="44" spans="1:37" ht="41.25" customHeight="1">
      <c r="A44" s="905">
        <v>8</v>
      </c>
      <c r="B44" s="906">
        <v>85353090</v>
      </c>
      <c r="C44" s="907"/>
      <c r="D44" s="908">
        <v>0.18</v>
      </c>
      <c r="E44" s="909" t="s">
        <v>108</v>
      </c>
      <c r="F44" s="944" t="s">
        <v>224</v>
      </c>
      <c r="G44" s="850" t="s">
        <v>110</v>
      </c>
      <c r="H44" s="850">
        <v>1</v>
      </c>
      <c r="I44" s="1018"/>
      <c r="J44" s="882" t="str">
        <f t="shared" si="10"/>
        <v>Included</v>
      </c>
      <c r="K44" s="882">
        <f t="shared" si="11"/>
        <v>0</v>
      </c>
      <c r="L44" s="569"/>
      <c r="M44" s="569"/>
      <c r="N44" s="569">
        <f t="shared" si="12"/>
        <v>0</v>
      </c>
      <c r="O44" s="569">
        <f t="shared" si="3"/>
        <v>0</v>
      </c>
      <c r="P44" s="730"/>
      <c r="Q44" s="730"/>
      <c r="R44" s="730"/>
      <c r="S44" s="730"/>
      <c r="AG44" s="688"/>
      <c r="AH44" s="688"/>
      <c r="AI44" s="627"/>
      <c r="AJ44" s="688"/>
      <c r="AK44" s="688"/>
    </row>
    <row r="45" spans="1:37" ht="28.5" customHeight="1">
      <c r="A45" s="905">
        <v>9</v>
      </c>
      <c r="B45" s="906">
        <v>85353090</v>
      </c>
      <c r="C45" s="907"/>
      <c r="D45" s="908">
        <v>0.18</v>
      </c>
      <c r="E45" s="909" t="s">
        <v>108</v>
      </c>
      <c r="F45" s="944" t="s">
        <v>225</v>
      </c>
      <c r="G45" s="850" t="s">
        <v>226</v>
      </c>
      <c r="H45" s="850">
        <v>1</v>
      </c>
      <c r="I45" s="1018"/>
      <c r="J45" s="882" t="str">
        <f t="shared" si="10"/>
        <v>Included</v>
      </c>
      <c r="K45" s="882">
        <f t="shared" si="11"/>
        <v>0</v>
      </c>
      <c r="L45" s="569"/>
      <c r="M45" s="569"/>
      <c r="N45" s="569">
        <f t="shared" si="12"/>
        <v>0</v>
      </c>
      <c r="O45" s="569">
        <f t="shared" si="3"/>
        <v>0</v>
      </c>
      <c r="P45" s="730"/>
      <c r="Q45" s="730"/>
      <c r="R45" s="730"/>
      <c r="S45" s="730"/>
      <c r="AG45" s="688"/>
      <c r="AH45" s="688"/>
      <c r="AI45" s="627"/>
      <c r="AJ45" s="688"/>
      <c r="AK45" s="688"/>
    </row>
    <row r="46" spans="1:37" ht="28.5" customHeight="1">
      <c r="A46" s="981" t="s">
        <v>227</v>
      </c>
      <c r="B46" s="988"/>
      <c r="C46" s="989"/>
      <c r="D46" s="990"/>
      <c r="E46" s="991"/>
      <c r="F46" s="992" t="s">
        <v>228</v>
      </c>
      <c r="G46" s="993"/>
      <c r="H46" s="993"/>
      <c r="I46" s="997"/>
      <c r="J46" s="985"/>
      <c r="K46" s="985"/>
      <c r="L46" s="569"/>
      <c r="M46" s="569"/>
      <c r="N46" s="569"/>
      <c r="O46" s="569"/>
      <c r="P46" s="730"/>
      <c r="Q46" s="730"/>
      <c r="R46" s="730"/>
      <c r="S46" s="730"/>
      <c r="AG46" s="688"/>
      <c r="AH46" s="688"/>
      <c r="AI46" s="627"/>
      <c r="AJ46" s="688"/>
      <c r="AK46" s="688"/>
    </row>
    <row r="47" spans="1:37" ht="39" customHeight="1">
      <c r="A47" s="905">
        <v>1</v>
      </c>
      <c r="B47" s="906">
        <v>85353090</v>
      </c>
      <c r="C47" s="907"/>
      <c r="D47" s="908">
        <v>0.18</v>
      </c>
      <c r="E47" s="909" t="s">
        <v>108</v>
      </c>
      <c r="F47" s="944" t="s">
        <v>219</v>
      </c>
      <c r="G47" s="850" t="s">
        <v>709</v>
      </c>
      <c r="H47" s="850">
        <v>1</v>
      </c>
      <c r="I47" s="1016"/>
      <c r="J47" s="882" t="str">
        <f t="shared" si="10"/>
        <v>Included</v>
      </c>
      <c r="K47" s="882">
        <f t="shared" si="11"/>
        <v>0</v>
      </c>
      <c r="L47" s="569"/>
      <c r="M47" s="569"/>
      <c r="N47" s="569">
        <f t="shared" si="12"/>
        <v>0</v>
      </c>
      <c r="O47" s="569">
        <f t="shared" si="3"/>
        <v>0</v>
      </c>
      <c r="P47" s="730"/>
      <c r="Q47" s="730"/>
      <c r="R47" s="730"/>
      <c r="S47" s="730"/>
      <c r="AG47" s="688"/>
      <c r="AH47" s="688"/>
      <c r="AI47" s="627"/>
      <c r="AJ47" s="688"/>
      <c r="AK47" s="688"/>
    </row>
    <row r="48" spans="1:37" ht="39.75" customHeight="1">
      <c r="A48" s="905">
        <v>2</v>
      </c>
      <c r="B48" s="906">
        <v>85353090</v>
      </c>
      <c r="C48" s="907"/>
      <c r="D48" s="908">
        <v>0.18</v>
      </c>
      <c r="E48" s="909" t="s">
        <v>108</v>
      </c>
      <c r="F48" s="944" t="s">
        <v>229</v>
      </c>
      <c r="G48" s="850" t="s">
        <v>709</v>
      </c>
      <c r="H48" s="850">
        <v>1</v>
      </c>
      <c r="I48" s="1016"/>
      <c r="J48" s="882" t="str">
        <f t="shared" si="10"/>
        <v>Included</v>
      </c>
      <c r="K48" s="882">
        <f t="shared" si="11"/>
        <v>0</v>
      </c>
      <c r="L48" s="569"/>
      <c r="M48" s="569"/>
      <c r="N48" s="569">
        <f t="shared" si="12"/>
        <v>0</v>
      </c>
      <c r="O48" s="569">
        <f t="shared" si="3"/>
        <v>0</v>
      </c>
      <c r="P48" s="730"/>
      <c r="Q48" s="730"/>
      <c r="R48" s="730"/>
      <c r="S48" s="730"/>
      <c r="AG48" s="688"/>
      <c r="AH48" s="688"/>
      <c r="AI48" s="627"/>
      <c r="AJ48" s="688"/>
      <c r="AK48" s="688"/>
    </row>
    <row r="49" spans="1:37" ht="16.5">
      <c r="A49" s="905">
        <v>3</v>
      </c>
      <c r="B49" s="906">
        <v>85353090</v>
      </c>
      <c r="C49" s="907"/>
      <c r="D49" s="908">
        <v>0.18</v>
      </c>
      <c r="E49" s="909" t="s">
        <v>108</v>
      </c>
      <c r="F49" s="944" t="s">
        <v>221</v>
      </c>
      <c r="G49" s="850" t="s">
        <v>709</v>
      </c>
      <c r="H49" s="850">
        <v>1</v>
      </c>
      <c r="I49" s="1018"/>
      <c r="J49" s="882" t="str">
        <f t="shared" si="10"/>
        <v>Included</v>
      </c>
      <c r="K49" s="882">
        <f t="shared" si="11"/>
        <v>0</v>
      </c>
      <c r="L49" s="569"/>
      <c r="M49" s="569"/>
      <c r="N49" s="569">
        <f t="shared" si="12"/>
        <v>0</v>
      </c>
      <c r="O49" s="569">
        <f t="shared" si="3"/>
        <v>0</v>
      </c>
      <c r="P49" s="730"/>
      <c r="Q49" s="730"/>
      <c r="R49" s="730"/>
      <c r="S49" s="730"/>
      <c r="AG49" s="688"/>
      <c r="AH49" s="688"/>
      <c r="AI49" s="627"/>
      <c r="AJ49" s="688"/>
      <c r="AK49" s="688"/>
    </row>
    <row r="50" spans="1:37" s="835" customFormat="1" ht="24.75" customHeight="1">
      <c r="A50" s="905">
        <v>4</v>
      </c>
      <c r="B50" s="906">
        <v>85441110</v>
      </c>
      <c r="C50" s="907"/>
      <c r="D50" s="908">
        <v>0.18</v>
      </c>
      <c r="E50" s="909" t="s">
        <v>108</v>
      </c>
      <c r="F50" s="944" t="s">
        <v>222</v>
      </c>
      <c r="G50" s="850" t="s">
        <v>709</v>
      </c>
      <c r="H50" s="850">
        <v>1</v>
      </c>
      <c r="I50" s="1018"/>
      <c r="J50" s="882" t="str">
        <f t="shared" si="10"/>
        <v>Included</v>
      </c>
      <c r="K50" s="882">
        <f t="shared" si="11"/>
        <v>0</v>
      </c>
      <c r="L50" s="569"/>
      <c r="M50" s="569"/>
      <c r="N50" s="569">
        <f t="shared" si="12"/>
        <v>0</v>
      </c>
      <c r="O50" s="569">
        <f t="shared" si="3"/>
        <v>0</v>
      </c>
      <c r="P50" s="837"/>
      <c r="Q50" s="837"/>
      <c r="R50" s="837"/>
      <c r="S50" s="837"/>
    </row>
    <row r="51" spans="1:37" s="569" customFormat="1" ht="27" customHeight="1">
      <c r="A51" s="905">
        <v>5</v>
      </c>
      <c r="B51" s="906">
        <v>85441110</v>
      </c>
      <c r="C51" s="907"/>
      <c r="D51" s="908">
        <v>0.18</v>
      </c>
      <c r="E51" s="909" t="s">
        <v>108</v>
      </c>
      <c r="F51" s="944" t="s">
        <v>223</v>
      </c>
      <c r="G51" s="850" t="s">
        <v>709</v>
      </c>
      <c r="H51" s="850">
        <v>2</v>
      </c>
      <c r="I51" s="1018"/>
      <c r="J51" s="882" t="str">
        <f t="shared" si="10"/>
        <v>Included</v>
      </c>
      <c r="K51" s="882">
        <f t="shared" si="11"/>
        <v>0</v>
      </c>
      <c r="N51" s="569">
        <f t="shared" si="12"/>
        <v>0</v>
      </c>
      <c r="O51" s="569">
        <f t="shared" si="3"/>
        <v>0</v>
      </c>
      <c r="P51" s="838"/>
      <c r="Q51" s="838"/>
      <c r="R51" s="838"/>
      <c r="S51" s="838"/>
    </row>
    <row r="52" spans="1:37" s="569" customFormat="1" ht="24" customHeight="1">
      <c r="A52" s="905">
        <v>6</v>
      </c>
      <c r="B52" s="906">
        <v>85441110</v>
      </c>
      <c r="C52" s="907"/>
      <c r="D52" s="908">
        <v>0.18</v>
      </c>
      <c r="E52" s="909" t="s">
        <v>108</v>
      </c>
      <c r="F52" s="944" t="s">
        <v>224</v>
      </c>
      <c r="G52" s="850" t="s">
        <v>110</v>
      </c>
      <c r="H52" s="850">
        <v>1</v>
      </c>
      <c r="I52" s="1018"/>
      <c r="J52" s="882" t="str">
        <f t="shared" si="10"/>
        <v>Included</v>
      </c>
      <c r="K52" s="882">
        <f t="shared" si="11"/>
        <v>0</v>
      </c>
      <c r="N52" s="569">
        <f t="shared" si="12"/>
        <v>0</v>
      </c>
      <c r="O52" s="569">
        <f t="shared" si="3"/>
        <v>0</v>
      </c>
      <c r="P52" s="838"/>
      <c r="Q52" s="838"/>
      <c r="R52" s="838"/>
      <c r="S52" s="838"/>
    </row>
    <row r="53" spans="1:37" s="569" customFormat="1" ht="27" customHeight="1">
      <c r="A53" s="905">
        <v>7</v>
      </c>
      <c r="B53" s="906">
        <v>85441110</v>
      </c>
      <c r="C53" s="907"/>
      <c r="D53" s="908">
        <v>0.18</v>
      </c>
      <c r="E53" s="909" t="s">
        <v>108</v>
      </c>
      <c r="F53" s="944" t="s">
        <v>225</v>
      </c>
      <c r="G53" s="850" t="s">
        <v>134</v>
      </c>
      <c r="H53" s="850">
        <v>1</v>
      </c>
      <c r="I53" s="1018"/>
      <c r="J53" s="882" t="str">
        <f t="shared" ref="J53:J70" si="13">IF(I53=0, "Included", IF(ISERROR(H53*I53), I53, H53*I53))</f>
        <v>Included</v>
      </c>
      <c r="K53" s="882">
        <f t="shared" ref="K53:K70" si="14">O53</f>
        <v>0</v>
      </c>
      <c r="N53" s="569">
        <f t="shared" ref="N53:N70" si="15">IF(J53="Included",0,J53)</f>
        <v>0</v>
      </c>
      <c r="O53" s="569">
        <f t="shared" si="3"/>
        <v>0</v>
      </c>
      <c r="P53" s="838"/>
      <c r="Q53" s="838"/>
      <c r="R53" s="838"/>
      <c r="S53" s="838"/>
    </row>
    <row r="54" spans="1:37" s="569" customFormat="1" ht="27" customHeight="1">
      <c r="A54" s="998" t="s">
        <v>230</v>
      </c>
      <c r="B54" s="988"/>
      <c r="C54" s="989"/>
      <c r="D54" s="990"/>
      <c r="E54" s="991"/>
      <c r="F54" s="992" t="s">
        <v>231</v>
      </c>
      <c r="G54" s="993"/>
      <c r="H54" s="993"/>
      <c r="I54" s="997"/>
      <c r="J54" s="985"/>
      <c r="K54" s="985"/>
      <c r="P54" s="838"/>
      <c r="Q54" s="838"/>
      <c r="R54" s="838"/>
      <c r="S54" s="838"/>
    </row>
    <row r="55" spans="1:37" s="569" customFormat="1" ht="31.5" customHeight="1">
      <c r="A55" s="905">
        <v>1</v>
      </c>
      <c r="B55" s="906">
        <v>85441110</v>
      </c>
      <c r="C55" s="907"/>
      <c r="D55" s="908">
        <v>0.18</v>
      </c>
      <c r="E55" s="909" t="s">
        <v>108</v>
      </c>
      <c r="F55" s="944" t="s">
        <v>232</v>
      </c>
      <c r="G55" s="850" t="s">
        <v>709</v>
      </c>
      <c r="H55" s="850">
        <v>1</v>
      </c>
      <c r="I55" s="1016"/>
      <c r="J55" s="882" t="str">
        <f t="shared" si="13"/>
        <v>Included</v>
      </c>
      <c r="K55" s="882">
        <f t="shared" si="14"/>
        <v>0</v>
      </c>
      <c r="N55" s="569">
        <f t="shared" si="15"/>
        <v>0</v>
      </c>
      <c r="O55" s="569">
        <f t="shared" si="3"/>
        <v>0</v>
      </c>
      <c r="P55" s="838"/>
      <c r="Q55" s="838"/>
      <c r="R55" s="838"/>
      <c r="S55" s="838"/>
    </row>
    <row r="56" spans="1:37" ht="28.5" customHeight="1">
      <c r="A56" s="984" t="s">
        <v>233</v>
      </c>
      <c r="B56" s="988"/>
      <c r="C56" s="989"/>
      <c r="D56" s="990"/>
      <c r="E56" s="991"/>
      <c r="F56" s="1000" t="s">
        <v>234</v>
      </c>
      <c r="G56" s="993"/>
      <c r="H56" s="993"/>
      <c r="I56" s="1001"/>
      <c r="J56" s="985"/>
      <c r="K56" s="985"/>
      <c r="L56" s="569"/>
      <c r="M56" s="569"/>
      <c r="N56" s="569"/>
      <c r="O56" s="569"/>
      <c r="P56" s="730"/>
      <c r="Q56" s="730"/>
      <c r="R56" s="730"/>
      <c r="S56" s="730"/>
      <c r="AG56" s="688"/>
      <c r="AH56" s="688"/>
      <c r="AI56" s="627"/>
      <c r="AJ56" s="688"/>
      <c r="AK56" s="688"/>
    </row>
    <row r="57" spans="1:37" ht="24" customHeight="1">
      <c r="A57" s="905">
        <v>1</v>
      </c>
      <c r="B57" s="906">
        <v>85441110</v>
      </c>
      <c r="C57" s="907"/>
      <c r="D57" s="908">
        <v>0.18</v>
      </c>
      <c r="E57" s="909" t="s">
        <v>108</v>
      </c>
      <c r="F57" s="943" t="s">
        <v>721</v>
      </c>
      <c r="G57" s="850" t="s">
        <v>709</v>
      </c>
      <c r="H57" s="850">
        <v>2</v>
      </c>
      <c r="I57" s="1016"/>
      <c r="J57" s="882" t="str">
        <f t="shared" si="13"/>
        <v>Included</v>
      </c>
      <c r="K57" s="882">
        <f t="shared" si="14"/>
        <v>0</v>
      </c>
      <c r="L57" s="569"/>
      <c r="M57" s="569"/>
      <c r="N57" s="569">
        <f t="shared" si="15"/>
        <v>0</v>
      </c>
      <c r="O57" s="569">
        <f t="shared" ref="O57:O70" si="16">IF(E57="confirmed",(N57*D57),(N57*E57))</f>
        <v>0</v>
      </c>
      <c r="P57" s="730"/>
      <c r="Q57" s="730"/>
      <c r="R57" s="730"/>
      <c r="S57" s="730"/>
      <c r="AG57" s="688"/>
      <c r="AH57" s="688"/>
      <c r="AI57" s="627"/>
      <c r="AJ57" s="688"/>
      <c r="AK57" s="688"/>
    </row>
    <row r="58" spans="1:37" ht="24" customHeight="1">
      <c r="A58" s="905">
        <v>2</v>
      </c>
      <c r="B58" s="906">
        <v>85441110</v>
      </c>
      <c r="C58" s="907"/>
      <c r="D58" s="908">
        <v>0.18</v>
      </c>
      <c r="E58" s="909" t="s">
        <v>108</v>
      </c>
      <c r="F58" s="944" t="s">
        <v>720</v>
      </c>
      <c r="G58" s="850" t="s">
        <v>709</v>
      </c>
      <c r="H58" s="850">
        <v>2</v>
      </c>
      <c r="I58" s="1016"/>
      <c r="J58" s="882" t="str">
        <f t="shared" si="13"/>
        <v>Included</v>
      </c>
      <c r="K58" s="882">
        <f t="shared" si="14"/>
        <v>0</v>
      </c>
      <c r="L58" s="569"/>
      <c r="M58" s="569"/>
      <c r="N58" s="569">
        <f t="shared" si="15"/>
        <v>0</v>
      </c>
      <c r="O58" s="569">
        <f t="shared" si="16"/>
        <v>0</v>
      </c>
      <c r="P58" s="730"/>
      <c r="Q58" s="730"/>
      <c r="R58" s="730"/>
      <c r="S58" s="730"/>
      <c r="AG58" s="688"/>
      <c r="AH58" s="688"/>
      <c r="AI58" s="627"/>
      <c r="AJ58" s="688"/>
      <c r="AK58" s="688"/>
    </row>
    <row r="59" spans="1:37" ht="66">
      <c r="A59" s="905">
        <v>3</v>
      </c>
      <c r="B59" s="906"/>
      <c r="C59" s="907"/>
      <c r="D59" s="908"/>
      <c r="E59" s="909"/>
      <c r="F59" s="944" t="s">
        <v>235</v>
      </c>
      <c r="G59" s="850"/>
      <c r="H59" s="850"/>
      <c r="I59" s="1025"/>
      <c r="J59" s="882"/>
      <c r="K59" s="882"/>
      <c r="L59" s="569"/>
      <c r="M59" s="569"/>
      <c r="N59" s="569"/>
      <c r="O59" s="569"/>
      <c r="P59" s="730"/>
      <c r="Q59" s="730"/>
      <c r="R59" s="730"/>
      <c r="S59" s="730"/>
      <c r="AG59" s="688"/>
      <c r="AH59" s="688"/>
      <c r="AI59" s="627"/>
      <c r="AJ59" s="688"/>
      <c r="AK59" s="688"/>
    </row>
    <row r="60" spans="1:37" ht="26.25" customHeight="1">
      <c r="A60" s="905" t="s">
        <v>236</v>
      </c>
      <c r="B60" s="906">
        <v>85441110</v>
      </c>
      <c r="C60" s="907"/>
      <c r="D60" s="908">
        <v>0.18</v>
      </c>
      <c r="E60" s="909" t="s">
        <v>108</v>
      </c>
      <c r="F60" s="1062" t="s">
        <v>727</v>
      </c>
      <c r="G60" s="850" t="s">
        <v>709</v>
      </c>
      <c r="H60" s="850">
        <v>10</v>
      </c>
      <c r="I60" s="1016"/>
      <c r="J60" s="882" t="str">
        <f t="shared" si="13"/>
        <v>Included</v>
      </c>
      <c r="K60" s="882">
        <f t="shared" si="14"/>
        <v>0</v>
      </c>
      <c r="L60" s="569"/>
      <c r="M60" s="569"/>
      <c r="N60" s="569">
        <f t="shared" si="15"/>
        <v>0</v>
      </c>
      <c r="O60" s="569">
        <f t="shared" si="16"/>
        <v>0</v>
      </c>
      <c r="P60" s="730"/>
      <c r="Q60" s="730"/>
      <c r="R60" s="730"/>
      <c r="S60" s="730"/>
      <c r="AG60" s="688"/>
      <c r="AH60" s="688"/>
      <c r="AI60" s="627"/>
      <c r="AJ60" s="688"/>
      <c r="AK60" s="688"/>
    </row>
    <row r="61" spans="1:37" ht="27" customHeight="1">
      <c r="A61" s="905" t="s">
        <v>237</v>
      </c>
      <c r="B61" s="906">
        <v>85353090</v>
      </c>
      <c r="C61" s="907"/>
      <c r="D61" s="908">
        <v>0.18</v>
      </c>
      <c r="E61" s="909" t="s">
        <v>108</v>
      </c>
      <c r="F61" s="1062" t="s">
        <v>718</v>
      </c>
      <c r="G61" s="850" t="s">
        <v>709</v>
      </c>
      <c r="H61" s="850">
        <v>10</v>
      </c>
      <c r="I61" s="1016"/>
      <c r="J61" s="882" t="str">
        <f t="shared" si="13"/>
        <v>Included</v>
      </c>
      <c r="K61" s="882">
        <f t="shared" si="14"/>
        <v>0</v>
      </c>
      <c r="L61" s="569"/>
      <c r="M61" s="569"/>
      <c r="N61" s="569">
        <f t="shared" si="15"/>
        <v>0</v>
      </c>
      <c r="O61" s="569">
        <f t="shared" si="16"/>
        <v>0</v>
      </c>
      <c r="P61" s="730"/>
      <c r="Q61" s="730"/>
      <c r="R61" s="730"/>
      <c r="S61" s="730"/>
      <c r="AG61" s="688"/>
      <c r="AH61" s="688"/>
      <c r="AI61" s="627"/>
      <c r="AJ61" s="688"/>
      <c r="AK61" s="688"/>
    </row>
    <row r="62" spans="1:37" ht="27" customHeight="1">
      <c r="A62" s="1002" t="s">
        <v>14</v>
      </c>
      <c r="B62" s="988"/>
      <c r="C62" s="989"/>
      <c r="D62" s="990"/>
      <c r="E62" s="991"/>
      <c r="F62" s="1003" t="s">
        <v>238</v>
      </c>
      <c r="G62" s="993"/>
      <c r="H62" s="993"/>
      <c r="I62" s="994"/>
      <c r="J62" s="985"/>
      <c r="K62" s="985"/>
      <c r="L62" s="569"/>
      <c r="M62" s="569"/>
      <c r="N62" s="569"/>
      <c r="O62" s="569"/>
      <c r="P62" s="730"/>
      <c r="Q62" s="730"/>
      <c r="R62" s="730"/>
      <c r="S62" s="730"/>
      <c r="AG62" s="688"/>
      <c r="AH62" s="688"/>
      <c r="AI62" s="627"/>
      <c r="AJ62" s="688"/>
      <c r="AK62" s="688"/>
    </row>
    <row r="63" spans="1:37" ht="55.5" customHeight="1">
      <c r="A63" s="905">
        <v>1</v>
      </c>
      <c r="B63" s="906">
        <v>85353090</v>
      </c>
      <c r="C63" s="907"/>
      <c r="D63" s="908">
        <v>0.18</v>
      </c>
      <c r="E63" s="909" t="s">
        <v>108</v>
      </c>
      <c r="F63" s="944" t="s">
        <v>728</v>
      </c>
      <c r="G63" s="850" t="s">
        <v>240</v>
      </c>
      <c r="H63" s="850">
        <v>15</v>
      </c>
      <c r="I63" s="965"/>
      <c r="J63" s="882" t="str">
        <f t="shared" si="13"/>
        <v>Included</v>
      </c>
      <c r="K63" s="882">
        <f t="shared" si="14"/>
        <v>0</v>
      </c>
      <c r="L63" s="569"/>
      <c r="M63" s="569"/>
      <c r="N63" s="569">
        <f t="shared" si="15"/>
        <v>0</v>
      </c>
      <c r="O63" s="569">
        <f t="shared" si="16"/>
        <v>0</v>
      </c>
      <c r="P63" s="730"/>
      <c r="Q63" s="730"/>
      <c r="R63" s="730"/>
      <c r="S63" s="730"/>
      <c r="AG63" s="688"/>
      <c r="AH63" s="688"/>
      <c r="AI63" s="627"/>
      <c r="AJ63" s="688"/>
      <c r="AK63" s="688"/>
    </row>
    <row r="64" spans="1:37" ht="57.75" customHeight="1">
      <c r="A64" s="905">
        <v>3</v>
      </c>
      <c r="B64" s="906">
        <v>85353090</v>
      </c>
      <c r="C64" s="907"/>
      <c r="D64" s="908">
        <v>0.18</v>
      </c>
      <c r="E64" s="909" t="s">
        <v>108</v>
      </c>
      <c r="F64" s="944" t="s">
        <v>729</v>
      </c>
      <c r="G64" s="850" t="s">
        <v>240</v>
      </c>
      <c r="H64" s="850">
        <v>1</v>
      </c>
      <c r="I64" s="965"/>
      <c r="J64" s="882" t="str">
        <f t="shared" si="13"/>
        <v>Included</v>
      </c>
      <c r="K64" s="882">
        <f t="shared" si="14"/>
        <v>0</v>
      </c>
      <c r="L64" s="569"/>
      <c r="M64" s="569"/>
      <c r="N64" s="569">
        <f t="shared" si="15"/>
        <v>0</v>
      </c>
      <c r="O64" s="569">
        <f t="shared" si="16"/>
        <v>0</v>
      </c>
      <c r="P64" s="730"/>
      <c r="Q64" s="730"/>
      <c r="R64" s="730"/>
      <c r="S64" s="730"/>
      <c r="AG64" s="688"/>
      <c r="AH64" s="688"/>
      <c r="AI64" s="627"/>
      <c r="AJ64" s="688"/>
      <c r="AK64" s="688"/>
    </row>
    <row r="65" spans="1:37" ht="58.5" customHeight="1">
      <c r="A65" s="905">
        <v>4</v>
      </c>
      <c r="B65" s="906">
        <v>85353090</v>
      </c>
      <c r="C65" s="907"/>
      <c r="D65" s="908">
        <v>0.18</v>
      </c>
      <c r="E65" s="909" t="s">
        <v>108</v>
      </c>
      <c r="F65" s="944" t="s">
        <v>730</v>
      </c>
      <c r="G65" s="850" t="s">
        <v>240</v>
      </c>
      <c r="H65" s="850">
        <v>2</v>
      </c>
      <c r="I65" s="965"/>
      <c r="J65" s="882" t="str">
        <f t="shared" si="13"/>
        <v>Included</v>
      </c>
      <c r="K65" s="882">
        <f t="shared" si="14"/>
        <v>0</v>
      </c>
      <c r="L65" s="569"/>
      <c r="M65" s="569"/>
      <c r="N65" s="569">
        <f t="shared" si="15"/>
        <v>0</v>
      </c>
      <c r="O65" s="569">
        <f t="shared" si="16"/>
        <v>0</v>
      </c>
      <c r="P65" s="730"/>
      <c r="Q65" s="730"/>
      <c r="R65" s="730"/>
      <c r="S65" s="730"/>
      <c r="AG65" s="688"/>
      <c r="AH65" s="688"/>
      <c r="AI65" s="627"/>
      <c r="AJ65" s="688"/>
      <c r="AK65" s="688"/>
    </row>
    <row r="66" spans="1:37" ht="30.75">
      <c r="A66" s="984" t="s">
        <v>243</v>
      </c>
      <c r="B66" s="988"/>
      <c r="C66" s="989"/>
      <c r="D66" s="990"/>
      <c r="E66" s="991"/>
      <c r="F66" s="999" t="s">
        <v>244</v>
      </c>
      <c r="G66" s="993"/>
      <c r="H66" s="993"/>
      <c r="I66" s="1021"/>
      <c r="J66" s="985"/>
      <c r="K66" s="985"/>
      <c r="L66" s="569"/>
      <c r="M66" s="569"/>
      <c r="N66" s="569"/>
      <c r="O66" s="569"/>
      <c r="P66" s="730"/>
      <c r="Q66" s="730"/>
      <c r="R66" s="730"/>
      <c r="S66" s="730"/>
      <c r="AG66" s="688"/>
      <c r="AH66" s="688"/>
      <c r="AI66" s="627"/>
      <c r="AJ66" s="688"/>
      <c r="AK66" s="688"/>
    </row>
    <row r="67" spans="1:37" ht="17.25" customHeight="1">
      <c r="A67" s="984"/>
      <c r="B67" s="988"/>
      <c r="C67" s="989"/>
      <c r="D67" s="990"/>
      <c r="E67" s="991"/>
      <c r="F67" s="999" t="s">
        <v>245</v>
      </c>
      <c r="G67" s="993"/>
      <c r="H67" s="993"/>
      <c r="I67" s="1021"/>
      <c r="J67" s="985"/>
      <c r="K67" s="985"/>
      <c r="L67" s="569"/>
      <c r="M67" s="569"/>
      <c r="N67" s="569"/>
      <c r="O67" s="569"/>
      <c r="P67" s="730"/>
      <c r="Q67" s="730"/>
      <c r="R67" s="730"/>
      <c r="S67" s="730"/>
      <c r="AG67" s="688"/>
      <c r="AH67" s="688"/>
      <c r="AI67" s="627"/>
      <c r="AJ67" s="688"/>
      <c r="AK67" s="688"/>
    </row>
    <row r="68" spans="1:37" s="835" customFormat="1" ht="66" customHeight="1">
      <c r="A68" s="905" t="s">
        <v>236</v>
      </c>
      <c r="B68" s="906">
        <v>85353090</v>
      </c>
      <c r="C68" s="907"/>
      <c r="D68" s="908">
        <v>0.18</v>
      </c>
      <c r="E68" s="909" t="s">
        <v>108</v>
      </c>
      <c r="F68" s="944" t="s">
        <v>246</v>
      </c>
      <c r="G68" s="850" t="s">
        <v>126</v>
      </c>
      <c r="H68" s="850">
        <v>1</v>
      </c>
      <c r="I68" s="965"/>
      <c r="J68" s="882" t="str">
        <f t="shared" si="13"/>
        <v>Included</v>
      </c>
      <c r="K68" s="882">
        <f t="shared" si="14"/>
        <v>0</v>
      </c>
      <c r="L68" s="569"/>
      <c r="M68" s="569"/>
      <c r="N68" s="569">
        <f t="shared" si="15"/>
        <v>0</v>
      </c>
      <c r="O68" s="569">
        <f t="shared" si="16"/>
        <v>0</v>
      </c>
      <c r="P68" s="837"/>
      <c r="Q68" s="837"/>
      <c r="R68" s="837"/>
      <c r="S68" s="837"/>
    </row>
    <row r="69" spans="1:37" s="569" customFormat="1" ht="16.5">
      <c r="A69" s="905" t="s">
        <v>247</v>
      </c>
      <c r="B69" s="906">
        <v>85353090</v>
      </c>
      <c r="C69" s="907"/>
      <c r="D69" s="908">
        <v>0.18</v>
      </c>
      <c r="E69" s="909" t="s">
        <v>108</v>
      </c>
      <c r="F69" s="944" t="s">
        <v>248</v>
      </c>
      <c r="G69" s="850" t="s">
        <v>126</v>
      </c>
      <c r="H69" s="850">
        <v>1</v>
      </c>
      <c r="I69" s="965"/>
      <c r="J69" s="882" t="str">
        <f t="shared" si="13"/>
        <v>Included</v>
      </c>
      <c r="K69" s="882">
        <f t="shared" si="14"/>
        <v>0</v>
      </c>
      <c r="N69" s="569">
        <f t="shared" si="15"/>
        <v>0</v>
      </c>
      <c r="O69" s="569">
        <f t="shared" si="16"/>
        <v>0</v>
      </c>
      <c r="P69" s="838"/>
      <c r="Q69" s="838"/>
      <c r="R69" s="838"/>
      <c r="S69" s="838"/>
    </row>
    <row r="70" spans="1:37" s="569" customFormat="1" ht="38.25" customHeight="1">
      <c r="A70" s="905" t="s">
        <v>249</v>
      </c>
      <c r="B70" s="906">
        <v>85353090</v>
      </c>
      <c r="C70" s="907"/>
      <c r="D70" s="908">
        <v>0.18</v>
      </c>
      <c r="E70" s="909" t="s">
        <v>108</v>
      </c>
      <c r="F70" s="944" t="s">
        <v>250</v>
      </c>
      <c r="G70" s="850" t="s">
        <v>126</v>
      </c>
      <c r="H70" s="850">
        <v>2</v>
      </c>
      <c r="I70" s="965"/>
      <c r="J70" s="882" t="str">
        <f t="shared" si="13"/>
        <v>Included</v>
      </c>
      <c r="K70" s="882">
        <f t="shared" si="14"/>
        <v>0</v>
      </c>
      <c r="N70" s="569">
        <f t="shared" si="15"/>
        <v>0</v>
      </c>
      <c r="O70" s="569">
        <f t="shared" si="16"/>
        <v>0</v>
      </c>
      <c r="P70" s="838"/>
      <c r="Q70" s="838"/>
      <c r="R70" s="838"/>
      <c r="S70" s="838"/>
    </row>
    <row r="71" spans="1:37" ht="19.5" customHeight="1">
      <c r="A71" s="905" t="s">
        <v>251</v>
      </c>
      <c r="B71" s="906">
        <v>85353090</v>
      </c>
      <c r="C71" s="907"/>
      <c r="D71" s="908">
        <v>0.18</v>
      </c>
      <c r="E71" s="909" t="s">
        <v>108</v>
      </c>
      <c r="F71" s="944" t="s">
        <v>252</v>
      </c>
      <c r="G71" s="850" t="s">
        <v>126</v>
      </c>
      <c r="H71" s="850">
        <v>2</v>
      </c>
      <c r="I71" s="965"/>
      <c r="J71" s="882" t="str">
        <f t="shared" ref="J71:J73" si="17">IF(I71=0, "Included", IF(ISERROR(H71*I71), I71, H71*I71))</f>
        <v>Included</v>
      </c>
      <c r="K71" s="882">
        <f t="shared" ref="K71:K73" si="18">O71</f>
        <v>0</v>
      </c>
      <c r="L71" s="569"/>
      <c r="M71" s="569"/>
      <c r="N71" s="569">
        <f t="shared" ref="N71:N73" si="19">IF(J71="Included",0,J71)</f>
        <v>0</v>
      </c>
      <c r="O71" s="569">
        <f t="shared" ref="O71:O73" si="20">IF(E71="confirmed",(N71*D71),(N71*E71))</f>
        <v>0</v>
      </c>
      <c r="P71" s="730"/>
      <c r="Q71" s="730"/>
      <c r="R71" s="730"/>
      <c r="S71" s="730"/>
      <c r="AG71" s="688"/>
      <c r="AH71" s="688"/>
      <c r="AI71" s="627"/>
      <c r="AJ71" s="688"/>
      <c r="AK71" s="688"/>
    </row>
    <row r="72" spans="1:37" ht="33">
      <c r="A72" s="905" t="s">
        <v>253</v>
      </c>
      <c r="B72" s="906">
        <v>85353090</v>
      </c>
      <c r="C72" s="907"/>
      <c r="D72" s="908">
        <v>0.18</v>
      </c>
      <c r="E72" s="909" t="s">
        <v>108</v>
      </c>
      <c r="F72" s="973" t="s">
        <v>254</v>
      </c>
      <c r="G72" s="850" t="s">
        <v>126</v>
      </c>
      <c r="H72" s="850">
        <v>2</v>
      </c>
      <c r="I72" s="965"/>
      <c r="J72" s="882" t="str">
        <f t="shared" si="17"/>
        <v>Included</v>
      </c>
      <c r="K72" s="882">
        <f t="shared" si="18"/>
        <v>0</v>
      </c>
      <c r="L72" s="569"/>
      <c r="M72" s="569"/>
      <c r="N72" s="569">
        <f t="shared" si="19"/>
        <v>0</v>
      </c>
      <c r="O72" s="569">
        <f t="shared" si="20"/>
        <v>0</v>
      </c>
      <c r="P72" s="730"/>
      <c r="Q72" s="730"/>
      <c r="R72" s="730"/>
      <c r="S72" s="730"/>
      <c r="AG72" s="688"/>
      <c r="AH72" s="688"/>
      <c r="AI72" s="627"/>
      <c r="AJ72" s="688"/>
      <c r="AK72" s="688"/>
    </row>
    <row r="73" spans="1:37" ht="16.5">
      <c r="A73" s="905" t="s">
        <v>255</v>
      </c>
      <c r="B73" s="906">
        <v>85353090</v>
      </c>
      <c r="C73" s="907"/>
      <c r="D73" s="908">
        <v>0.18</v>
      </c>
      <c r="E73" s="909" t="s">
        <v>108</v>
      </c>
      <c r="F73" s="973" t="s">
        <v>256</v>
      </c>
      <c r="G73" s="850" t="s">
        <v>110</v>
      </c>
      <c r="H73" s="850">
        <v>1</v>
      </c>
      <c r="I73" s="965"/>
      <c r="J73" s="882" t="str">
        <f t="shared" si="17"/>
        <v>Included</v>
      </c>
      <c r="K73" s="882">
        <f t="shared" si="18"/>
        <v>0</v>
      </c>
      <c r="L73" s="569"/>
      <c r="M73" s="569"/>
      <c r="N73" s="569">
        <f t="shared" si="19"/>
        <v>0</v>
      </c>
      <c r="O73" s="569">
        <f t="shared" si="20"/>
        <v>0</v>
      </c>
      <c r="P73" s="730"/>
      <c r="Q73" s="730"/>
      <c r="R73" s="730"/>
      <c r="S73" s="730"/>
      <c r="AG73" s="688"/>
      <c r="AH73" s="688"/>
      <c r="AI73" s="627"/>
      <c r="AJ73" s="688"/>
      <c r="AK73" s="688"/>
    </row>
    <row r="74" spans="1:37" ht="62.25" customHeight="1" thickBot="1">
      <c r="A74" s="905" t="s">
        <v>207</v>
      </c>
      <c r="B74" s="906">
        <v>85353090</v>
      </c>
      <c r="C74" s="907"/>
      <c r="D74" s="908">
        <v>0.18</v>
      </c>
      <c r="E74" s="909" t="s">
        <v>108</v>
      </c>
      <c r="F74" s="973" t="s">
        <v>257</v>
      </c>
      <c r="G74" s="850" t="s">
        <v>126</v>
      </c>
      <c r="H74" s="850">
        <v>1</v>
      </c>
      <c r="I74" s="966"/>
      <c r="J74" s="882" t="str">
        <f>IF(I74=0, "Included", IF(ISERROR(H74*I74), I74, H74*I74))</f>
        <v>Included</v>
      </c>
      <c r="K74" s="882">
        <f>O74</f>
        <v>0</v>
      </c>
      <c r="L74" s="569"/>
      <c r="M74" s="569"/>
      <c r="N74" s="569">
        <f>IF(J74="Included",0,J74)</f>
        <v>0</v>
      </c>
      <c r="O74" s="569">
        <f t="shared" ref="O74" si="21">IF(E74="confirmed",(N74*D74),(N74*E74))</f>
        <v>0</v>
      </c>
      <c r="P74" s="730"/>
      <c r="Q74" s="730"/>
      <c r="R74" s="730"/>
      <c r="S74" s="730"/>
      <c r="AG74" s="688"/>
      <c r="AH74" s="688"/>
      <c r="AI74" s="627"/>
      <c r="AJ74" s="688"/>
      <c r="AK74" s="688"/>
    </row>
    <row r="75" spans="1:37" ht="17.25" thickBot="1">
      <c r="A75" s="905" t="s">
        <v>209</v>
      </c>
      <c r="B75" s="906"/>
      <c r="C75" s="907"/>
      <c r="D75" s="908"/>
      <c r="E75" s="909"/>
      <c r="F75" s="973" t="s">
        <v>258</v>
      </c>
      <c r="G75" s="850"/>
      <c r="H75" s="850"/>
      <c r="I75" s="1020"/>
      <c r="J75" s="882"/>
      <c r="K75" s="882"/>
      <c r="L75" s="569"/>
      <c r="M75" s="569"/>
      <c r="N75" s="569"/>
      <c r="O75" s="569"/>
      <c r="P75" s="730"/>
      <c r="Q75" s="730"/>
      <c r="R75" s="730"/>
      <c r="S75" s="730"/>
      <c r="AG75" s="688"/>
      <c r="AH75" s="688"/>
      <c r="AI75" s="627"/>
      <c r="AJ75" s="688"/>
      <c r="AK75" s="688"/>
    </row>
    <row r="76" spans="1:37" ht="40.5" customHeight="1" thickBot="1">
      <c r="A76" s="905" t="s">
        <v>136</v>
      </c>
      <c r="B76" s="906">
        <v>85353090</v>
      </c>
      <c r="C76" s="907"/>
      <c r="D76" s="908">
        <v>0.18</v>
      </c>
      <c r="E76" s="909" t="s">
        <v>108</v>
      </c>
      <c r="F76" s="944" t="s">
        <v>259</v>
      </c>
      <c r="G76" s="850" t="s">
        <v>110</v>
      </c>
      <c r="H76" s="850">
        <v>1</v>
      </c>
      <c r="I76" s="966"/>
      <c r="J76" s="882" t="str">
        <f t="shared" ref="J76" si="22">IF(I76=0, "Included", IF(ISERROR(H76*I76), I76, H76*I76))</f>
        <v>Included</v>
      </c>
      <c r="K76" s="882">
        <f t="shared" ref="K76" si="23">O76</f>
        <v>0</v>
      </c>
      <c r="L76" s="569"/>
      <c r="M76" s="569"/>
      <c r="N76" s="569">
        <f t="shared" ref="N76" si="24">IF(J76="Included",0,J76)</f>
        <v>0</v>
      </c>
      <c r="O76" s="569">
        <f t="shared" ref="O76" si="25">IF(E76="confirmed",(N76*D76),(N76*E76))</f>
        <v>0</v>
      </c>
      <c r="P76" s="730"/>
      <c r="Q76" s="730"/>
      <c r="R76" s="730"/>
      <c r="S76" s="730"/>
      <c r="AG76" s="688"/>
      <c r="AH76" s="688"/>
      <c r="AI76" s="627"/>
      <c r="AJ76" s="688"/>
      <c r="AK76" s="688"/>
    </row>
    <row r="77" spans="1:37" ht="39.75" customHeight="1" thickBot="1">
      <c r="A77" s="905" t="s">
        <v>138</v>
      </c>
      <c r="B77" s="906">
        <v>85353090</v>
      </c>
      <c r="C77" s="907"/>
      <c r="D77" s="908">
        <v>0.18</v>
      </c>
      <c r="E77" s="909" t="s">
        <v>108</v>
      </c>
      <c r="F77" s="944" t="s">
        <v>260</v>
      </c>
      <c r="G77" s="850" t="s">
        <v>110</v>
      </c>
      <c r="H77" s="850">
        <v>1</v>
      </c>
      <c r="I77" s="966"/>
      <c r="J77" s="882" t="str">
        <f t="shared" ref="J77:J91" si="26">IF(I77=0, "Included", IF(ISERROR(H77*I77), I77, H77*I77))</f>
        <v>Included</v>
      </c>
      <c r="K77" s="882">
        <f t="shared" ref="K77:K91" si="27">O77</f>
        <v>0</v>
      </c>
      <c r="L77" s="569"/>
      <c r="M77" s="569"/>
      <c r="N77" s="569">
        <f t="shared" ref="N77:N91" si="28">IF(J77="Included",0,J77)</f>
        <v>0</v>
      </c>
      <c r="O77" s="569">
        <f t="shared" ref="O77:O91" si="29">IF(E77="confirmed",(N77*D77),(N77*E77))</f>
        <v>0</v>
      </c>
      <c r="P77" s="730"/>
      <c r="Q77" s="730"/>
      <c r="R77" s="730"/>
      <c r="S77" s="730"/>
      <c r="AG77" s="688"/>
      <c r="AH77" s="688"/>
      <c r="AI77" s="627"/>
      <c r="AJ77" s="688"/>
      <c r="AK77" s="688"/>
    </row>
    <row r="78" spans="1:37" ht="42" customHeight="1">
      <c r="A78" s="874">
        <v>2</v>
      </c>
      <c r="B78" s="906">
        <v>85353090</v>
      </c>
      <c r="C78" s="907"/>
      <c r="D78" s="908">
        <v>0.18</v>
      </c>
      <c r="E78" s="909" t="s">
        <v>108</v>
      </c>
      <c r="F78" s="978" t="s">
        <v>261</v>
      </c>
      <c r="G78" s="974" t="s">
        <v>262</v>
      </c>
      <c r="H78" s="850">
        <v>2</v>
      </c>
      <c r="I78" s="1019"/>
      <c r="J78" s="882" t="str">
        <f t="shared" si="26"/>
        <v>Included</v>
      </c>
      <c r="K78" s="882">
        <f t="shared" si="27"/>
        <v>0</v>
      </c>
      <c r="L78" s="569"/>
      <c r="M78" s="569"/>
      <c r="N78" s="569">
        <f t="shared" si="28"/>
        <v>0</v>
      </c>
      <c r="O78" s="569">
        <f t="shared" si="29"/>
        <v>0</v>
      </c>
      <c r="P78" s="730"/>
      <c r="Q78" s="730"/>
      <c r="R78" s="730"/>
      <c r="S78" s="730"/>
      <c r="AG78" s="688"/>
      <c r="AH78" s="688"/>
      <c r="AI78" s="627"/>
      <c r="AJ78" s="688"/>
      <c r="AK78" s="688"/>
    </row>
    <row r="79" spans="1:37" ht="17.25" thickBot="1">
      <c r="A79" s="905">
        <v>3</v>
      </c>
      <c r="B79" s="906"/>
      <c r="C79" s="907"/>
      <c r="D79" s="908"/>
      <c r="E79" s="909"/>
      <c r="F79" s="973" t="s">
        <v>263</v>
      </c>
      <c r="G79" s="850"/>
      <c r="H79" s="850"/>
      <c r="I79" s="1020"/>
      <c r="J79" s="882"/>
      <c r="K79" s="882"/>
      <c r="L79" s="569"/>
      <c r="M79" s="569"/>
      <c r="N79" s="569"/>
      <c r="O79" s="569"/>
      <c r="P79" s="730"/>
      <c r="Q79" s="730"/>
      <c r="R79" s="730"/>
      <c r="S79" s="730"/>
      <c r="AG79" s="688"/>
      <c r="AH79" s="688"/>
      <c r="AI79" s="627"/>
      <c r="AJ79" s="688"/>
      <c r="AK79" s="688"/>
    </row>
    <row r="80" spans="1:37" ht="42" customHeight="1" thickBot="1">
      <c r="A80" s="905" t="s">
        <v>136</v>
      </c>
      <c r="B80" s="906">
        <v>85353090</v>
      </c>
      <c r="C80" s="907"/>
      <c r="D80" s="908">
        <v>0.18</v>
      </c>
      <c r="E80" s="909" t="s">
        <v>108</v>
      </c>
      <c r="F80" s="944" t="s">
        <v>264</v>
      </c>
      <c r="G80" s="850" t="s">
        <v>265</v>
      </c>
      <c r="H80" s="850">
        <v>1</v>
      </c>
      <c r="I80" s="966"/>
      <c r="J80" s="882" t="str">
        <f t="shared" si="26"/>
        <v>Included</v>
      </c>
      <c r="K80" s="882">
        <f t="shared" si="27"/>
        <v>0</v>
      </c>
      <c r="L80" s="569"/>
      <c r="M80" s="569"/>
      <c r="N80" s="569">
        <f t="shared" si="28"/>
        <v>0</v>
      </c>
      <c r="O80" s="569">
        <f t="shared" si="29"/>
        <v>0</v>
      </c>
      <c r="P80" s="730"/>
      <c r="Q80" s="730"/>
      <c r="R80" s="730"/>
      <c r="S80" s="730"/>
      <c r="AG80" s="688"/>
      <c r="AH80" s="688"/>
      <c r="AI80" s="627"/>
      <c r="AJ80" s="688"/>
      <c r="AK80" s="688"/>
    </row>
    <row r="81" spans="1:37" ht="35.25" customHeight="1" thickBot="1">
      <c r="A81" s="905" t="s">
        <v>138</v>
      </c>
      <c r="B81" s="906">
        <v>85353090</v>
      </c>
      <c r="C81" s="907"/>
      <c r="D81" s="908">
        <v>0.18</v>
      </c>
      <c r="E81" s="909" t="s">
        <v>108</v>
      </c>
      <c r="F81" s="944" t="s">
        <v>266</v>
      </c>
      <c r="G81" s="850" t="s">
        <v>110</v>
      </c>
      <c r="H81" s="850">
        <v>1</v>
      </c>
      <c r="I81" s="966"/>
      <c r="J81" s="882" t="str">
        <f t="shared" si="26"/>
        <v>Included</v>
      </c>
      <c r="K81" s="882">
        <f t="shared" si="27"/>
        <v>0</v>
      </c>
      <c r="L81" s="569"/>
      <c r="M81" s="569"/>
      <c r="N81" s="569">
        <f t="shared" si="28"/>
        <v>0</v>
      </c>
      <c r="O81" s="569">
        <f t="shared" si="29"/>
        <v>0</v>
      </c>
      <c r="P81" s="730"/>
      <c r="Q81" s="730"/>
      <c r="R81" s="730"/>
      <c r="S81" s="730"/>
      <c r="AG81" s="688"/>
      <c r="AH81" s="688"/>
      <c r="AI81" s="627"/>
      <c r="AJ81" s="688"/>
      <c r="AK81" s="688"/>
    </row>
    <row r="82" spans="1:37" ht="62.25" customHeight="1" thickBot="1">
      <c r="A82" s="905">
        <v>4</v>
      </c>
      <c r="B82" s="906">
        <v>85353090</v>
      </c>
      <c r="C82" s="907"/>
      <c r="D82" s="908">
        <v>0.18</v>
      </c>
      <c r="E82" s="909" t="s">
        <v>108</v>
      </c>
      <c r="F82" s="973" t="s">
        <v>267</v>
      </c>
      <c r="G82" s="850" t="s">
        <v>126</v>
      </c>
      <c r="H82" s="850">
        <v>1</v>
      </c>
      <c r="I82" s="966"/>
      <c r="J82" s="882" t="str">
        <f t="shared" si="26"/>
        <v>Included</v>
      </c>
      <c r="K82" s="882">
        <f t="shared" si="27"/>
        <v>0</v>
      </c>
      <c r="L82" s="569"/>
      <c r="M82" s="569"/>
      <c r="N82" s="569">
        <f t="shared" si="28"/>
        <v>0</v>
      </c>
      <c r="O82" s="569">
        <f t="shared" si="29"/>
        <v>0</v>
      </c>
      <c r="P82" s="730"/>
      <c r="Q82" s="730"/>
      <c r="R82" s="730"/>
      <c r="S82" s="730"/>
      <c r="AG82" s="688"/>
      <c r="AH82" s="688"/>
      <c r="AI82" s="627"/>
      <c r="AJ82" s="688"/>
      <c r="AK82" s="688"/>
    </row>
    <row r="83" spans="1:37" ht="26.25" customHeight="1">
      <c r="A83" s="1002"/>
      <c r="B83" s="988"/>
      <c r="C83" s="989"/>
      <c r="D83" s="990"/>
      <c r="E83" s="991"/>
      <c r="F83" s="999" t="s">
        <v>268</v>
      </c>
      <c r="G83" s="993"/>
      <c r="H83" s="993"/>
      <c r="I83" s="1021"/>
      <c r="J83" s="985"/>
      <c r="K83" s="985"/>
      <c r="L83" s="1004"/>
      <c r="M83" s="1004"/>
      <c r="N83" s="1004"/>
      <c r="O83" s="1004"/>
      <c r="P83" s="730"/>
      <c r="Q83" s="730"/>
      <c r="R83" s="730"/>
      <c r="S83" s="730"/>
      <c r="AG83" s="688"/>
      <c r="AH83" s="688"/>
      <c r="AI83" s="627"/>
      <c r="AJ83" s="688"/>
      <c r="AK83" s="688"/>
    </row>
    <row r="84" spans="1:37" ht="26.25" customHeight="1">
      <c r="A84" s="1002"/>
      <c r="B84" s="988"/>
      <c r="C84" s="989"/>
      <c r="D84" s="990"/>
      <c r="E84" s="991"/>
      <c r="F84" s="999" t="s">
        <v>245</v>
      </c>
      <c r="G84" s="993"/>
      <c r="H84" s="993"/>
      <c r="I84" s="1021"/>
      <c r="J84" s="985"/>
      <c r="K84" s="985"/>
      <c r="L84" s="1004"/>
      <c r="M84" s="1004"/>
      <c r="N84" s="1004"/>
      <c r="O84" s="1004"/>
      <c r="P84" s="730"/>
      <c r="Q84" s="730"/>
      <c r="R84" s="730"/>
      <c r="S84" s="730"/>
      <c r="AG84" s="688"/>
      <c r="AH84" s="688"/>
      <c r="AI84" s="627"/>
      <c r="AJ84" s="688"/>
      <c r="AK84" s="688"/>
    </row>
    <row r="85" spans="1:37" ht="62.25" customHeight="1">
      <c r="A85" s="905" t="s">
        <v>236</v>
      </c>
      <c r="B85" s="906">
        <v>85353090</v>
      </c>
      <c r="C85" s="907"/>
      <c r="D85" s="908">
        <v>0.18</v>
      </c>
      <c r="E85" s="909" t="s">
        <v>108</v>
      </c>
      <c r="F85" s="944" t="s">
        <v>246</v>
      </c>
      <c r="G85" s="850" t="s">
        <v>126</v>
      </c>
      <c r="H85" s="850">
        <v>1</v>
      </c>
      <c r="I85" s="965"/>
      <c r="J85" s="882" t="str">
        <f t="shared" si="26"/>
        <v>Included</v>
      </c>
      <c r="K85" s="882">
        <f t="shared" si="27"/>
        <v>0</v>
      </c>
      <c r="L85" s="569"/>
      <c r="M85" s="569"/>
      <c r="N85" s="569">
        <f t="shared" si="28"/>
        <v>0</v>
      </c>
      <c r="O85" s="569">
        <f t="shared" si="29"/>
        <v>0</v>
      </c>
      <c r="P85" s="730"/>
      <c r="Q85" s="730"/>
      <c r="R85" s="730"/>
      <c r="S85" s="730"/>
      <c r="AG85" s="688"/>
      <c r="AH85" s="688"/>
      <c r="AI85" s="627"/>
      <c r="AJ85" s="688"/>
      <c r="AK85" s="688"/>
    </row>
    <row r="86" spans="1:37" ht="62.25" customHeight="1">
      <c r="A86" s="905" t="s">
        <v>247</v>
      </c>
      <c r="B86" s="906">
        <v>85353090</v>
      </c>
      <c r="C86" s="907"/>
      <c r="D86" s="908">
        <v>0.18</v>
      </c>
      <c r="E86" s="909" t="s">
        <v>108</v>
      </c>
      <c r="F86" s="944" t="s">
        <v>269</v>
      </c>
      <c r="G86" s="850" t="s">
        <v>126</v>
      </c>
      <c r="H86" s="850">
        <v>4</v>
      </c>
      <c r="I86" s="965"/>
      <c r="J86" s="882" t="str">
        <f t="shared" si="26"/>
        <v>Included</v>
      </c>
      <c r="K86" s="882">
        <f t="shared" si="27"/>
        <v>0</v>
      </c>
      <c r="L86" s="569"/>
      <c r="M86" s="569"/>
      <c r="N86" s="569">
        <f t="shared" si="28"/>
        <v>0</v>
      </c>
      <c r="O86" s="569">
        <f t="shared" si="29"/>
        <v>0</v>
      </c>
      <c r="P86" s="730"/>
      <c r="Q86" s="730"/>
      <c r="R86" s="730"/>
      <c r="S86" s="730"/>
      <c r="AG86" s="688"/>
      <c r="AH86" s="688"/>
      <c r="AI86" s="627"/>
      <c r="AJ86" s="688"/>
      <c r="AK86" s="688"/>
    </row>
    <row r="87" spans="1:37" ht="62.25" customHeight="1">
      <c r="A87" s="905" t="s">
        <v>249</v>
      </c>
      <c r="B87" s="906">
        <v>85353090</v>
      </c>
      <c r="C87" s="907"/>
      <c r="D87" s="908">
        <v>0.18</v>
      </c>
      <c r="E87" s="909" t="s">
        <v>108</v>
      </c>
      <c r="F87" s="944" t="s">
        <v>270</v>
      </c>
      <c r="G87" s="850" t="s">
        <v>126</v>
      </c>
      <c r="H87" s="850">
        <v>2</v>
      </c>
      <c r="I87" s="965"/>
      <c r="J87" s="882" t="str">
        <f t="shared" si="26"/>
        <v>Included</v>
      </c>
      <c r="K87" s="882">
        <f t="shared" si="27"/>
        <v>0</v>
      </c>
      <c r="L87" s="569"/>
      <c r="M87" s="569"/>
      <c r="N87" s="569">
        <f t="shared" si="28"/>
        <v>0</v>
      </c>
      <c r="O87" s="569">
        <f t="shared" si="29"/>
        <v>0</v>
      </c>
      <c r="P87" s="730"/>
      <c r="Q87" s="730"/>
      <c r="R87" s="730"/>
      <c r="S87" s="730"/>
      <c r="AG87" s="688"/>
      <c r="AH87" s="688"/>
      <c r="AI87" s="627"/>
      <c r="AJ87" s="688"/>
      <c r="AK87" s="688"/>
    </row>
    <row r="88" spans="1:37" ht="62.25" customHeight="1">
      <c r="A88" s="905" t="s">
        <v>251</v>
      </c>
      <c r="B88" s="906">
        <v>85353090</v>
      </c>
      <c r="C88" s="907"/>
      <c r="D88" s="908">
        <v>0.18</v>
      </c>
      <c r="E88" s="909" t="s">
        <v>108</v>
      </c>
      <c r="F88" s="944" t="s">
        <v>252</v>
      </c>
      <c r="G88" s="850" t="s">
        <v>126</v>
      </c>
      <c r="H88" s="850">
        <v>2</v>
      </c>
      <c r="I88" s="965"/>
      <c r="J88" s="882" t="str">
        <f t="shared" si="26"/>
        <v>Included</v>
      </c>
      <c r="K88" s="882">
        <f t="shared" si="27"/>
        <v>0</v>
      </c>
      <c r="L88" s="569"/>
      <c r="M88" s="569"/>
      <c r="N88" s="569">
        <f t="shared" si="28"/>
        <v>0</v>
      </c>
      <c r="O88" s="569">
        <f t="shared" si="29"/>
        <v>0</v>
      </c>
      <c r="P88" s="730"/>
      <c r="Q88" s="730"/>
      <c r="R88" s="730"/>
      <c r="S88" s="730"/>
      <c r="AG88" s="688"/>
      <c r="AH88" s="688"/>
      <c r="AI88" s="627"/>
      <c r="AJ88" s="688"/>
      <c r="AK88" s="688"/>
    </row>
    <row r="89" spans="1:37" ht="62.25" customHeight="1">
      <c r="A89" s="905" t="s">
        <v>253</v>
      </c>
      <c r="B89" s="906">
        <v>85353090</v>
      </c>
      <c r="C89" s="907"/>
      <c r="D89" s="908">
        <v>0.18</v>
      </c>
      <c r="E89" s="909" t="s">
        <v>108</v>
      </c>
      <c r="F89" s="973" t="s">
        <v>254</v>
      </c>
      <c r="G89" s="850" t="s">
        <v>126</v>
      </c>
      <c r="H89" s="850">
        <v>2</v>
      </c>
      <c r="I89" s="965"/>
      <c r="J89" s="882" t="str">
        <f t="shared" si="26"/>
        <v>Included</v>
      </c>
      <c r="K89" s="882">
        <f t="shared" si="27"/>
        <v>0</v>
      </c>
      <c r="L89" s="569"/>
      <c r="M89" s="569"/>
      <c r="N89" s="569">
        <f t="shared" si="28"/>
        <v>0</v>
      </c>
      <c r="O89" s="569">
        <f t="shared" si="29"/>
        <v>0</v>
      </c>
      <c r="P89" s="730"/>
      <c r="Q89" s="730"/>
      <c r="R89" s="730"/>
      <c r="S89" s="730"/>
      <c r="AG89" s="688"/>
      <c r="AH89" s="688"/>
      <c r="AI89" s="627"/>
      <c r="AJ89" s="688"/>
      <c r="AK89" s="688"/>
    </row>
    <row r="90" spans="1:37" ht="62.25" customHeight="1">
      <c r="A90" s="905" t="s">
        <v>255</v>
      </c>
      <c r="B90" s="906">
        <v>85353090</v>
      </c>
      <c r="C90" s="907"/>
      <c r="D90" s="908">
        <v>0.18</v>
      </c>
      <c r="E90" s="909" t="s">
        <v>108</v>
      </c>
      <c r="F90" s="973" t="s">
        <v>256</v>
      </c>
      <c r="G90" s="850" t="s">
        <v>110</v>
      </c>
      <c r="H90" s="850">
        <v>1</v>
      </c>
      <c r="I90" s="965"/>
      <c r="J90" s="882" t="str">
        <f t="shared" si="26"/>
        <v>Included</v>
      </c>
      <c r="K90" s="882">
        <f t="shared" si="27"/>
        <v>0</v>
      </c>
      <c r="L90" s="569"/>
      <c r="M90" s="569"/>
      <c r="N90" s="569">
        <f t="shared" si="28"/>
        <v>0</v>
      </c>
      <c r="O90" s="569">
        <f t="shared" si="29"/>
        <v>0</v>
      </c>
      <c r="P90" s="730"/>
      <c r="Q90" s="730"/>
      <c r="R90" s="730"/>
      <c r="S90" s="730"/>
      <c r="AG90" s="688"/>
      <c r="AH90" s="688"/>
      <c r="AI90" s="627"/>
      <c r="AJ90" s="688"/>
      <c r="AK90" s="688"/>
    </row>
    <row r="91" spans="1:37" ht="62.25" customHeight="1" thickBot="1">
      <c r="A91" s="905" t="s">
        <v>207</v>
      </c>
      <c r="B91" s="906">
        <v>85353090</v>
      </c>
      <c r="C91" s="907"/>
      <c r="D91" s="908">
        <v>0.18</v>
      </c>
      <c r="E91" s="909" t="s">
        <v>108</v>
      </c>
      <c r="F91" s="973" t="s">
        <v>257</v>
      </c>
      <c r="G91" s="850" t="s">
        <v>126</v>
      </c>
      <c r="H91" s="850">
        <v>1</v>
      </c>
      <c r="I91" s="966"/>
      <c r="J91" s="882" t="str">
        <f t="shared" si="26"/>
        <v>Included</v>
      </c>
      <c r="K91" s="882">
        <f t="shared" si="27"/>
        <v>0</v>
      </c>
      <c r="L91" s="569"/>
      <c r="M91" s="569"/>
      <c r="N91" s="569">
        <f t="shared" si="28"/>
        <v>0</v>
      </c>
      <c r="O91" s="569">
        <f t="shared" si="29"/>
        <v>0</v>
      </c>
      <c r="P91" s="730"/>
      <c r="Q91" s="730"/>
      <c r="R91" s="730"/>
      <c r="S91" s="730"/>
      <c r="AG91" s="688"/>
      <c r="AH91" s="688"/>
      <c r="AI91" s="627"/>
      <c r="AJ91" s="688"/>
      <c r="AK91" s="688"/>
    </row>
    <row r="92" spans="1:37" s="569" customFormat="1" ht="43.5" customHeight="1">
      <c r="A92" s="905">
        <v>2</v>
      </c>
      <c r="B92" s="906">
        <v>85353090</v>
      </c>
      <c r="C92" s="907"/>
      <c r="D92" s="908">
        <v>0.18</v>
      </c>
      <c r="E92" s="909" t="s">
        <v>108</v>
      </c>
      <c r="F92" s="978" t="s">
        <v>261</v>
      </c>
      <c r="G92" s="974" t="s">
        <v>262</v>
      </c>
      <c r="H92" s="977">
        <v>2</v>
      </c>
      <c r="I92" s="1019"/>
      <c r="J92" s="882" t="str">
        <f t="shared" ref="J92:J113" si="30">IF(I92=0, "Included", IF(ISERROR(H92*I92), I92, H92*I92))</f>
        <v>Included</v>
      </c>
      <c r="K92" s="882">
        <f t="shared" ref="K92:K113" si="31">O92</f>
        <v>0</v>
      </c>
      <c r="N92" s="569">
        <f t="shared" ref="N92:N113" si="32">IF(J92="Included",0,J92)</f>
        <v>0</v>
      </c>
      <c r="O92" s="569">
        <f t="shared" ref="O92:O113" si="33">IF(E92="confirmed",(N92*D92),(N92*E92))</f>
        <v>0</v>
      </c>
      <c r="P92" s="838"/>
      <c r="Q92" s="838"/>
      <c r="R92" s="838"/>
      <c r="S92" s="838"/>
    </row>
    <row r="93" spans="1:37" s="569" customFormat="1" ht="23.25" customHeight="1" thickBot="1">
      <c r="A93" s="905">
        <v>3</v>
      </c>
      <c r="B93" s="906"/>
      <c r="C93" s="907"/>
      <c r="D93" s="908"/>
      <c r="E93" s="909"/>
      <c r="F93" s="973" t="s">
        <v>263</v>
      </c>
      <c r="G93" s="850"/>
      <c r="H93" s="850"/>
      <c r="I93" s="1020"/>
      <c r="J93" s="882"/>
      <c r="K93" s="882"/>
      <c r="P93" s="838"/>
      <c r="Q93" s="838"/>
      <c r="R93" s="838"/>
      <c r="S93" s="838"/>
    </row>
    <row r="94" spans="1:37" ht="23.25" customHeight="1" thickBot="1">
      <c r="A94" s="905" t="s">
        <v>136</v>
      </c>
      <c r="B94" s="906">
        <v>85353090</v>
      </c>
      <c r="C94" s="907"/>
      <c r="D94" s="908">
        <v>0.18</v>
      </c>
      <c r="E94" s="909" t="s">
        <v>108</v>
      </c>
      <c r="F94" s="944" t="s">
        <v>264</v>
      </c>
      <c r="G94" s="850" t="s">
        <v>265</v>
      </c>
      <c r="H94" s="850">
        <v>1</v>
      </c>
      <c r="I94" s="966"/>
      <c r="J94" s="882" t="str">
        <f t="shared" si="30"/>
        <v>Included</v>
      </c>
      <c r="K94" s="882">
        <f t="shared" si="31"/>
        <v>0</v>
      </c>
      <c r="L94" s="569"/>
      <c r="M94" s="569"/>
      <c r="N94" s="569">
        <f t="shared" si="32"/>
        <v>0</v>
      </c>
      <c r="O94" s="569">
        <f t="shared" si="33"/>
        <v>0</v>
      </c>
      <c r="P94" s="730"/>
      <c r="Q94" s="730"/>
      <c r="R94" s="730"/>
      <c r="S94" s="730"/>
      <c r="AG94" s="688"/>
      <c r="AH94" s="688"/>
      <c r="AI94" s="627"/>
      <c r="AJ94" s="688"/>
      <c r="AK94" s="688"/>
    </row>
    <row r="95" spans="1:37" ht="39" customHeight="1" thickBot="1">
      <c r="A95" s="905" t="s">
        <v>138</v>
      </c>
      <c r="B95" s="906">
        <v>85353090</v>
      </c>
      <c r="C95" s="907"/>
      <c r="D95" s="908">
        <v>0.18</v>
      </c>
      <c r="E95" s="909" t="s">
        <v>108</v>
      </c>
      <c r="F95" s="944" t="s">
        <v>266</v>
      </c>
      <c r="G95" s="850" t="s">
        <v>110</v>
      </c>
      <c r="H95" s="850">
        <v>1</v>
      </c>
      <c r="I95" s="966"/>
      <c r="J95" s="882" t="str">
        <f t="shared" si="30"/>
        <v>Included</v>
      </c>
      <c r="K95" s="882">
        <f t="shared" si="31"/>
        <v>0</v>
      </c>
      <c r="L95" s="569"/>
      <c r="M95" s="569"/>
      <c r="N95" s="569">
        <f t="shared" si="32"/>
        <v>0</v>
      </c>
      <c r="O95" s="569">
        <f t="shared" si="33"/>
        <v>0</v>
      </c>
      <c r="P95" s="730"/>
      <c r="Q95" s="730"/>
      <c r="R95" s="730"/>
      <c r="S95" s="730"/>
      <c r="AG95" s="688"/>
      <c r="AH95" s="688"/>
      <c r="AI95" s="627"/>
      <c r="AJ95" s="688"/>
      <c r="AK95" s="688"/>
    </row>
    <row r="96" spans="1:37" ht="54" customHeight="1" thickBot="1">
      <c r="A96" s="905">
        <v>4</v>
      </c>
      <c r="B96" s="906">
        <v>85353090</v>
      </c>
      <c r="C96" s="907"/>
      <c r="D96" s="908">
        <v>0.18</v>
      </c>
      <c r="E96" s="909" t="s">
        <v>108</v>
      </c>
      <c r="F96" s="973" t="s">
        <v>267</v>
      </c>
      <c r="G96" s="850" t="s">
        <v>126</v>
      </c>
      <c r="H96" s="850">
        <v>1</v>
      </c>
      <c r="I96" s="966"/>
      <c r="J96" s="882" t="str">
        <f t="shared" si="30"/>
        <v>Included</v>
      </c>
      <c r="K96" s="882">
        <f t="shared" si="31"/>
        <v>0</v>
      </c>
      <c r="L96" s="569"/>
      <c r="M96" s="569"/>
      <c r="N96" s="569">
        <f t="shared" si="32"/>
        <v>0</v>
      </c>
      <c r="O96" s="569">
        <f t="shared" si="33"/>
        <v>0</v>
      </c>
      <c r="P96" s="730"/>
      <c r="Q96" s="730"/>
      <c r="R96" s="730"/>
      <c r="S96" s="730"/>
      <c r="AG96" s="688"/>
      <c r="AH96" s="688"/>
      <c r="AI96" s="627"/>
      <c r="AJ96" s="688"/>
      <c r="AK96" s="688"/>
    </row>
    <row r="97" spans="1:37" ht="20.25">
      <c r="A97" s="1002"/>
      <c r="B97" s="988"/>
      <c r="C97" s="989"/>
      <c r="D97" s="990"/>
      <c r="E97" s="991"/>
      <c r="F97" s="1005" t="s">
        <v>271</v>
      </c>
      <c r="G97" s="993"/>
      <c r="H97" s="993"/>
      <c r="I97" s="1022"/>
      <c r="J97" s="985"/>
      <c r="K97" s="985"/>
      <c r="L97" s="569"/>
      <c r="M97" s="569"/>
      <c r="N97" s="569"/>
      <c r="O97" s="569"/>
      <c r="P97" s="730"/>
      <c r="Q97" s="730"/>
      <c r="R97" s="730"/>
      <c r="S97" s="730"/>
      <c r="AG97" s="688"/>
      <c r="AH97" s="688"/>
      <c r="AI97" s="627"/>
      <c r="AJ97" s="688"/>
      <c r="AK97" s="688"/>
    </row>
    <row r="98" spans="1:37" ht="113.25" customHeight="1">
      <c r="A98" s="975" t="s">
        <v>272</v>
      </c>
      <c r="B98" s="906"/>
      <c r="C98" s="907"/>
      <c r="D98" s="908"/>
      <c r="E98" s="909"/>
      <c r="F98" s="973" t="s">
        <v>273</v>
      </c>
      <c r="G98" s="850"/>
      <c r="H98" s="850"/>
      <c r="I98" s="1023"/>
      <c r="J98" s="882"/>
      <c r="K98" s="882"/>
      <c r="L98" s="569"/>
      <c r="M98" s="569"/>
      <c r="N98" s="569"/>
      <c r="O98" s="569"/>
      <c r="P98" s="730"/>
      <c r="Q98" s="730"/>
      <c r="R98" s="730"/>
      <c r="S98" s="730"/>
      <c r="AG98" s="688"/>
      <c r="AH98" s="688"/>
      <c r="AI98" s="627"/>
      <c r="AJ98" s="688"/>
      <c r="AK98" s="688"/>
    </row>
    <row r="99" spans="1:37" ht="24.75" customHeight="1">
      <c r="A99" s="975"/>
      <c r="B99" s="906"/>
      <c r="C99" s="907"/>
      <c r="D99" s="908"/>
      <c r="E99" s="909"/>
      <c r="F99" s="973" t="s">
        <v>274</v>
      </c>
      <c r="G99" s="850"/>
      <c r="H99" s="850"/>
      <c r="I99" s="1024"/>
      <c r="J99" s="882"/>
      <c r="K99" s="882"/>
      <c r="L99" s="569"/>
      <c r="M99" s="569"/>
      <c r="N99" s="569"/>
      <c r="O99" s="569"/>
      <c r="P99" s="730"/>
      <c r="Q99" s="730"/>
      <c r="R99" s="730"/>
      <c r="S99" s="730"/>
      <c r="AG99" s="688"/>
      <c r="AH99" s="688"/>
      <c r="AI99" s="627"/>
      <c r="AJ99" s="688"/>
      <c r="AK99" s="688"/>
    </row>
    <row r="100" spans="1:37" ht="23.25" customHeight="1">
      <c r="A100" s="905" t="s">
        <v>236</v>
      </c>
      <c r="B100" s="906">
        <v>85353090</v>
      </c>
      <c r="C100" s="907"/>
      <c r="D100" s="908">
        <v>0.18</v>
      </c>
      <c r="E100" s="909" t="s">
        <v>108</v>
      </c>
      <c r="F100" s="944" t="s">
        <v>716</v>
      </c>
      <c r="G100" s="1063" t="s">
        <v>732</v>
      </c>
      <c r="H100" s="980">
        <v>1</v>
      </c>
      <c r="I100" s="1016"/>
      <c r="J100" s="882" t="str">
        <f t="shared" si="30"/>
        <v>Included</v>
      </c>
      <c r="K100" s="882">
        <f t="shared" si="31"/>
        <v>0</v>
      </c>
      <c r="L100" s="569"/>
      <c r="M100" s="569"/>
      <c r="N100" s="569">
        <f t="shared" si="32"/>
        <v>0</v>
      </c>
      <c r="O100" s="569">
        <f t="shared" si="33"/>
        <v>0</v>
      </c>
      <c r="P100" s="730"/>
      <c r="Q100" s="730"/>
      <c r="R100" s="730"/>
      <c r="S100" s="730"/>
      <c r="AG100" s="688"/>
      <c r="AH100" s="688"/>
      <c r="AI100" s="627"/>
      <c r="AJ100" s="688"/>
      <c r="AK100" s="688"/>
    </row>
    <row r="101" spans="1:37" ht="16.5">
      <c r="A101" s="905" t="s">
        <v>237</v>
      </c>
      <c r="B101" s="906">
        <v>85353090</v>
      </c>
      <c r="C101" s="907"/>
      <c r="D101" s="908">
        <v>0.18</v>
      </c>
      <c r="E101" s="909" t="s">
        <v>108</v>
      </c>
      <c r="F101" s="944" t="s">
        <v>717</v>
      </c>
      <c r="G101" s="1063" t="s">
        <v>732</v>
      </c>
      <c r="H101" s="980">
        <v>1</v>
      </c>
      <c r="I101" s="1019"/>
      <c r="J101" s="882" t="str">
        <f t="shared" si="30"/>
        <v>Included</v>
      </c>
      <c r="K101" s="882">
        <f t="shared" si="31"/>
        <v>0</v>
      </c>
      <c r="L101" s="569"/>
      <c r="M101" s="569"/>
      <c r="N101" s="569">
        <f t="shared" si="32"/>
        <v>0</v>
      </c>
      <c r="O101" s="569">
        <f t="shared" si="33"/>
        <v>0</v>
      </c>
      <c r="P101" s="730"/>
      <c r="Q101" s="730"/>
      <c r="R101" s="730"/>
      <c r="S101" s="730"/>
      <c r="AG101" s="688"/>
      <c r="AH101" s="688"/>
      <c r="AI101" s="627"/>
      <c r="AJ101" s="688"/>
      <c r="AK101" s="688"/>
    </row>
    <row r="102" spans="1:37" ht="28.5" customHeight="1">
      <c r="A102" s="874" t="s">
        <v>209</v>
      </c>
      <c r="B102" s="906"/>
      <c r="C102" s="907"/>
      <c r="D102" s="908"/>
      <c r="E102" s="909"/>
      <c r="F102" s="973" t="s">
        <v>278</v>
      </c>
      <c r="G102" s="850"/>
      <c r="H102" s="850"/>
      <c r="I102" s="1025"/>
      <c r="J102" s="882"/>
      <c r="K102" s="882"/>
      <c r="L102" s="569"/>
      <c r="M102" s="569"/>
      <c r="N102" s="569"/>
      <c r="O102" s="569"/>
      <c r="P102" s="730"/>
      <c r="Q102" s="730"/>
      <c r="R102" s="730"/>
      <c r="S102" s="730"/>
      <c r="AG102" s="688"/>
      <c r="AH102" s="688"/>
      <c r="AI102" s="627"/>
      <c r="AJ102" s="688"/>
      <c r="AK102" s="688"/>
    </row>
    <row r="103" spans="1:37" ht="61.5" customHeight="1">
      <c r="A103" s="905" t="s">
        <v>236</v>
      </c>
      <c r="B103" s="906">
        <v>85353090</v>
      </c>
      <c r="C103" s="907"/>
      <c r="D103" s="908">
        <v>0.18</v>
      </c>
      <c r="E103" s="909" t="s">
        <v>108</v>
      </c>
      <c r="F103" s="944" t="s">
        <v>715</v>
      </c>
      <c r="G103" s="850" t="s">
        <v>211</v>
      </c>
      <c r="H103" s="850">
        <v>1</v>
      </c>
      <c r="I103" s="1016"/>
      <c r="J103" s="882" t="str">
        <f t="shared" si="30"/>
        <v>Included</v>
      </c>
      <c r="K103" s="882">
        <f t="shared" si="31"/>
        <v>0</v>
      </c>
      <c r="L103" s="569"/>
      <c r="M103" s="569"/>
      <c r="N103" s="569">
        <f t="shared" si="32"/>
        <v>0</v>
      </c>
      <c r="O103" s="569">
        <f t="shared" si="33"/>
        <v>0</v>
      </c>
      <c r="P103" s="730"/>
      <c r="Q103" s="730"/>
      <c r="R103" s="730"/>
      <c r="S103" s="730"/>
      <c r="AG103" s="688"/>
      <c r="AH103" s="688"/>
      <c r="AI103" s="627"/>
      <c r="AJ103" s="688"/>
      <c r="AK103" s="688"/>
    </row>
    <row r="104" spans="1:37" ht="40.5" customHeight="1">
      <c r="A104" s="905" t="s">
        <v>237</v>
      </c>
      <c r="B104" s="906">
        <v>85353090</v>
      </c>
      <c r="C104" s="907"/>
      <c r="D104" s="908">
        <v>0.18</v>
      </c>
      <c r="E104" s="909" t="s">
        <v>108</v>
      </c>
      <c r="F104" s="944" t="s">
        <v>280</v>
      </c>
      <c r="G104" s="850" t="s">
        <v>211</v>
      </c>
      <c r="H104" s="850">
        <v>1</v>
      </c>
      <c r="I104" s="1016"/>
      <c r="J104" s="882" t="str">
        <f t="shared" si="30"/>
        <v>Included</v>
      </c>
      <c r="K104" s="882">
        <f t="shared" si="31"/>
        <v>0</v>
      </c>
      <c r="L104" s="569"/>
      <c r="M104" s="569"/>
      <c r="N104" s="569">
        <f t="shared" si="32"/>
        <v>0</v>
      </c>
      <c r="O104" s="569">
        <f t="shared" si="33"/>
        <v>0</v>
      </c>
      <c r="P104" s="730"/>
      <c r="Q104" s="730"/>
      <c r="R104" s="730"/>
      <c r="S104" s="730"/>
      <c r="AG104" s="688"/>
      <c r="AH104" s="688"/>
      <c r="AI104" s="627"/>
      <c r="AJ104" s="688"/>
      <c r="AK104" s="688"/>
    </row>
    <row r="105" spans="1:37" ht="16.5">
      <c r="A105" s="905" t="s">
        <v>281</v>
      </c>
      <c r="B105" s="906"/>
      <c r="C105" s="907"/>
      <c r="D105" s="908"/>
      <c r="E105" s="909"/>
      <c r="F105" s="973" t="s">
        <v>231</v>
      </c>
      <c r="G105" s="850"/>
      <c r="H105" s="850"/>
      <c r="I105" s="1021"/>
      <c r="J105" s="882"/>
      <c r="K105" s="882"/>
      <c r="L105" s="569"/>
      <c r="M105" s="569"/>
      <c r="N105" s="569"/>
      <c r="O105" s="569"/>
      <c r="P105" s="730"/>
      <c r="Q105" s="730"/>
      <c r="R105" s="730"/>
      <c r="S105" s="730"/>
      <c r="AG105" s="688"/>
      <c r="AH105" s="688"/>
      <c r="AI105" s="627"/>
      <c r="AJ105" s="688"/>
      <c r="AK105" s="688"/>
    </row>
    <row r="106" spans="1:37" s="835" customFormat="1" ht="52.5" customHeight="1">
      <c r="A106" s="905" t="s">
        <v>236</v>
      </c>
      <c r="B106" s="906">
        <v>85353090</v>
      </c>
      <c r="C106" s="907"/>
      <c r="D106" s="908">
        <v>0.18</v>
      </c>
      <c r="E106" s="909" t="s">
        <v>108</v>
      </c>
      <c r="F106" s="944" t="s">
        <v>282</v>
      </c>
      <c r="G106" s="850" t="s">
        <v>110</v>
      </c>
      <c r="H106" s="850">
        <v>1</v>
      </c>
      <c r="I106" s="965"/>
      <c r="J106" s="882" t="str">
        <f t="shared" si="30"/>
        <v>Included</v>
      </c>
      <c r="K106" s="882">
        <f t="shared" si="31"/>
        <v>0</v>
      </c>
      <c r="L106" s="569"/>
      <c r="M106" s="569"/>
      <c r="N106" s="569">
        <f t="shared" si="32"/>
        <v>0</v>
      </c>
      <c r="O106" s="569">
        <f t="shared" si="33"/>
        <v>0</v>
      </c>
      <c r="P106" s="837"/>
      <c r="Q106" s="837"/>
      <c r="R106" s="837"/>
      <c r="S106" s="837"/>
    </row>
    <row r="107" spans="1:37" s="835" customFormat="1" ht="29.25" customHeight="1">
      <c r="A107" s="905"/>
      <c r="B107" s="906"/>
      <c r="C107" s="907"/>
      <c r="D107" s="908"/>
      <c r="E107" s="909"/>
      <c r="F107" s="979" t="s">
        <v>283</v>
      </c>
      <c r="G107" s="850"/>
      <c r="H107" s="850"/>
      <c r="I107" s="1025"/>
      <c r="J107" s="882"/>
      <c r="K107" s="882"/>
      <c r="L107" s="569"/>
      <c r="M107" s="569"/>
      <c r="N107" s="569"/>
      <c r="O107" s="569"/>
      <c r="P107" s="837"/>
      <c r="Q107" s="837"/>
      <c r="R107" s="837"/>
      <c r="S107" s="837"/>
    </row>
    <row r="108" spans="1:37" s="569" customFormat="1" ht="40.5" customHeight="1">
      <c r="A108" s="905">
        <v>1</v>
      </c>
      <c r="B108" s="906">
        <v>85353090</v>
      </c>
      <c r="C108" s="907"/>
      <c r="D108" s="908">
        <v>0.18</v>
      </c>
      <c r="E108" s="909" t="s">
        <v>108</v>
      </c>
      <c r="F108" s="944" t="s">
        <v>712</v>
      </c>
      <c r="G108" s="850" t="s">
        <v>110</v>
      </c>
      <c r="H108" s="850">
        <v>1</v>
      </c>
      <c r="I108" s="965"/>
      <c r="J108" s="882" t="str">
        <f t="shared" si="30"/>
        <v>Included</v>
      </c>
      <c r="K108" s="882">
        <f t="shared" si="31"/>
        <v>0</v>
      </c>
      <c r="N108" s="569">
        <f t="shared" si="32"/>
        <v>0</v>
      </c>
      <c r="O108" s="569">
        <f t="shared" si="33"/>
        <v>0</v>
      </c>
      <c r="P108" s="838"/>
      <c r="Q108" s="838"/>
      <c r="R108" s="838"/>
      <c r="S108" s="838"/>
    </row>
    <row r="109" spans="1:37" ht="27" customHeight="1">
      <c r="A109" s="905">
        <v>2</v>
      </c>
      <c r="B109" s="906">
        <v>85353090</v>
      </c>
      <c r="C109" s="907"/>
      <c r="D109" s="908">
        <v>0.18</v>
      </c>
      <c r="E109" s="909" t="s">
        <v>108</v>
      </c>
      <c r="F109" s="943" t="s">
        <v>710</v>
      </c>
      <c r="G109" s="850" t="s">
        <v>211</v>
      </c>
      <c r="H109" s="850">
        <v>1</v>
      </c>
      <c r="I109" s="965"/>
      <c r="J109" s="882" t="str">
        <f t="shared" si="30"/>
        <v>Included</v>
      </c>
      <c r="K109" s="882">
        <f t="shared" si="31"/>
        <v>0</v>
      </c>
      <c r="L109" s="569"/>
      <c r="M109" s="569"/>
      <c r="N109" s="569">
        <f t="shared" si="32"/>
        <v>0</v>
      </c>
      <c r="O109" s="569">
        <f t="shared" si="33"/>
        <v>0</v>
      </c>
      <c r="P109" s="730"/>
      <c r="Q109" s="730"/>
      <c r="R109" s="730"/>
      <c r="S109" s="730"/>
      <c r="AG109" s="688"/>
      <c r="AH109" s="688"/>
      <c r="AI109" s="627"/>
      <c r="AJ109" s="688"/>
      <c r="AK109" s="688"/>
    </row>
    <row r="110" spans="1:37" ht="27" customHeight="1">
      <c r="A110" s="905">
        <v>3</v>
      </c>
      <c r="B110" s="906">
        <v>85353090</v>
      </c>
      <c r="C110" s="907"/>
      <c r="D110" s="908">
        <v>0.18</v>
      </c>
      <c r="E110" s="909" t="s">
        <v>108</v>
      </c>
      <c r="F110" s="943" t="s">
        <v>711</v>
      </c>
      <c r="G110" s="850" t="s">
        <v>211</v>
      </c>
      <c r="H110" s="850">
        <v>1</v>
      </c>
      <c r="I110" s="965"/>
      <c r="J110" s="882" t="str">
        <f t="shared" si="30"/>
        <v>Included</v>
      </c>
      <c r="K110" s="882">
        <f t="shared" si="31"/>
        <v>0</v>
      </c>
      <c r="L110" s="569"/>
      <c r="M110" s="569"/>
      <c r="N110" s="569">
        <f t="shared" si="32"/>
        <v>0</v>
      </c>
      <c r="O110" s="569">
        <f t="shared" si="33"/>
        <v>0</v>
      </c>
      <c r="P110" s="730"/>
      <c r="Q110" s="730"/>
      <c r="R110" s="730"/>
      <c r="S110" s="730"/>
      <c r="AG110" s="688"/>
      <c r="AH110" s="688"/>
      <c r="AI110" s="627"/>
      <c r="AJ110" s="688"/>
      <c r="AK110" s="688"/>
    </row>
    <row r="111" spans="1:37" ht="39.75" customHeight="1">
      <c r="A111" s="905">
        <v>4</v>
      </c>
      <c r="B111" s="906">
        <v>85353090</v>
      </c>
      <c r="C111" s="907"/>
      <c r="D111" s="908">
        <v>0.18</v>
      </c>
      <c r="E111" s="909" t="s">
        <v>108</v>
      </c>
      <c r="F111" s="944" t="s">
        <v>284</v>
      </c>
      <c r="G111" s="850" t="s">
        <v>211</v>
      </c>
      <c r="H111" s="850">
        <v>1</v>
      </c>
      <c r="I111" s="965"/>
      <c r="J111" s="882" t="str">
        <f t="shared" si="30"/>
        <v>Included</v>
      </c>
      <c r="K111" s="882">
        <f t="shared" si="31"/>
        <v>0</v>
      </c>
      <c r="L111" s="569"/>
      <c r="M111" s="569"/>
      <c r="N111" s="569">
        <f t="shared" si="32"/>
        <v>0</v>
      </c>
      <c r="O111" s="569">
        <f t="shared" si="33"/>
        <v>0</v>
      </c>
      <c r="P111" s="730"/>
      <c r="Q111" s="730"/>
      <c r="R111" s="730"/>
      <c r="S111" s="730"/>
      <c r="AG111" s="688"/>
      <c r="AH111" s="688"/>
      <c r="AI111" s="627"/>
      <c r="AJ111" s="688"/>
      <c r="AK111" s="688"/>
    </row>
    <row r="112" spans="1:37" ht="24" customHeight="1">
      <c r="A112" s="905">
        <v>5</v>
      </c>
      <c r="B112" s="906">
        <v>85353090</v>
      </c>
      <c r="C112" s="907"/>
      <c r="D112" s="908">
        <v>0.18</v>
      </c>
      <c r="E112" s="909" t="s">
        <v>108</v>
      </c>
      <c r="F112" s="944" t="s">
        <v>713</v>
      </c>
      <c r="G112" s="850" t="s">
        <v>211</v>
      </c>
      <c r="H112" s="850">
        <v>1</v>
      </c>
      <c r="I112" s="965"/>
      <c r="J112" s="882" t="str">
        <f t="shared" si="30"/>
        <v>Included</v>
      </c>
      <c r="K112" s="882">
        <f t="shared" si="31"/>
        <v>0</v>
      </c>
      <c r="L112" s="569"/>
      <c r="M112" s="569"/>
      <c r="N112" s="569">
        <f t="shared" si="32"/>
        <v>0</v>
      </c>
      <c r="O112" s="569">
        <f t="shared" si="33"/>
        <v>0</v>
      </c>
      <c r="P112" s="730"/>
      <c r="Q112" s="730"/>
      <c r="R112" s="730"/>
      <c r="S112" s="730"/>
      <c r="AG112" s="688"/>
      <c r="AH112" s="688"/>
      <c r="AI112" s="627"/>
      <c r="AJ112" s="688"/>
      <c r="AK112" s="688"/>
    </row>
    <row r="113" spans="1:49" ht="24" customHeight="1">
      <c r="A113" s="905">
        <v>6</v>
      </c>
      <c r="B113" s="906">
        <v>85353090</v>
      </c>
      <c r="C113" s="907"/>
      <c r="D113" s="908">
        <v>0.18</v>
      </c>
      <c r="E113" s="909" t="s">
        <v>108</v>
      </c>
      <c r="F113" s="944" t="s">
        <v>714</v>
      </c>
      <c r="G113" s="850" t="s">
        <v>211</v>
      </c>
      <c r="H113" s="850">
        <v>1</v>
      </c>
      <c r="I113" s="965"/>
      <c r="J113" s="882" t="str">
        <f t="shared" si="30"/>
        <v>Included</v>
      </c>
      <c r="K113" s="882">
        <f t="shared" si="31"/>
        <v>0</v>
      </c>
      <c r="L113" s="569"/>
      <c r="M113" s="569"/>
      <c r="N113" s="569">
        <f t="shared" si="32"/>
        <v>0</v>
      </c>
      <c r="O113" s="569">
        <f t="shared" si="33"/>
        <v>0</v>
      </c>
      <c r="P113" s="730"/>
      <c r="Q113" s="730"/>
      <c r="R113" s="730"/>
      <c r="S113" s="730"/>
      <c r="AG113" s="688"/>
      <c r="AH113" s="688"/>
      <c r="AI113" s="627"/>
      <c r="AJ113" s="688"/>
      <c r="AK113" s="688"/>
    </row>
    <row r="114" spans="1:49" ht="16.5">
      <c r="A114" s="905"/>
      <c r="B114" s="906"/>
      <c r="C114" s="907"/>
      <c r="D114" s="908"/>
      <c r="E114" s="909"/>
      <c r="F114" s="945" t="s">
        <v>285</v>
      </c>
      <c r="G114" s="861"/>
      <c r="H114" s="862"/>
      <c r="I114" s="882"/>
      <c r="J114" s="883">
        <f>SUM(J21:J113)</f>
        <v>0</v>
      </c>
      <c r="K114" s="883"/>
      <c r="L114" s="569"/>
      <c r="M114" s="569"/>
      <c r="N114" s="569"/>
      <c r="O114" s="569"/>
    </row>
    <row r="115" spans="1:49" ht="16.5">
      <c r="A115" s="905"/>
      <c r="B115" s="906"/>
      <c r="C115" s="907"/>
      <c r="D115" s="908"/>
      <c r="E115" s="909"/>
      <c r="F115" s="945" t="s">
        <v>286</v>
      </c>
      <c r="G115" s="861"/>
      <c r="H115" s="862"/>
      <c r="I115" s="882"/>
      <c r="J115" s="883"/>
      <c r="K115" s="883">
        <f>SUM(K21:K113)</f>
        <v>0</v>
      </c>
      <c r="L115" s="833">
        <f>+J114+K115</f>
        <v>0</v>
      </c>
      <c r="M115" s="569"/>
      <c r="N115" s="569"/>
      <c r="O115" s="569"/>
    </row>
    <row r="116" spans="1:49" ht="16.5">
      <c r="A116" s="910"/>
      <c r="B116" s="852"/>
      <c r="C116" s="911"/>
      <c r="D116" s="912"/>
      <c r="E116" s="913"/>
      <c r="F116" s="933"/>
      <c r="G116" s="863"/>
      <c r="H116" s="864"/>
      <c r="I116" s="946"/>
      <c r="J116" s="884"/>
      <c r="K116" s="884"/>
      <c r="L116" s="569"/>
      <c r="M116" s="569"/>
      <c r="N116" s="569"/>
      <c r="O116" s="569"/>
    </row>
    <row r="117" spans="1:49" ht="16.5" customHeight="1">
      <c r="A117" s="914" t="s">
        <v>155</v>
      </c>
      <c r="B117" s="1185" t="s">
        <v>287</v>
      </c>
      <c r="C117" s="1185"/>
      <c r="D117" s="1185"/>
      <c r="E117" s="1185"/>
      <c r="F117" s="1185"/>
      <c r="G117" s="1185"/>
      <c r="H117" s="1185"/>
      <c r="I117" s="1185"/>
      <c r="J117" s="1185"/>
    </row>
    <row r="118" spans="1:49" ht="16.5">
      <c r="A118" s="914"/>
      <c r="B118" s="1185"/>
      <c r="C118" s="1185"/>
      <c r="D118" s="1185"/>
      <c r="E118" s="1185"/>
      <c r="F118" s="1185"/>
      <c r="G118" s="1185"/>
      <c r="H118" s="1185"/>
      <c r="I118" s="1185"/>
      <c r="J118" s="1185"/>
      <c r="K118" s="1185"/>
    </row>
    <row r="119" spans="1:49" ht="16.5">
      <c r="A119" s="915" t="s">
        <v>157</v>
      </c>
      <c r="B119" s="916" t="str">
        <f>'Sch-1.'!B57</f>
        <v>--2025</v>
      </c>
      <c r="C119" s="917"/>
      <c r="D119" s="915"/>
      <c r="E119" s="915"/>
      <c r="F119" s="947"/>
      <c r="G119" s="865"/>
      <c r="H119" s="865"/>
      <c r="I119" s="885"/>
      <c r="J119" s="885"/>
    </row>
    <row r="120" spans="1:49" ht="16.5">
      <c r="A120" s="915" t="s">
        <v>158</v>
      </c>
      <c r="B120" s="918" t="str">
        <f>'Sch-1.'!B58</f>
        <v/>
      </c>
      <c r="C120" s="917"/>
      <c r="D120" s="915"/>
      <c r="E120" s="915"/>
      <c r="F120" s="947"/>
      <c r="G120" s="1183" t="s">
        <v>159</v>
      </c>
      <c r="H120" s="1183"/>
      <c r="I120" s="948" t="str">
        <f>'Sch-1.'!I58</f>
        <v/>
      </c>
      <c r="J120" s="885"/>
    </row>
    <row r="121" spans="1:49" ht="16.5">
      <c r="A121" s="919"/>
      <c r="B121" s="919"/>
      <c r="C121" s="920"/>
      <c r="D121" s="919"/>
      <c r="E121" s="919"/>
      <c r="F121" s="949"/>
      <c r="G121" s="1183" t="s">
        <v>160</v>
      </c>
      <c r="H121" s="1183"/>
      <c r="I121" s="948" t="str">
        <f>'Sch-1.'!I59</f>
        <v/>
      </c>
      <c r="J121" s="886"/>
    </row>
    <row r="122" spans="1:49" s="661" customFormat="1" ht="16.5">
      <c r="A122" s="921"/>
      <c r="B122" s="921"/>
      <c r="C122" s="922"/>
      <c r="D122" s="921"/>
      <c r="E122" s="921"/>
      <c r="F122" s="950"/>
      <c r="G122" s="866"/>
      <c r="H122" s="867"/>
      <c r="I122" s="886"/>
      <c r="J122" s="555"/>
      <c r="K122" s="555"/>
      <c r="L122" s="628"/>
      <c r="M122" s="628"/>
      <c r="N122" s="628"/>
      <c r="O122" s="628"/>
      <c r="AG122" s="732"/>
      <c r="AH122" s="732"/>
    </row>
    <row r="123" spans="1:49" s="661" customFormat="1" ht="16.5">
      <c r="A123" s="894"/>
      <c r="B123" s="894"/>
      <c r="C123" s="895"/>
      <c r="D123" s="894"/>
      <c r="E123" s="894"/>
      <c r="F123" s="934"/>
      <c r="G123" s="853"/>
      <c r="H123" s="853"/>
      <c r="I123" s="935"/>
      <c r="J123" s="879"/>
      <c r="K123" s="555"/>
      <c r="L123" s="628"/>
      <c r="M123" s="628"/>
      <c r="N123" s="628"/>
      <c r="O123" s="628"/>
      <c r="AG123" s="839"/>
      <c r="AH123" s="733"/>
    </row>
    <row r="124" spans="1:49" s="661" customFormat="1">
      <c r="A124" s="894"/>
      <c r="B124" s="894"/>
      <c r="C124" s="895"/>
      <c r="D124" s="894"/>
      <c r="E124" s="894"/>
      <c r="F124" s="934"/>
      <c r="G124" s="853"/>
      <c r="H124" s="853"/>
      <c r="I124" s="935"/>
      <c r="J124" s="879"/>
      <c r="K124" s="555"/>
      <c r="L124" s="628"/>
      <c r="M124" s="628"/>
      <c r="N124" s="628"/>
      <c r="O124" s="628"/>
      <c r="AH124" s="714"/>
    </row>
    <row r="125" spans="1:49" s="661" customFormat="1">
      <c r="A125" s="894"/>
      <c r="B125" s="894"/>
      <c r="C125" s="895"/>
      <c r="D125" s="894"/>
      <c r="E125" s="894"/>
      <c r="F125" s="934"/>
      <c r="G125" s="853"/>
      <c r="H125" s="853"/>
      <c r="I125" s="935"/>
      <c r="J125" s="879"/>
      <c r="K125" s="555"/>
      <c r="L125" s="628"/>
      <c r="M125" s="628"/>
      <c r="N125" s="628"/>
      <c r="O125" s="628"/>
    </row>
    <row r="126" spans="1:49">
      <c r="AI126" s="629"/>
      <c r="AJ126" s="629"/>
      <c r="AK126" s="629"/>
      <c r="AL126" s="629"/>
      <c r="AM126" s="629"/>
      <c r="AN126" s="629"/>
      <c r="AO126" s="629"/>
      <c r="AP126" s="629"/>
      <c r="AQ126" s="629"/>
      <c r="AR126" s="629"/>
      <c r="AS126" s="629"/>
      <c r="AT126" s="629"/>
      <c r="AU126" s="629"/>
      <c r="AV126" s="629"/>
      <c r="AW126" s="629"/>
    </row>
    <row r="127" spans="1:49">
      <c r="AI127" s="629"/>
      <c r="AJ127" s="629"/>
      <c r="AK127" s="629"/>
      <c r="AL127" s="629"/>
      <c r="AM127" s="629"/>
      <c r="AN127" s="629"/>
      <c r="AO127" s="629"/>
      <c r="AP127" s="629"/>
      <c r="AQ127" s="629"/>
      <c r="AR127" s="629"/>
      <c r="AS127" s="629"/>
      <c r="AT127" s="629"/>
      <c r="AU127" s="629"/>
      <c r="AV127" s="629"/>
      <c r="AW127" s="629"/>
    </row>
    <row r="128" spans="1:49">
      <c r="AI128" s="629"/>
      <c r="AJ128" s="629"/>
      <c r="AK128" s="629"/>
      <c r="AL128" s="629"/>
      <c r="AM128" s="629"/>
      <c r="AN128" s="629"/>
      <c r="AO128" s="629"/>
      <c r="AP128" s="629"/>
      <c r="AQ128" s="629"/>
      <c r="AR128" s="629"/>
      <c r="AS128" s="629"/>
      <c r="AT128" s="629"/>
      <c r="AU128" s="629"/>
      <c r="AV128" s="629"/>
      <c r="AW128" s="629"/>
    </row>
    <row r="129" spans="1:49">
      <c r="AI129" s="629"/>
      <c r="AJ129" s="629"/>
      <c r="AK129" s="629"/>
      <c r="AL129" s="629"/>
      <c r="AM129" s="629"/>
      <c r="AN129" s="629"/>
      <c r="AO129" s="629"/>
      <c r="AP129" s="629"/>
      <c r="AQ129" s="629"/>
      <c r="AR129" s="629"/>
      <c r="AS129" s="629"/>
      <c r="AT129" s="629"/>
      <c r="AU129" s="629"/>
      <c r="AV129" s="629"/>
      <c r="AW129" s="629"/>
    </row>
    <row r="130" spans="1:49">
      <c r="AI130" s="629"/>
      <c r="AJ130" s="629"/>
      <c r="AK130" s="629"/>
      <c r="AL130" s="629"/>
      <c r="AM130" s="629"/>
      <c r="AN130" s="629"/>
      <c r="AO130" s="629"/>
      <c r="AP130" s="629"/>
      <c r="AQ130" s="629"/>
      <c r="AR130" s="629"/>
      <c r="AS130" s="629"/>
      <c r="AT130" s="629"/>
      <c r="AU130" s="629"/>
      <c r="AV130" s="629"/>
      <c r="AW130" s="629"/>
    </row>
    <row r="131" spans="1:49">
      <c r="AI131" s="629"/>
      <c r="AJ131" s="629"/>
      <c r="AK131" s="629"/>
      <c r="AL131" s="629"/>
      <c r="AM131" s="629"/>
      <c r="AN131" s="629"/>
      <c r="AO131" s="629"/>
      <c r="AP131" s="629"/>
      <c r="AQ131" s="629"/>
      <c r="AR131" s="629"/>
      <c r="AS131" s="629"/>
      <c r="AT131" s="629"/>
      <c r="AU131" s="629"/>
      <c r="AV131" s="629"/>
      <c r="AW131" s="629"/>
    </row>
    <row r="135" spans="1:49" ht="16.5">
      <c r="A135" s="923"/>
      <c r="B135" s="923"/>
      <c r="C135" s="924"/>
      <c r="D135" s="923"/>
      <c r="E135" s="923"/>
      <c r="F135" s="951"/>
      <c r="G135" s="868"/>
      <c r="H135" s="869"/>
      <c r="I135" s="887"/>
      <c r="J135" s="887"/>
      <c r="K135" s="285"/>
      <c r="L135" s="661"/>
      <c r="M135" s="661"/>
      <c r="N135" s="661"/>
      <c r="O135" s="661"/>
    </row>
    <row r="136" spans="1:49" ht="16.5">
      <c r="A136" s="923"/>
      <c r="B136" s="923"/>
      <c r="C136" s="924"/>
      <c r="D136" s="923"/>
      <c r="E136" s="923"/>
      <c r="F136" s="951"/>
      <c r="G136" s="868"/>
      <c r="H136" s="869"/>
      <c r="I136" s="887"/>
      <c r="J136" s="887"/>
      <c r="K136" s="285"/>
      <c r="L136" s="661"/>
      <c r="M136" s="661"/>
      <c r="N136" s="661"/>
      <c r="O136" s="661"/>
    </row>
    <row r="137" spans="1:49" ht="16.5">
      <c r="A137" s="923"/>
      <c r="B137" s="923"/>
      <c r="C137" s="924"/>
      <c r="D137" s="923"/>
      <c r="E137" s="923"/>
      <c r="F137" s="951"/>
      <c r="G137" s="868"/>
      <c r="H137" s="869"/>
      <c r="I137" s="887"/>
      <c r="J137" s="887"/>
      <c r="K137" s="285"/>
      <c r="L137" s="661"/>
      <c r="M137" s="661"/>
      <c r="N137" s="661"/>
      <c r="O137" s="661"/>
    </row>
    <row r="138" spans="1:49">
      <c r="A138" s="925"/>
      <c r="B138" s="925"/>
      <c r="C138" s="926"/>
      <c r="D138" s="925"/>
      <c r="E138" s="925"/>
      <c r="F138" s="952"/>
      <c r="G138" s="870"/>
      <c r="H138" s="870"/>
      <c r="I138" s="953"/>
      <c r="J138" s="888"/>
      <c r="K138" s="285"/>
      <c r="L138" s="661"/>
      <c r="M138" s="661"/>
      <c r="N138" s="661"/>
      <c r="O138" s="661"/>
    </row>
    <row r="139" spans="1:49" ht="16.5">
      <c r="A139" s="925"/>
      <c r="B139" s="925"/>
      <c r="C139" s="926"/>
      <c r="D139" s="925"/>
      <c r="E139" s="925"/>
      <c r="F139" s="954"/>
      <c r="G139" s="870"/>
      <c r="H139" s="870"/>
      <c r="I139" s="953"/>
      <c r="J139" s="888"/>
    </row>
    <row r="140" spans="1:49">
      <c r="A140" s="927"/>
      <c r="B140" s="927"/>
      <c r="C140" s="928"/>
      <c r="D140" s="927"/>
      <c r="E140" s="927"/>
      <c r="F140" s="955"/>
      <c r="G140" s="871"/>
      <c r="H140" s="871"/>
      <c r="I140" s="956"/>
      <c r="J140" s="889"/>
    </row>
    <row r="141" spans="1:49">
      <c r="A141" s="927"/>
      <c r="B141" s="927"/>
      <c r="C141" s="928"/>
      <c r="D141" s="927"/>
      <c r="E141" s="927"/>
      <c r="F141" s="955"/>
      <c r="G141" s="871"/>
      <c r="H141" s="871"/>
      <c r="I141" s="956"/>
      <c r="J141" s="889"/>
    </row>
    <row r="142" spans="1:49" ht="16.5">
      <c r="A142" s="929"/>
      <c r="B142" s="929"/>
      <c r="C142" s="930"/>
      <c r="D142" s="929"/>
      <c r="E142" s="929"/>
      <c r="F142" s="957"/>
      <c r="G142" s="872"/>
      <c r="H142" s="872"/>
      <c r="I142" s="958"/>
      <c r="J142" s="890"/>
    </row>
    <row r="143" spans="1:49">
      <c r="A143" s="927"/>
      <c r="B143" s="927"/>
      <c r="C143" s="928"/>
      <c r="D143" s="927"/>
      <c r="E143" s="927"/>
      <c r="F143" s="955"/>
      <c r="G143" s="871"/>
      <c r="H143" s="871"/>
      <c r="I143" s="956"/>
      <c r="J143" s="889"/>
    </row>
    <row r="144" spans="1:49">
      <c r="A144" s="927"/>
      <c r="B144" s="927"/>
      <c r="C144" s="928"/>
      <c r="D144" s="927"/>
      <c r="E144" s="927"/>
      <c r="F144" s="955"/>
      <c r="G144" s="871"/>
      <c r="H144" s="871"/>
      <c r="I144" s="956"/>
      <c r="J144" s="889"/>
    </row>
  </sheetData>
  <sheetProtection algorithmName="SHA-512" hashValue="W3fXw1Ur5UDppUudwA5EXWU2dgwh9mSf1ojTnVhhq7julYfHcJHktNO6kqLWBFh9pNFpA+xfekn27ETfR4b8JA==" saltValue="YjlzssrUY43x2c6jWwCPUA==" spinCount="100000" sheet="1" formatColumns="0" formatRows="0" selectLockedCells="1"/>
  <customSheetViews>
    <customSheetView guid="{9154002C-6C58-44C9-AE93-0E761C3D01FD}"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 right="0" top="0" bottom="0" header="0" footer="0"/>
      <printOptions horizontalCentered="1"/>
      <pageSetup paperSize="9" scale="93" orientation="landscape" r:id="rId2"/>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3"/>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4"/>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9"/>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14"/>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1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 right="0" top="0" bottom="0" header="0" footer="0"/>
      <printOptions horizontalCentered="1"/>
      <pageSetup paperSize="9" scale="81" orientation="landscape" r:id="rId19"/>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 right="0" top="0" bottom="0" header="0" footer="0"/>
      <printOptions horizontalCentered="1"/>
      <pageSetup paperSize="9" scale="81" orientation="landscape" r:id="rId20"/>
      <headerFooter alignWithMargins="0">
        <oddFooter>&amp;R&amp;"Book Antiqua,Bold"&amp;10Schedule-3/ Page &amp;P of &amp;N</oddFooter>
      </headerFooter>
    </customSheetView>
    <customSheetView guid="{9AABADBB-0C61-4F6E-8EBA-FB1F391DCDF7}"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21"/>
      <headerFooter alignWithMargins="0">
        <oddFooter>&amp;R&amp;"Book Antiqua,Bold"&amp;10Schedule-3/ Page &amp;P of &amp;N</oddFooter>
      </headerFooter>
    </customSheetView>
  </customSheetViews>
  <mergeCells count="19">
    <mergeCell ref="G120:H120"/>
    <mergeCell ref="G121:H121"/>
    <mergeCell ref="AJ14:AK14"/>
    <mergeCell ref="AG14:AH14"/>
    <mergeCell ref="B117:J117"/>
    <mergeCell ref="B118:K118"/>
    <mergeCell ref="I15:K15"/>
    <mergeCell ref="D18:F18"/>
    <mergeCell ref="B19:F19"/>
    <mergeCell ref="B20:C20"/>
    <mergeCell ref="C11:E11"/>
    <mergeCell ref="C12:E12"/>
    <mergeCell ref="A14:J14"/>
    <mergeCell ref="A3:J3"/>
    <mergeCell ref="A4:J4"/>
    <mergeCell ref="C9:E9"/>
    <mergeCell ref="C10:E10"/>
    <mergeCell ref="A8:H8"/>
    <mergeCell ref="I7:J7"/>
  </mergeCells>
  <phoneticPr fontId="5" type="noConversion"/>
  <conditionalFormatting sqref="H18:H20 I18:I116 C21:C116 E21:E116">
    <cfRule type="expression" dxfId="33" priority="244" stopIfTrue="1">
      <formula>B18&gt;0</formula>
    </cfRule>
  </conditionalFormatting>
  <conditionalFormatting sqref="I119">
    <cfRule type="expression" dxfId="32" priority="1689" stopIfTrue="1">
      <formula>H119&gt;0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21:E116" xr:uid="{00000000-0002-0000-0800-000001000000}">
      <formula1>"confirmed,0%,5%,12%,18%,28%"</formula1>
    </dataValidation>
    <dataValidation operator="greaterThan" allowBlank="1" showInputMessage="1" showErrorMessage="1" sqref="C21:C116" xr:uid="{00000000-0002-0000-0800-000002000000}"/>
    <dataValidation type="decimal" operator="greaterThan" allowBlank="1" showInputMessage="1" showErrorMessage="1" error="Enter only Numeric Value greater than zero or leave the cell blank !" sqref="I18:I116"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rowBreaks count="3" manualBreakCount="3">
    <brk id="61" max="10" man="1"/>
    <brk id="96" max="10" man="1"/>
    <brk id="106"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99"/>
  <sheetViews>
    <sheetView zoomScaleNormal="100" workbookViewId="0">
      <selection activeCell="I21" sqref="I21"/>
    </sheetView>
  </sheetViews>
  <sheetFormatPr defaultColWidth="9" defaultRowHeight="15.75"/>
  <cols>
    <col min="1" max="1" width="8.5" style="576" customWidth="1"/>
    <col min="2" max="2" width="12" style="576" hidden="1" customWidth="1"/>
    <col min="3" max="3" width="21.625" style="576" hidden="1" customWidth="1"/>
    <col min="4" max="4" width="13" style="576" hidden="1" customWidth="1"/>
    <col min="5" max="5" width="16.875" style="576" hidden="1" customWidth="1"/>
    <col min="6" max="6" width="63.125" style="607" customWidth="1"/>
    <col min="7" max="7" width="7.75" style="576" customWidth="1"/>
    <col min="8" max="8" width="9.625" style="576" customWidth="1"/>
    <col min="9" max="9" width="16.75" style="959" customWidth="1"/>
    <col min="10" max="10" width="20.625" style="577" customWidth="1"/>
    <col min="11" max="11" width="9" style="565" customWidth="1"/>
    <col min="12" max="13" width="9" style="555" customWidth="1"/>
    <col min="14" max="20" width="9" style="554" customWidth="1"/>
    <col min="21" max="32" width="9" style="554"/>
    <col min="33" max="16384" width="9" style="555"/>
  </cols>
  <sheetData>
    <row r="1" spans="1:36" s="557" customFormat="1" ht="39" customHeight="1">
      <c r="A1" s="552" t="str">
        <f>Cover!B3</f>
        <v>Ref. No:  SRTS-II/C&amp;M/WC-4218/2025---------------------
Specification Nos: SR2/NT/W-AIS/DOM/C00/25/01355</v>
      </c>
      <c r="B1" s="552"/>
      <c r="C1" s="552"/>
      <c r="D1" s="552"/>
      <c r="E1" s="552"/>
      <c r="F1" s="570"/>
      <c r="G1" s="571"/>
      <c r="H1" s="571"/>
      <c r="I1" s="552"/>
      <c r="J1" s="553" t="s">
        <v>288</v>
      </c>
      <c r="K1" s="565"/>
      <c r="N1" s="565"/>
      <c r="O1" s="565"/>
      <c r="P1" s="565"/>
      <c r="Q1" s="565"/>
      <c r="R1" s="565"/>
      <c r="S1" s="565"/>
      <c r="T1" s="565"/>
      <c r="U1" s="565"/>
      <c r="V1" s="565"/>
      <c r="W1" s="565"/>
      <c r="X1" s="565"/>
      <c r="Y1" s="565"/>
      <c r="Z1" s="565"/>
      <c r="AA1" s="565"/>
      <c r="AB1" s="565"/>
      <c r="AC1" s="565"/>
      <c r="AD1" s="565"/>
      <c r="AE1" s="565"/>
      <c r="AF1" s="565"/>
    </row>
    <row r="2" spans="1:36" s="557" customFormat="1">
      <c r="A2" s="556"/>
      <c r="B2" s="556"/>
      <c r="C2" s="556"/>
      <c r="D2" s="556"/>
      <c r="E2" s="556"/>
      <c r="F2" s="572"/>
      <c r="G2" s="559"/>
      <c r="H2" s="559"/>
      <c r="I2" s="556"/>
      <c r="K2" s="565"/>
      <c r="N2" s="565"/>
      <c r="O2" s="565"/>
      <c r="P2" s="565"/>
      <c r="Q2" s="565"/>
      <c r="R2" s="565"/>
      <c r="S2" s="565"/>
      <c r="T2" s="565"/>
      <c r="U2" s="565"/>
      <c r="V2" s="565"/>
      <c r="W2" s="565"/>
      <c r="X2" s="565"/>
      <c r="Y2" s="565"/>
      <c r="Z2" s="565"/>
      <c r="AA2" s="565"/>
      <c r="AB2" s="565"/>
      <c r="AC2" s="565"/>
      <c r="AD2" s="565"/>
      <c r="AE2" s="565"/>
      <c r="AF2" s="565"/>
    </row>
    <row r="3" spans="1:36" s="557" customFormat="1">
      <c r="A3" s="556"/>
      <c r="B3" s="556"/>
      <c r="C3" s="556"/>
      <c r="D3" s="556"/>
      <c r="E3" s="556"/>
      <c r="F3" s="572"/>
      <c r="G3" s="559"/>
      <c r="H3" s="559"/>
      <c r="I3" s="556"/>
      <c r="K3" s="565"/>
      <c r="N3" s="565"/>
      <c r="O3" s="565"/>
      <c r="P3" s="565"/>
      <c r="Q3" s="565"/>
      <c r="R3" s="565"/>
      <c r="S3" s="565"/>
      <c r="T3" s="565"/>
      <c r="U3" s="565"/>
      <c r="V3" s="565"/>
      <c r="W3" s="565"/>
      <c r="X3" s="565"/>
      <c r="Y3" s="565"/>
      <c r="Z3" s="565"/>
      <c r="AA3" s="565"/>
      <c r="AB3" s="565"/>
      <c r="AC3" s="565"/>
      <c r="AD3" s="565"/>
      <c r="AE3" s="565"/>
      <c r="AF3" s="565"/>
    </row>
    <row r="4" spans="1:36" s="557" customFormat="1" ht="75.75" customHeight="1">
      <c r="A4" s="1199" t="str">
        <f>Cover!$B$2</f>
        <v>Construction of 220kV Terminal Bay at 400kV Hiriyur Substation for KPTCL by POWERGRID</v>
      </c>
      <c r="B4" s="1199"/>
      <c r="C4" s="1199"/>
      <c r="D4" s="1199"/>
      <c r="E4" s="1199"/>
      <c r="F4" s="1199"/>
      <c r="G4" s="1199"/>
      <c r="H4" s="1199"/>
      <c r="I4" s="1199"/>
      <c r="J4" s="1199"/>
      <c r="K4" s="573"/>
      <c r="L4" s="574"/>
      <c r="M4" s="564"/>
      <c r="N4" s="565"/>
      <c r="O4" s="558"/>
      <c r="P4" s="565"/>
      <c r="Q4" s="565"/>
      <c r="R4" s="1200"/>
      <c r="S4" s="1200"/>
      <c r="T4" s="565"/>
      <c r="U4" s="565"/>
      <c r="V4" s="565"/>
      <c r="W4" s="565"/>
      <c r="X4" s="565"/>
      <c r="Y4" s="565"/>
      <c r="Z4" s="565"/>
      <c r="AA4" s="565"/>
      <c r="AB4" s="565"/>
      <c r="AC4" s="565"/>
      <c r="AD4" s="565"/>
      <c r="AE4" s="565"/>
      <c r="AF4" s="565"/>
      <c r="AG4" s="565"/>
      <c r="AH4" s="565"/>
      <c r="AI4" s="565"/>
      <c r="AJ4" s="565"/>
    </row>
    <row r="5" spans="1:36" s="557" customFormat="1" ht="21.95" customHeight="1">
      <c r="A5" s="1201" t="s">
        <v>80</v>
      </c>
      <c r="B5" s="1201"/>
      <c r="C5" s="1201"/>
      <c r="D5" s="1201"/>
      <c r="E5" s="1201"/>
      <c r="F5" s="1201"/>
      <c r="G5" s="1201"/>
      <c r="H5" s="1201"/>
      <c r="I5" s="1201"/>
      <c r="J5" s="1201"/>
      <c r="K5" s="575"/>
      <c r="N5" s="565"/>
      <c r="O5" s="565"/>
      <c r="P5" s="565"/>
      <c r="Q5" s="565"/>
      <c r="R5" s="565"/>
      <c r="S5" s="565"/>
      <c r="T5" s="565"/>
      <c r="U5" s="565"/>
      <c r="V5" s="565"/>
      <c r="W5" s="565"/>
      <c r="X5" s="565"/>
      <c r="Y5" s="565"/>
      <c r="Z5" s="565"/>
      <c r="AA5" s="565"/>
      <c r="AB5" s="565"/>
      <c r="AC5" s="565"/>
      <c r="AD5" s="565"/>
      <c r="AE5" s="565"/>
      <c r="AF5" s="565"/>
    </row>
    <row r="6" spans="1:36" s="557" customFormat="1" ht="15" customHeight="1">
      <c r="A6" s="576"/>
      <c r="B6" s="576"/>
      <c r="C6" s="576"/>
      <c r="D6" s="576"/>
      <c r="E6" s="576"/>
      <c r="F6" s="607"/>
      <c r="G6" s="576"/>
      <c r="H6" s="576"/>
      <c r="I6" s="959"/>
      <c r="K6" s="565"/>
      <c r="N6" s="565"/>
      <c r="O6" s="565"/>
      <c r="P6" s="565"/>
      <c r="Q6" s="565"/>
      <c r="R6" s="565"/>
      <c r="S6" s="565"/>
      <c r="T6" s="565"/>
      <c r="U6" s="565"/>
      <c r="V6" s="565"/>
      <c r="W6" s="565"/>
      <c r="X6" s="565"/>
      <c r="Y6" s="565"/>
      <c r="Z6" s="565"/>
      <c r="AA6" s="565"/>
      <c r="AB6" s="565"/>
      <c r="AC6" s="565"/>
      <c r="AD6" s="565"/>
      <c r="AE6" s="565"/>
      <c r="AF6" s="565"/>
    </row>
    <row r="7" spans="1:36" s="557" customFormat="1" ht="18" customHeight="1">
      <c r="A7" s="560" t="str">
        <f>'Sch-1.'!A7</f>
        <v>Bidder’s Name and Address (Lead Partner) :</v>
      </c>
      <c r="B7" s="560"/>
      <c r="C7" s="560"/>
      <c r="D7" s="560"/>
      <c r="E7" s="560"/>
      <c r="F7" s="608"/>
      <c r="G7" s="578" t="s">
        <v>289</v>
      </c>
      <c r="H7" s="578"/>
      <c r="I7" s="579" t="s">
        <v>81</v>
      </c>
      <c r="K7" s="580"/>
      <c r="N7" s="565"/>
      <c r="O7" s="565"/>
      <c r="P7" s="565"/>
      <c r="Q7" s="565"/>
      <c r="R7" s="565"/>
      <c r="S7" s="565"/>
      <c r="T7" s="565"/>
      <c r="U7" s="565"/>
      <c r="V7" s="565"/>
      <c r="W7" s="565"/>
      <c r="X7" s="565"/>
      <c r="Y7" s="565"/>
      <c r="Z7" s="565"/>
      <c r="AA7" s="565"/>
      <c r="AB7" s="565"/>
      <c r="AC7" s="565"/>
      <c r="AD7" s="565"/>
      <c r="AE7" s="565"/>
      <c r="AF7" s="565"/>
    </row>
    <row r="8" spans="1:36" s="557" customFormat="1" ht="29.25" customHeight="1">
      <c r="A8" s="1202" t="str">
        <f>'Sch-1.'!A9</f>
        <v/>
      </c>
      <c r="B8" s="1202"/>
      <c r="C8" s="1202"/>
      <c r="D8" s="1202"/>
      <c r="E8" s="1202"/>
      <c r="F8" s="1202"/>
      <c r="G8" s="1202"/>
      <c r="H8" s="1202"/>
      <c r="I8" s="581" t="str">
        <f>'Sch-1.'!I9</f>
        <v>C&amp;M Department</v>
      </c>
      <c r="K8" s="580"/>
      <c r="N8" s="565"/>
      <c r="O8" s="565"/>
      <c r="P8" s="565"/>
      <c r="Q8" s="565"/>
      <c r="R8" s="565"/>
      <c r="S8" s="565"/>
      <c r="T8" s="565"/>
      <c r="U8" s="565"/>
      <c r="V8" s="565"/>
      <c r="W8" s="565"/>
      <c r="X8" s="565"/>
      <c r="Y8" s="565"/>
      <c r="Z8" s="565"/>
      <c r="AA8" s="565"/>
      <c r="AB8" s="565"/>
      <c r="AC8" s="565"/>
      <c r="AD8" s="565"/>
      <c r="AE8" s="565"/>
      <c r="AF8" s="565"/>
    </row>
    <row r="9" spans="1:36" s="557" customFormat="1" ht="18" customHeight="1">
      <c r="A9" s="560" t="s">
        <v>84</v>
      </c>
      <c r="B9" s="560"/>
      <c r="C9" s="1196" t="str">
        <f>IF('Sch-1.'!C10=0, "", 'Sch-1.'!C10)</f>
        <v/>
      </c>
      <c r="D9" s="1196"/>
      <c r="E9" s="1196"/>
      <c r="G9" s="559"/>
      <c r="H9" s="559"/>
      <c r="I9" s="581" t="str">
        <f>'Sch-1.'!I10</f>
        <v>Power Grid Corporation of India Ltd.,</v>
      </c>
      <c r="K9" s="580"/>
      <c r="N9" s="565"/>
      <c r="O9" s="565"/>
      <c r="P9" s="565"/>
      <c r="Q9" s="565"/>
      <c r="R9" s="565"/>
      <c r="S9" s="565"/>
      <c r="T9" s="565"/>
      <c r="U9" s="565"/>
      <c r="V9" s="565"/>
      <c r="W9" s="565"/>
      <c r="X9" s="565"/>
      <c r="Y9" s="565"/>
      <c r="Z9" s="565"/>
      <c r="AA9" s="565"/>
      <c r="AB9" s="565"/>
      <c r="AC9" s="565"/>
      <c r="AD9" s="565"/>
      <c r="AE9" s="565"/>
      <c r="AF9" s="565"/>
    </row>
    <row r="10" spans="1:36" s="557" customFormat="1" ht="18" customHeight="1">
      <c r="A10" s="560" t="s">
        <v>86</v>
      </c>
      <c r="B10" s="560"/>
      <c r="C10" s="1196" t="str">
        <f>IF('Sch-1.'!C11=0, "", 'Sch-1.'!C11)</f>
        <v/>
      </c>
      <c r="D10" s="1196"/>
      <c r="E10" s="1196"/>
      <c r="G10" s="559"/>
      <c r="H10" s="559"/>
      <c r="I10" s="581" t="str">
        <f>'Sch-1.'!I11</f>
        <v>SR-II,RHQ</v>
      </c>
      <c r="K10" s="580"/>
      <c r="N10" s="565"/>
      <c r="O10" s="565"/>
      <c r="P10" s="565"/>
      <c r="Q10" s="565"/>
      <c r="R10" s="565"/>
      <c r="S10" s="565"/>
      <c r="T10" s="565"/>
      <c r="U10" s="565"/>
      <c r="V10" s="565"/>
      <c r="W10" s="565"/>
      <c r="X10" s="565"/>
      <c r="Y10" s="565"/>
      <c r="Z10" s="565"/>
      <c r="AA10" s="565"/>
      <c r="AB10" s="565"/>
      <c r="AC10" s="565"/>
      <c r="AD10" s="565"/>
      <c r="AE10" s="565"/>
      <c r="AF10" s="565"/>
    </row>
    <row r="11" spans="1:36" s="557" customFormat="1" ht="18" customHeight="1">
      <c r="A11" s="561"/>
      <c r="B11" s="561"/>
      <c r="C11" s="1196" t="str">
        <f>IF('Sch-1.'!C12=0, "", 'Sch-1.'!C12)</f>
        <v/>
      </c>
      <c r="D11" s="1196"/>
      <c r="E11" s="1196"/>
      <c r="G11" s="559"/>
      <c r="H11" s="559"/>
      <c r="I11" s="581" t="str">
        <f>'Sch-1.'!I12</f>
        <v>Singanayakanahalli,Yelahanka</v>
      </c>
      <c r="K11" s="580"/>
      <c r="N11" s="565"/>
      <c r="O11" s="565"/>
      <c r="P11" s="565"/>
      <c r="Q11" s="565"/>
      <c r="R11" s="565"/>
      <c r="S11" s="565"/>
      <c r="T11" s="565"/>
      <c r="U11" s="565"/>
      <c r="V11" s="565"/>
      <c r="W11" s="565"/>
      <c r="X11" s="565"/>
      <c r="Y11" s="565"/>
      <c r="Z11" s="565"/>
      <c r="AA11" s="565"/>
      <c r="AB11" s="565"/>
      <c r="AC11" s="565"/>
      <c r="AD11" s="565"/>
      <c r="AE11" s="565"/>
      <c r="AF11" s="565"/>
    </row>
    <row r="12" spans="1:36" s="557" customFormat="1" ht="18" customHeight="1">
      <c r="A12" s="561"/>
      <c r="B12" s="561"/>
      <c r="C12" s="1196" t="str">
        <f>IF('Sch-1.'!C13=0, "", 'Sch-1.'!C13)</f>
        <v/>
      </c>
      <c r="D12" s="1196"/>
      <c r="E12" s="1196"/>
      <c r="G12" s="559"/>
      <c r="H12" s="559"/>
      <c r="I12" s="581" t="str">
        <f>'Sch-1.'!I13</f>
        <v>Bangalore -560064</v>
      </c>
      <c r="K12" s="580"/>
      <c r="N12" s="565"/>
      <c r="O12" s="565"/>
      <c r="P12" s="565"/>
      <c r="Q12" s="565"/>
      <c r="R12" s="565"/>
      <c r="S12" s="565"/>
      <c r="T12" s="565"/>
      <c r="U12" s="565"/>
      <c r="V12" s="565"/>
      <c r="W12" s="565"/>
      <c r="X12" s="565"/>
      <c r="Y12" s="565"/>
      <c r="Z12" s="565"/>
      <c r="AA12" s="565"/>
      <c r="AB12" s="565"/>
      <c r="AC12" s="565"/>
      <c r="AD12" s="565"/>
      <c r="AE12" s="565"/>
      <c r="AF12" s="565"/>
    </row>
    <row r="13" spans="1:36" s="557" customFormat="1" ht="39" customHeight="1">
      <c r="A13" s="1198" t="s">
        <v>290</v>
      </c>
      <c r="B13" s="1198"/>
      <c r="C13" s="1198"/>
      <c r="D13" s="1198"/>
      <c r="E13" s="1198"/>
      <c r="F13" s="1198"/>
      <c r="G13" s="1198"/>
      <c r="H13" s="1198"/>
      <c r="I13" s="1198"/>
      <c r="J13" s="1198"/>
      <c r="K13" s="580"/>
      <c r="N13" s="565"/>
      <c r="O13" s="565"/>
      <c r="P13" s="565"/>
      <c r="Q13" s="565"/>
      <c r="R13" s="565"/>
      <c r="S13" s="565"/>
      <c r="T13" s="565"/>
      <c r="U13" s="565"/>
      <c r="V13" s="565"/>
      <c r="W13" s="565"/>
      <c r="X13" s="565"/>
      <c r="Y13" s="565"/>
      <c r="Z13" s="565"/>
      <c r="AA13" s="565"/>
      <c r="AB13" s="565"/>
      <c r="AC13" s="565"/>
      <c r="AD13" s="565"/>
      <c r="AE13" s="565"/>
      <c r="AF13" s="565"/>
    </row>
    <row r="14" spans="1:36" s="557" customFormat="1" ht="20.25" customHeight="1">
      <c r="A14" s="561"/>
      <c r="B14" s="561"/>
      <c r="C14" s="561"/>
      <c r="D14" s="561"/>
      <c r="E14" s="561"/>
      <c r="F14" s="609"/>
      <c r="G14" s="582"/>
      <c r="H14" s="582"/>
      <c r="I14" s="1197" t="s">
        <v>91</v>
      </c>
      <c r="J14" s="1197"/>
      <c r="K14" s="563"/>
      <c r="N14" s="565"/>
      <c r="O14" s="565"/>
      <c r="P14" s="565"/>
      <c r="Q14" s="565"/>
      <c r="R14" s="565"/>
      <c r="S14" s="565"/>
      <c r="T14" s="565"/>
      <c r="U14" s="565"/>
      <c r="V14" s="565"/>
      <c r="W14" s="565"/>
      <c r="X14" s="565"/>
      <c r="Y14" s="565"/>
      <c r="Z14" s="565"/>
      <c r="AA14" s="565"/>
      <c r="AB14" s="565"/>
      <c r="AC14" s="565"/>
      <c r="AD14" s="565"/>
      <c r="AE14" s="565"/>
      <c r="AF14" s="565"/>
    </row>
    <row r="15" spans="1:36" s="557" customFormat="1" ht="79.5" customHeight="1">
      <c r="A15" s="740" t="s">
        <v>92</v>
      </c>
      <c r="B15" s="736" t="s">
        <v>93</v>
      </c>
      <c r="C15" s="736" t="s">
        <v>291</v>
      </c>
      <c r="D15" s="736" t="s">
        <v>95</v>
      </c>
      <c r="E15" s="736" t="s">
        <v>292</v>
      </c>
      <c r="F15" s="741" t="s">
        <v>195</v>
      </c>
      <c r="G15" s="742" t="s">
        <v>98</v>
      </c>
      <c r="H15" s="742" t="s">
        <v>196</v>
      </c>
      <c r="I15" s="743" t="s">
        <v>293</v>
      </c>
      <c r="J15" s="743" t="s">
        <v>294</v>
      </c>
      <c r="K15" s="565"/>
      <c r="N15" s="565"/>
      <c r="O15" s="565"/>
      <c r="P15" s="565"/>
      <c r="Q15" s="565"/>
      <c r="R15" s="565"/>
      <c r="S15" s="565"/>
      <c r="T15" s="565"/>
      <c r="U15" s="565"/>
      <c r="V15" s="565"/>
      <c r="W15" s="565"/>
      <c r="X15" s="565"/>
      <c r="Y15" s="565"/>
      <c r="Z15" s="565"/>
      <c r="AA15" s="565"/>
      <c r="AB15" s="565"/>
      <c r="AC15" s="565"/>
      <c r="AD15" s="565"/>
      <c r="AE15" s="565"/>
      <c r="AF15" s="565"/>
    </row>
    <row r="16" spans="1:36" s="557" customFormat="1" ht="16.5">
      <c r="A16" s="562">
        <v>1</v>
      </c>
      <c r="B16" s="562">
        <v>2</v>
      </c>
      <c r="C16" s="562">
        <v>3</v>
      </c>
      <c r="D16" s="562">
        <v>4</v>
      </c>
      <c r="E16" s="562">
        <v>5</v>
      </c>
      <c r="F16" s="562">
        <v>2</v>
      </c>
      <c r="G16" s="562">
        <v>3</v>
      </c>
      <c r="H16" s="562">
        <v>4</v>
      </c>
      <c r="I16" s="562">
        <v>5</v>
      </c>
      <c r="J16" s="562" t="s">
        <v>175</v>
      </c>
      <c r="K16" s="583"/>
      <c r="N16" s="565"/>
      <c r="O16" s="565"/>
      <c r="P16" s="565"/>
      <c r="Q16" s="565"/>
      <c r="R16" s="565"/>
      <c r="S16" s="565"/>
      <c r="T16" s="565"/>
      <c r="U16" s="565"/>
      <c r="V16" s="565"/>
      <c r="W16" s="565"/>
      <c r="X16" s="565"/>
      <c r="Y16" s="565"/>
      <c r="Z16" s="565"/>
      <c r="AA16" s="565"/>
      <c r="AB16" s="565"/>
      <c r="AC16" s="565"/>
      <c r="AD16" s="565"/>
      <c r="AE16" s="565"/>
      <c r="AF16" s="565"/>
    </row>
    <row r="17" spans="1:13" s="584" customFormat="1" ht="16.5">
      <c r="A17" s="615"/>
      <c r="B17" s="615"/>
      <c r="C17" s="615"/>
      <c r="D17" s="615"/>
      <c r="E17" s="615"/>
      <c r="F17" s="615"/>
      <c r="G17" s="562"/>
      <c r="H17" s="562"/>
      <c r="I17" s="960"/>
      <c r="J17" s="614"/>
      <c r="M17" s="585"/>
    </row>
    <row r="18" spans="1:13" s="569" customFormat="1" ht="21" customHeight="1">
      <c r="A18" s="650" t="s">
        <v>28</v>
      </c>
      <c r="B18" s="650"/>
      <c r="C18" s="650"/>
      <c r="D18" s="650"/>
      <c r="E18" s="650"/>
      <c r="F18" s="652" t="s">
        <v>295</v>
      </c>
      <c r="G18" s="650"/>
      <c r="H18" s="651"/>
      <c r="I18" s="652"/>
      <c r="J18" s="650"/>
      <c r="M18" s="555"/>
    </row>
    <row r="19" spans="1:13" s="569" customFormat="1" ht="21" customHeight="1">
      <c r="A19" s="1012"/>
      <c r="B19" s="1013"/>
      <c r="C19" s="1014"/>
      <c r="D19" s="1012"/>
      <c r="E19" s="1012"/>
      <c r="F19" s="1015" t="s">
        <v>296</v>
      </c>
      <c r="G19" s="1014"/>
      <c r="H19" s="651"/>
      <c r="I19" s="1006"/>
      <c r="J19" s="650"/>
      <c r="M19" s="555"/>
    </row>
    <row r="20" spans="1:13" s="569" customFormat="1" ht="21" customHeight="1">
      <c r="A20" s="981" t="s">
        <v>203</v>
      </c>
      <c r="B20" s="1193" t="s">
        <v>204</v>
      </c>
      <c r="C20" s="1194"/>
      <c r="D20" s="650"/>
      <c r="E20" s="650"/>
      <c r="F20" s="1193" t="s">
        <v>204</v>
      </c>
      <c r="G20" s="1194"/>
      <c r="H20" s="651"/>
      <c r="I20" s="1006"/>
      <c r="J20" s="650"/>
      <c r="M20" s="555"/>
    </row>
    <row r="21" spans="1:13" s="569" customFormat="1" ht="16.5">
      <c r="A21" s="840">
        <v>1</v>
      </c>
      <c r="B21" s="840">
        <v>1</v>
      </c>
      <c r="C21" s="840">
        <v>1</v>
      </c>
      <c r="D21" s="840">
        <v>1</v>
      </c>
      <c r="E21" s="840">
        <v>1</v>
      </c>
      <c r="F21" s="943" t="s">
        <v>722</v>
      </c>
      <c r="G21" s="850" t="s">
        <v>709</v>
      </c>
      <c r="H21" s="850">
        <v>1</v>
      </c>
      <c r="I21" s="967"/>
      <c r="J21" s="727" t="str">
        <f t="shared" ref="J21:J55" si="0">IF(I21=0, "Included",IF(ISERROR(H21*I21), I21, H21*I21))</f>
        <v>Included</v>
      </c>
      <c r="M21" s="555"/>
    </row>
    <row r="22" spans="1:13" s="569" customFormat="1" ht="33">
      <c r="A22" s="840">
        <v>2</v>
      </c>
      <c r="B22" s="470"/>
      <c r="C22" s="748"/>
      <c r="D22" s="783"/>
      <c r="E22" s="745"/>
      <c r="F22" s="943" t="s">
        <v>723</v>
      </c>
      <c r="G22" s="850" t="s">
        <v>709</v>
      </c>
      <c r="H22" s="850">
        <v>3</v>
      </c>
      <c r="I22" s="967"/>
      <c r="J22" s="727" t="str">
        <f t="shared" si="0"/>
        <v>Included</v>
      </c>
      <c r="M22" s="555"/>
    </row>
    <row r="23" spans="1:13" s="569" customFormat="1" ht="16.5">
      <c r="A23" s="840">
        <v>3</v>
      </c>
      <c r="B23" s="470"/>
      <c r="C23" s="748"/>
      <c r="D23" s="783"/>
      <c r="E23" s="745"/>
      <c r="F23" s="944" t="s">
        <v>724</v>
      </c>
      <c r="G23" s="850" t="s">
        <v>709</v>
      </c>
      <c r="H23" s="850">
        <v>2</v>
      </c>
      <c r="I23" s="967"/>
      <c r="J23" s="727" t="str">
        <f t="shared" si="0"/>
        <v>Included</v>
      </c>
      <c r="M23" s="555"/>
    </row>
    <row r="24" spans="1:13" s="569" customFormat="1" ht="16.5">
      <c r="A24" s="840">
        <v>4</v>
      </c>
      <c r="B24" s="470"/>
      <c r="C24" s="748"/>
      <c r="D24" s="783"/>
      <c r="E24" s="745"/>
      <c r="F24" s="944" t="s">
        <v>206</v>
      </c>
      <c r="G24" s="850" t="s">
        <v>709</v>
      </c>
      <c r="H24" s="850">
        <v>3</v>
      </c>
      <c r="I24" s="967"/>
      <c r="J24" s="727" t="str">
        <f t="shared" si="0"/>
        <v>Included</v>
      </c>
      <c r="M24" s="555"/>
    </row>
    <row r="25" spans="1:13" s="569" customFormat="1" ht="16.5">
      <c r="A25" s="840">
        <v>5</v>
      </c>
      <c r="B25" s="470"/>
      <c r="C25" s="748"/>
      <c r="D25" s="784"/>
      <c r="E25" s="745"/>
      <c r="F25" s="944" t="s">
        <v>705</v>
      </c>
      <c r="G25" s="850" t="s">
        <v>709</v>
      </c>
      <c r="H25" s="850">
        <v>3</v>
      </c>
      <c r="I25" s="967"/>
      <c r="J25" s="727" t="str">
        <f t="shared" si="0"/>
        <v>Included</v>
      </c>
      <c r="M25" s="555"/>
    </row>
    <row r="26" spans="1:13" s="569" customFormat="1" ht="16.5">
      <c r="A26" s="840">
        <v>6</v>
      </c>
      <c r="B26" s="468"/>
      <c r="C26" s="468"/>
      <c r="D26" s="780"/>
      <c r="E26" s="468"/>
      <c r="F26" s="944" t="s">
        <v>706</v>
      </c>
      <c r="G26" s="850" t="s">
        <v>709</v>
      </c>
      <c r="H26" s="850">
        <v>3</v>
      </c>
      <c r="I26" s="967"/>
      <c r="J26" s="727" t="str">
        <f t="shared" si="0"/>
        <v>Included</v>
      </c>
      <c r="M26" s="555"/>
    </row>
    <row r="27" spans="1:13" s="569" customFormat="1" ht="18.75">
      <c r="A27" s="981" t="s">
        <v>207</v>
      </c>
      <c r="B27" s="988"/>
      <c r="C27" s="989"/>
      <c r="D27" s="990"/>
      <c r="E27" s="991"/>
      <c r="F27" s="992" t="s">
        <v>208</v>
      </c>
      <c r="G27" s="850"/>
      <c r="H27" s="850"/>
      <c r="I27" s="1072"/>
      <c r="J27" s="727"/>
      <c r="M27" s="555"/>
    </row>
    <row r="28" spans="1:13" s="569" customFormat="1" ht="16.5">
      <c r="A28" s="840">
        <v>1</v>
      </c>
      <c r="B28" s="655"/>
      <c r="C28" s="655"/>
      <c r="D28" s="780"/>
      <c r="E28" s="655"/>
      <c r="F28" s="944" t="s">
        <v>707</v>
      </c>
      <c r="G28" s="850" t="s">
        <v>205</v>
      </c>
      <c r="H28" s="850">
        <v>1</v>
      </c>
      <c r="I28" s="967"/>
      <c r="J28" s="727" t="str">
        <f t="shared" si="0"/>
        <v>Included</v>
      </c>
      <c r="M28" s="555"/>
    </row>
    <row r="29" spans="1:13" s="569" customFormat="1" ht="16.5">
      <c r="A29" s="840">
        <v>2</v>
      </c>
      <c r="B29" s="663"/>
      <c r="C29" s="663"/>
      <c r="D29" s="781"/>
      <c r="E29" s="663"/>
      <c r="F29" s="944" t="s">
        <v>708</v>
      </c>
      <c r="G29" s="850" t="s">
        <v>205</v>
      </c>
      <c r="H29" s="850">
        <v>1</v>
      </c>
      <c r="I29" s="967"/>
      <c r="J29" s="727" t="str">
        <f t="shared" si="0"/>
        <v>Included</v>
      </c>
      <c r="M29" s="555"/>
    </row>
    <row r="30" spans="1:13" s="569" customFormat="1" ht="33">
      <c r="A30" s="840">
        <v>3</v>
      </c>
      <c r="B30" s="470"/>
      <c r="C30" s="748"/>
      <c r="D30" s="784"/>
      <c r="E30" s="745"/>
      <c r="F30" s="944" t="s">
        <v>725</v>
      </c>
      <c r="G30" s="850" t="s">
        <v>110</v>
      </c>
      <c r="H30" s="850">
        <v>1</v>
      </c>
      <c r="I30" s="967"/>
      <c r="J30" s="727" t="str">
        <f t="shared" si="0"/>
        <v>Included</v>
      </c>
      <c r="M30" s="555"/>
    </row>
    <row r="31" spans="1:13" s="569" customFormat="1" ht="16.5">
      <c r="A31" s="1007" t="s">
        <v>209</v>
      </c>
      <c r="B31" s="470"/>
      <c r="C31" s="748"/>
      <c r="D31" s="784"/>
      <c r="E31" s="745"/>
      <c r="F31" s="996" t="s">
        <v>210</v>
      </c>
      <c r="G31" s="850"/>
      <c r="H31" s="850"/>
      <c r="I31" s="1072"/>
      <c r="J31" s="727"/>
      <c r="M31" s="555"/>
    </row>
    <row r="32" spans="1:13" s="569" customFormat="1" ht="33">
      <c r="A32" s="840">
        <v>1</v>
      </c>
      <c r="B32" s="470"/>
      <c r="C32" s="748"/>
      <c r="D32" s="784"/>
      <c r="E32" s="745"/>
      <c r="F32" s="944" t="s">
        <v>726</v>
      </c>
      <c r="G32" s="850" t="s">
        <v>211</v>
      </c>
      <c r="H32" s="850">
        <v>1</v>
      </c>
      <c r="I32" s="967"/>
      <c r="J32" s="727" t="str">
        <f t="shared" si="0"/>
        <v>Included</v>
      </c>
      <c r="M32" s="555"/>
    </row>
    <row r="33" spans="1:13" s="569" customFormat="1" ht="16.5">
      <c r="A33" s="840">
        <v>2</v>
      </c>
      <c r="B33" s="470"/>
      <c r="C33" s="748"/>
      <c r="D33" s="784"/>
      <c r="E33" s="745"/>
      <c r="F33" s="944" t="s">
        <v>212</v>
      </c>
      <c r="G33" s="850" t="s">
        <v>211</v>
      </c>
      <c r="H33" s="850">
        <v>2</v>
      </c>
      <c r="I33" s="967"/>
      <c r="J33" s="727" t="str">
        <f t="shared" si="0"/>
        <v>Included</v>
      </c>
      <c r="M33" s="555"/>
    </row>
    <row r="34" spans="1:13" s="569" customFormat="1" ht="33">
      <c r="A34" s="840">
        <v>3</v>
      </c>
      <c r="B34" s="664"/>
      <c r="C34" s="664"/>
      <c r="D34" s="782"/>
      <c r="E34" s="664"/>
      <c r="F34" s="944" t="s">
        <v>213</v>
      </c>
      <c r="G34" s="850" t="s">
        <v>211</v>
      </c>
      <c r="H34" s="850">
        <v>1</v>
      </c>
      <c r="I34" s="967"/>
      <c r="J34" s="727" t="str">
        <f t="shared" si="0"/>
        <v>Included</v>
      </c>
      <c r="M34" s="555"/>
    </row>
    <row r="35" spans="1:13" s="569" customFormat="1" ht="23.25" customHeight="1">
      <c r="A35" s="840">
        <v>4</v>
      </c>
      <c r="B35" s="470"/>
      <c r="C35" s="748"/>
      <c r="D35" s="784"/>
      <c r="E35" s="745"/>
      <c r="F35" s="944" t="s">
        <v>214</v>
      </c>
      <c r="G35" s="850" t="s">
        <v>211</v>
      </c>
      <c r="H35" s="850">
        <v>1</v>
      </c>
      <c r="I35" s="967"/>
      <c r="J35" s="727" t="str">
        <f t="shared" si="0"/>
        <v>Included</v>
      </c>
      <c r="M35" s="555"/>
    </row>
    <row r="36" spans="1:13" s="569" customFormat="1" ht="16.5">
      <c r="A36" s="984" t="s">
        <v>215</v>
      </c>
      <c r="B36" s="470"/>
      <c r="C36" s="748"/>
      <c r="D36" s="784"/>
      <c r="E36" s="745"/>
      <c r="F36" s="992" t="s">
        <v>216</v>
      </c>
      <c r="G36" s="850"/>
      <c r="H36" s="850"/>
      <c r="I36" s="1072"/>
      <c r="J36" s="727"/>
      <c r="M36" s="555"/>
    </row>
    <row r="37" spans="1:13" s="569" customFormat="1" ht="16.5">
      <c r="A37" s="840">
        <v>1</v>
      </c>
      <c r="B37" s="664"/>
      <c r="C37" s="664"/>
      <c r="D37" s="782"/>
      <c r="E37" s="664"/>
      <c r="F37" s="848" t="s">
        <v>217</v>
      </c>
      <c r="G37" s="850" t="s">
        <v>709</v>
      </c>
      <c r="H37" s="850">
        <v>2</v>
      </c>
      <c r="I37" s="967"/>
      <c r="J37" s="727" t="str">
        <f t="shared" si="0"/>
        <v>Included</v>
      </c>
      <c r="M37" s="555"/>
    </row>
    <row r="38" spans="1:13" s="569" customFormat="1" ht="16.5">
      <c r="A38" s="840">
        <v>2</v>
      </c>
      <c r="B38" s="470"/>
      <c r="C38" s="748"/>
      <c r="D38" s="783"/>
      <c r="E38" s="745"/>
      <c r="F38" s="848" t="s">
        <v>218</v>
      </c>
      <c r="G38" s="850" t="s">
        <v>709</v>
      </c>
      <c r="H38" s="850">
        <v>6</v>
      </c>
      <c r="I38" s="967"/>
      <c r="J38" s="727" t="str">
        <f t="shared" si="0"/>
        <v>Included</v>
      </c>
      <c r="M38" s="555"/>
    </row>
    <row r="39" spans="1:13" s="569" customFormat="1" ht="16.5">
      <c r="A39" s="840">
        <v>3</v>
      </c>
      <c r="B39" s="470"/>
      <c r="C39" s="748"/>
      <c r="D39" s="783"/>
      <c r="E39" s="745"/>
      <c r="F39" s="848" t="s">
        <v>219</v>
      </c>
      <c r="G39" s="850" t="s">
        <v>709</v>
      </c>
      <c r="H39" s="850">
        <v>1</v>
      </c>
      <c r="I39" s="967"/>
      <c r="J39" s="727" t="str">
        <f t="shared" si="0"/>
        <v>Included</v>
      </c>
      <c r="M39" s="555"/>
    </row>
    <row r="40" spans="1:13" s="569" customFormat="1" ht="16.5">
      <c r="A40" s="840">
        <v>4</v>
      </c>
      <c r="B40" s="470"/>
      <c r="C40" s="748"/>
      <c r="D40" s="783"/>
      <c r="E40" s="745"/>
      <c r="F40" s="848" t="s">
        <v>220</v>
      </c>
      <c r="G40" s="850" t="s">
        <v>709</v>
      </c>
      <c r="H40" s="850">
        <v>1</v>
      </c>
      <c r="I40" s="967"/>
      <c r="J40" s="727" t="str">
        <f t="shared" si="0"/>
        <v>Included</v>
      </c>
      <c r="M40" s="555"/>
    </row>
    <row r="41" spans="1:13" s="569" customFormat="1" ht="16.5">
      <c r="A41" s="840">
        <v>5</v>
      </c>
      <c r="B41" s="470"/>
      <c r="C41" s="748"/>
      <c r="D41" s="783"/>
      <c r="E41" s="745"/>
      <c r="F41" s="848" t="s">
        <v>221</v>
      </c>
      <c r="G41" s="850" t="s">
        <v>709</v>
      </c>
      <c r="H41" s="850">
        <v>1</v>
      </c>
      <c r="I41" s="967"/>
      <c r="J41" s="727" t="str">
        <f t="shared" si="0"/>
        <v>Included</v>
      </c>
      <c r="M41" s="555"/>
    </row>
    <row r="42" spans="1:13" s="569" customFormat="1" ht="16.5">
      <c r="A42" s="840">
        <v>6</v>
      </c>
      <c r="B42" s="470"/>
      <c r="C42" s="748"/>
      <c r="D42" s="784"/>
      <c r="E42" s="745"/>
      <c r="F42" s="848" t="s">
        <v>222</v>
      </c>
      <c r="G42" s="850" t="s">
        <v>709</v>
      </c>
      <c r="H42" s="850">
        <v>1</v>
      </c>
      <c r="I42" s="967"/>
      <c r="J42" s="727" t="str">
        <f t="shared" si="0"/>
        <v>Included</v>
      </c>
      <c r="M42" s="555"/>
    </row>
    <row r="43" spans="1:13" s="569" customFormat="1" ht="33">
      <c r="A43" s="840">
        <v>7</v>
      </c>
      <c r="B43" s="468"/>
      <c r="C43" s="468"/>
      <c r="D43" s="780"/>
      <c r="E43" s="468"/>
      <c r="F43" s="848" t="s">
        <v>223</v>
      </c>
      <c r="G43" s="850" t="s">
        <v>709</v>
      </c>
      <c r="H43" s="850">
        <v>2</v>
      </c>
      <c r="I43" s="967"/>
      <c r="J43" s="727" t="str">
        <f t="shared" si="0"/>
        <v>Included</v>
      </c>
      <c r="M43" s="555"/>
    </row>
    <row r="44" spans="1:13" s="569" customFormat="1" ht="16.5">
      <c r="A44" s="840">
        <v>8</v>
      </c>
      <c r="B44" s="470"/>
      <c r="C44" s="748"/>
      <c r="D44" s="783"/>
      <c r="E44" s="745"/>
      <c r="F44" s="848" t="s">
        <v>224</v>
      </c>
      <c r="G44" s="850" t="s">
        <v>110</v>
      </c>
      <c r="H44" s="850">
        <v>1</v>
      </c>
      <c r="I44" s="967"/>
      <c r="J44" s="727" t="str">
        <f t="shared" si="0"/>
        <v>Included</v>
      </c>
      <c r="M44" s="555"/>
    </row>
    <row r="45" spans="1:13" s="569" customFormat="1" ht="16.5">
      <c r="A45" s="840">
        <v>9</v>
      </c>
      <c r="B45" s="655"/>
      <c r="C45" s="655"/>
      <c r="D45" s="780"/>
      <c r="E45" s="655"/>
      <c r="F45" s="848" t="s">
        <v>225</v>
      </c>
      <c r="G45" s="850" t="s">
        <v>226</v>
      </c>
      <c r="H45" s="850">
        <v>1</v>
      </c>
      <c r="I45" s="967"/>
      <c r="J45" s="727" t="str">
        <f t="shared" si="0"/>
        <v>Included</v>
      </c>
      <c r="M45" s="555"/>
    </row>
    <row r="46" spans="1:13" s="569" customFormat="1" ht="16.5">
      <c r="A46" s="984" t="s">
        <v>227</v>
      </c>
      <c r="B46" s="655"/>
      <c r="C46" s="655"/>
      <c r="D46" s="780"/>
      <c r="E46" s="655"/>
      <c r="F46" s="992" t="s">
        <v>228</v>
      </c>
      <c r="G46" s="850"/>
      <c r="H46" s="850"/>
      <c r="I46" s="1072"/>
      <c r="J46" s="727"/>
      <c r="M46" s="555"/>
    </row>
    <row r="47" spans="1:13" s="569" customFormat="1" ht="16.5">
      <c r="A47" s="840">
        <v>1</v>
      </c>
      <c r="B47" s="663"/>
      <c r="C47" s="663"/>
      <c r="D47" s="781"/>
      <c r="E47" s="663"/>
      <c r="F47" s="848" t="s">
        <v>219</v>
      </c>
      <c r="G47" s="850" t="s">
        <v>709</v>
      </c>
      <c r="H47" s="850">
        <v>1</v>
      </c>
      <c r="I47" s="967"/>
      <c r="J47" s="727" t="str">
        <f t="shared" si="0"/>
        <v>Included</v>
      </c>
      <c r="M47" s="555"/>
    </row>
    <row r="48" spans="1:13" s="569" customFormat="1" ht="16.5">
      <c r="A48" s="840">
        <v>2</v>
      </c>
      <c r="B48" s="470"/>
      <c r="C48" s="748"/>
      <c r="D48" s="784"/>
      <c r="E48" s="745"/>
      <c r="F48" s="848" t="s">
        <v>229</v>
      </c>
      <c r="G48" s="850" t="s">
        <v>709</v>
      </c>
      <c r="H48" s="850">
        <v>1</v>
      </c>
      <c r="I48" s="967"/>
      <c r="J48" s="727" t="str">
        <f t="shared" si="0"/>
        <v>Included</v>
      </c>
      <c r="M48" s="555"/>
    </row>
    <row r="49" spans="1:13" s="569" customFormat="1" ht="16.5">
      <c r="A49" s="840">
        <v>3</v>
      </c>
      <c r="B49" s="470"/>
      <c r="C49" s="748"/>
      <c r="D49" s="784"/>
      <c r="E49" s="745"/>
      <c r="F49" s="848" t="s">
        <v>221</v>
      </c>
      <c r="G49" s="850" t="s">
        <v>709</v>
      </c>
      <c r="H49" s="850">
        <v>1</v>
      </c>
      <c r="I49" s="967"/>
      <c r="J49" s="727" t="str">
        <f t="shared" si="0"/>
        <v>Included</v>
      </c>
      <c r="M49" s="555"/>
    </row>
    <row r="50" spans="1:13" s="569" customFormat="1" ht="16.5">
      <c r="A50" s="840">
        <v>4</v>
      </c>
      <c r="B50" s="470"/>
      <c r="C50" s="748"/>
      <c r="D50" s="784"/>
      <c r="E50" s="745"/>
      <c r="F50" s="848" t="s">
        <v>222</v>
      </c>
      <c r="G50" s="850" t="s">
        <v>709</v>
      </c>
      <c r="H50" s="850">
        <v>1</v>
      </c>
      <c r="I50" s="967"/>
      <c r="J50" s="727" t="str">
        <f t="shared" si="0"/>
        <v>Included</v>
      </c>
      <c r="M50" s="555"/>
    </row>
    <row r="51" spans="1:13" s="569" customFormat="1" ht="33">
      <c r="A51" s="840">
        <v>5</v>
      </c>
      <c r="B51" s="664"/>
      <c r="C51" s="664"/>
      <c r="D51" s="782"/>
      <c r="E51" s="664"/>
      <c r="F51" s="848" t="s">
        <v>223</v>
      </c>
      <c r="G51" s="850" t="s">
        <v>709</v>
      </c>
      <c r="H51" s="850">
        <v>2</v>
      </c>
      <c r="I51" s="967"/>
      <c r="J51" s="727" t="str">
        <f t="shared" si="0"/>
        <v>Included</v>
      </c>
      <c r="M51" s="555"/>
    </row>
    <row r="52" spans="1:13" s="569" customFormat="1" ht="16.5">
      <c r="A52" s="840">
        <v>6</v>
      </c>
      <c r="B52" s="470"/>
      <c r="C52" s="748"/>
      <c r="D52" s="784"/>
      <c r="E52" s="745"/>
      <c r="F52" s="848" t="s">
        <v>224</v>
      </c>
      <c r="G52" s="850" t="s">
        <v>110</v>
      </c>
      <c r="H52" s="850">
        <v>1</v>
      </c>
      <c r="I52" s="967"/>
      <c r="J52" s="727" t="str">
        <f t="shared" si="0"/>
        <v>Included</v>
      </c>
      <c r="M52" s="555"/>
    </row>
    <row r="53" spans="1:13" s="569" customFormat="1" ht="16.5">
      <c r="A53" s="840">
        <v>7</v>
      </c>
      <c r="B53" s="664"/>
      <c r="C53" s="664"/>
      <c r="D53" s="782"/>
      <c r="E53" s="664"/>
      <c r="F53" s="848" t="s">
        <v>225</v>
      </c>
      <c r="G53" s="850" t="s">
        <v>134</v>
      </c>
      <c r="H53" s="850">
        <v>1</v>
      </c>
      <c r="I53" s="967"/>
      <c r="J53" s="727" t="str">
        <f t="shared" si="0"/>
        <v>Included</v>
      </c>
      <c r="M53" s="555"/>
    </row>
    <row r="54" spans="1:13" s="569" customFormat="1" ht="16.5">
      <c r="A54" s="998" t="s">
        <v>230</v>
      </c>
      <c r="B54" s="664"/>
      <c r="C54" s="664"/>
      <c r="D54" s="782"/>
      <c r="E54" s="664"/>
      <c r="F54" s="992" t="s">
        <v>231</v>
      </c>
      <c r="G54" s="850"/>
      <c r="H54" s="850"/>
      <c r="I54" s="1072"/>
      <c r="J54" s="727"/>
      <c r="M54" s="555"/>
    </row>
    <row r="55" spans="1:13" s="569" customFormat="1" ht="16.5">
      <c r="A55" s="840">
        <v>1</v>
      </c>
      <c r="B55" s="470"/>
      <c r="C55" s="748"/>
      <c r="D55" s="783"/>
      <c r="E55" s="745"/>
      <c r="F55" s="944" t="s">
        <v>232</v>
      </c>
      <c r="G55" s="850" t="s">
        <v>709</v>
      </c>
      <c r="H55" s="850">
        <v>1</v>
      </c>
      <c r="I55" s="967"/>
      <c r="J55" s="727" t="str">
        <f t="shared" si="0"/>
        <v>Included</v>
      </c>
      <c r="M55" s="555"/>
    </row>
    <row r="56" spans="1:13" s="569" customFormat="1" ht="16.5">
      <c r="A56" s="984" t="s">
        <v>233</v>
      </c>
      <c r="B56" s="470"/>
      <c r="C56" s="748"/>
      <c r="D56" s="783"/>
      <c r="E56" s="745"/>
      <c r="F56" s="1000" t="s">
        <v>234</v>
      </c>
      <c r="G56" s="850"/>
      <c r="H56" s="850"/>
      <c r="I56" s="1072"/>
      <c r="J56" s="727"/>
      <c r="M56" s="555"/>
    </row>
    <row r="57" spans="1:13" s="569" customFormat="1" ht="16.5">
      <c r="A57" s="840">
        <v>1</v>
      </c>
      <c r="B57" s="470"/>
      <c r="C57" s="748"/>
      <c r="D57" s="784"/>
      <c r="E57" s="745"/>
      <c r="F57" s="943" t="s">
        <v>721</v>
      </c>
      <c r="G57" s="850" t="s">
        <v>709</v>
      </c>
      <c r="H57" s="850">
        <v>2</v>
      </c>
      <c r="I57" s="967"/>
      <c r="J57" s="727" t="str">
        <f t="shared" ref="J57:J68" si="1">IF(I57=0, "Included",IF(ISERROR(H57*I57), I57, H57*I57))</f>
        <v>Included</v>
      </c>
      <c r="M57" s="555"/>
    </row>
    <row r="58" spans="1:13" s="569" customFormat="1" ht="16.5">
      <c r="A58" s="840">
        <v>2</v>
      </c>
      <c r="B58" s="468"/>
      <c r="C58" s="468"/>
      <c r="D58" s="780"/>
      <c r="E58" s="468"/>
      <c r="F58" s="944" t="s">
        <v>720</v>
      </c>
      <c r="G58" s="850" t="s">
        <v>709</v>
      </c>
      <c r="H58" s="850">
        <v>2</v>
      </c>
      <c r="I58" s="967"/>
      <c r="J58" s="727" t="str">
        <f t="shared" si="1"/>
        <v>Included</v>
      </c>
      <c r="M58" s="555"/>
    </row>
    <row r="59" spans="1:13" s="569" customFormat="1" ht="66">
      <c r="A59" s="840">
        <v>3</v>
      </c>
      <c r="B59" s="470"/>
      <c r="C59" s="748"/>
      <c r="D59" s="783"/>
      <c r="E59" s="745"/>
      <c r="F59" s="944" t="s">
        <v>235</v>
      </c>
      <c r="G59" s="850"/>
      <c r="H59" s="850"/>
      <c r="I59" s="1072"/>
      <c r="J59" s="727"/>
      <c r="M59" s="555"/>
    </row>
    <row r="60" spans="1:13" s="569" customFormat="1" ht="16.5">
      <c r="A60" s="840" t="s">
        <v>236</v>
      </c>
      <c r="B60" s="655"/>
      <c r="C60" s="655"/>
      <c r="D60" s="780"/>
      <c r="E60" s="655"/>
      <c r="F60" s="1062" t="s">
        <v>727</v>
      </c>
      <c r="G60" s="850" t="s">
        <v>709</v>
      </c>
      <c r="H60" s="850">
        <v>10</v>
      </c>
      <c r="I60" s="967"/>
      <c r="J60" s="727" t="str">
        <f t="shared" si="1"/>
        <v>Included</v>
      </c>
      <c r="M60" s="555"/>
    </row>
    <row r="61" spans="1:13" s="569" customFormat="1" ht="16.5">
      <c r="A61" s="840" t="s">
        <v>237</v>
      </c>
      <c r="B61" s="663"/>
      <c r="C61" s="663"/>
      <c r="D61" s="781"/>
      <c r="E61" s="663"/>
      <c r="F61" s="1062" t="s">
        <v>718</v>
      </c>
      <c r="G61" s="850" t="s">
        <v>709</v>
      </c>
      <c r="H61" s="850">
        <v>10</v>
      </c>
      <c r="I61" s="967"/>
      <c r="J61" s="727" t="str">
        <f t="shared" si="1"/>
        <v>Included</v>
      </c>
      <c r="M61" s="555"/>
    </row>
    <row r="62" spans="1:13" s="569" customFormat="1" ht="16.5">
      <c r="A62" s="1002" t="s">
        <v>14</v>
      </c>
      <c r="B62" s="663"/>
      <c r="C62" s="663"/>
      <c r="D62" s="781"/>
      <c r="E62" s="663"/>
      <c r="F62" s="1003" t="s">
        <v>238</v>
      </c>
      <c r="G62" s="850"/>
      <c r="H62" s="850"/>
      <c r="I62" s="1072"/>
      <c r="J62" s="727"/>
      <c r="M62" s="555"/>
    </row>
    <row r="63" spans="1:13" s="569" customFormat="1" ht="33">
      <c r="A63" s="840">
        <v>1</v>
      </c>
      <c r="B63" s="470"/>
      <c r="C63" s="748"/>
      <c r="D63" s="784"/>
      <c r="E63" s="745"/>
      <c r="F63" s="944" t="s">
        <v>239</v>
      </c>
      <c r="G63" s="850" t="s">
        <v>240</v>
      </c>
      <c r="H63" s="850">
        <v>15</v>
      </c>
      <c r="I63" s="967"/>
      <c r="J63" s="727" t="str">
        <f t="shared" si="1"/>
        <v>Included</v>
      </c>
      <c r="M63" s="555"/>
    </row>
    <row r="64" spans="1:13" s="569" customFormat="1" ht="49.5">
      <c r="A64" s="840">
        <v>3</v>
      </c>
      <c r="B64" s="470"/>
      <c r="C64" s="748"/>
      <c r="D64" s="784"/>
      <c r="E64" s="745"/>
      <c r="F64" s="944" t="s">
        <v>241</v>
      </c>
      <c r="G64" s="850" t="s">
        <v>240</v>
      </c>
      <c r="H64" s="850">
        <v>1</v>
      </c>
      <c r="I64" s="967"/>
      <c r="J64" s="727" t="str">
        <f t="shared" si="1"/>
        <v>Included</v>
      </c>
      <c r="M64" s="555"/>
    </row>
    <row r="65" spans="1:13" s="569" customFormat="1" ht="49.5">
      <c r="A65" s="840">
        <v>4</v>
      </c>
      <c r="B65" s="664"/>
      <c r="C65" s="664"/>
      <c r="D65" s="782"/>
      <c r="E65" s="664"/>
      <c r="F65" s="944" t="s">
        <v>242</v>
      </c>
      <c r="G65" s="850" t="s">
        <v>240</v>
      </c>
      <c r="H65" s="850">
        <v>2</v>
      </c>
      <c r="I65" s="967"/>
      <c r="J65" s="727" t="str">
        <f t="shared" si="1"/>
        <v>Included</v>
      </c>
      <c r="M65" s="555"/>
    </row>
    <row r="66" spans="1:13" s="569" customFormat="1" ht="16.5">
      <c r="A66" s="984" t="s">
        <v>243</v>
      </c>
      <c r="B66" s="664"/>
      <c r="C66" s="664"/>
      <c r="D66" s="782"/>
      <c r="E66" s="664"/>
      <c r="F66" s="999" t="s">
        <v>297</v>
      </c>
      <c r="G66" s="850"/>
      <c r="H66" s="850"/>
      <c r="I66" s="1072"/>
      <c r="J66" s="727"/>
      <c r="M66" s="555"/>
    </row>
    <row r="67" spans="1:13" s="569" customFormat="1" ht="30.75">
      <c r="A67" s="984"/>
      <c r="B67" s="664"/>
      <c r="C67" s="664"/>
      <c r="D67" s="782"/>
      <c r="E67" s="664"/>
      <c r="F67" s="999" t="s">
        <v>245</v>
      </c>
      <c r="G67" s="850"/>
      <c r="H67" s="850"/>
      <c r="I67" s="1072"/>
      <c r="J67" s="727"/>
      <c r="M67" s="555"/>
    </row>
    <row r="68" spans="1:13" s="569" customFormat="1" ht="66">
      <c r="A68" s="905" t="s">
        <v>236</v>
      </c>
      <c r="B68" s="470"/>
      <c r="C68" s="748"/>
      <c r="D68" s="784"/>
      <c r="E68" s="745"/>
      <c r="F68" s="944" t="s">
        <v>246</v>
      </c>
      <c r="G68" s="850" t="s">
        <v>126</v>
      </c>
      <c r="H68" s="850">
        <v>1</v>
      </c>
      <c r="I68" s="967"/>
      <c r="J68" s="727" t="str">
        <f t="shared" si="1"/>
        <v>Included</v>
      </c>
      <c r="M68" s="555"/>
    </row>
    <row r="69" spans="1:13" s="569" customFormat="1" ht="16.5">
      <c r="A69" s="905" t="s">
        <v>247</v>
      </c>
      <c r="B69" s="470"/>
      <c r="C69" s="748"/>
      <c r="D69" s="784"/>
      <c r="E69" s="745"/>
      <c r="F69" s="944" t="s">
        <v>248</v>
      </c>
      <c r="G69" s="850" t="s">
        <v>126</v>
      </c>
      <c r="H69" s="850">
        <v>1</v>
      </c>
      <c r="I69" s="967"/>
      <c r="J69" s="727" t="str">
        <f t="shared" ref="J69:J71" si="2">IF(I69=0, "Included",IF(ISERROR(H69*I69), I69, H69*I69))</f>
        <v>Included</v>
      </c>
      <c r="M69" s="555"/>
    </row>
    <row r="70" spans="1:13" s="569" customFormat="1" ht="16.5">
      <c r="A70" s="905" t="s">
        <v>249</v>
      </c>
      <c r="B70" s="664"/>
      <c r="C70" s="664"/>
      <c r="D70" s="782"/>
      <c r="E70" s="664"/>
      <c r="F70" s="944" t="s">
        <v>250</v>
      </c>
      <c r="G70" s="850" t="s">
        <v>126</v>
      </c>
      <c r="H70" s="850">
        <v>2</v>
      </c>
      <c r="I70" s="967"/>
      <c r="J70" s="727" t="str">
        <f t="shared" si="2"/>
        <v>Included</v>
      </c>
      <c r="M70" s="555"/>
    </row>
    <row r="71" spans="1:13" s="569" customFormat="1" ht="16.5">
      <c r="A71" s="905" t="s">
        <v>251</v>
      </c>
      <c r="B71" s="470"/>
      <c r="C71" s="748"/>
      <c r="D71" s="783"/>
      <c r="E71" s="745"/>
      <c r="F71" s="944" t="s">
        <v>252</v>
      </c>
      <c r="G71" s="850" t="s">
        <v>126</v>
      </c>
      <c r="H71" s="850">
        <v>2</v>
      </c>
      <c r="I71" s="967"/>
      <c r="J71" s="727" t="str">
        <f t="shared" si="2"/>
        <v>Included</v>
      </c>
      <c r="M71" s="555"/>
    </row>
    <row r="72" spans="1:13" s="569" customFormat="1" ht="33">
      <c r="A72" s="905" t="s">
        <v>253</v>
      </c>
      <c r="B72" s="470"/>
      <c r="C72" s="748"/>
      <c r="D72" s="783"/>
      <c r="E72" s="745"/>
      <c r="F72" s="973" t="s">
        <v>254</v>
      </c>
      <c r="G72" s="850" t="s">
        <v>126</v>
      </c>
      <c r="H72" s="1008">
        <v>2</v>
      </c>
      <c r="I72" s="1009"/>
      <c r="J72" s="727" t="str">
        <f t="shared" ref="J72:J73" si="3">IF(I72=0, "Included",IF(ISERROR(H72*I72), I72, H72*I72))</f>
        <v>Included</v>
      </c>
      <c r="M72" s="555"/>
    </row>
    <row r="73" spans="1:13" s="569" customFormat="1" ht="16.5">
      <c r="A73" s="905" t="s">
        <v>255</v>
      </c>
      <c r="B73" s="969"/>
      <c r="C73" s="970"/>
      <c r="D73" s="971"/>
      <c r="E73" s="972"/>
      <c r="F73" s="973" t="s">
        <v>256</v>
      </c>
      <c r="G73" s="850" t="s">
        <v>110</v>
      </c>
      <c r="H73" s="850">
        <v>1</v>
      </c>
      <c r="I73" s="1028"/>
      <c r="J73" s="727" t="str">
        <f t="shared" si="3"/>
        <v>Included</v>
      </c>
      <c r="M73" s="555"/>
    </row>
    <row r="74" spans="1:13" s="569" customFormat="1" ht="16.5">
      <c r="A74" s="905" t="s">
        <v>207</v>
      </c>
      <c r="B74" s="663"/>
      <c r="C74" s="663"/>
      <c r="D74" s="781"/>
      <c r="E74" s="663"/>
      <c r="F74" s="973" t="s">
        <v>257</v>
      </c>
      <c r="G74" s="850" t="s">
        <v>126</v>
      </c>
      <c r="H74" s="850">
        <v>1</v>
      </c>
      <c r="I74" s="967"/>
      <c r="J74" s="727" t="str">
        <f t="shared" ref="J74:J104" si="4">IF(I74=0, "Included",IF(ISERROR(H74*I74), I74, H74*I74))</f>
        <v>Included</v>
      </c>
      <c r="M74" s="555"/>
    </row>
    <row r="75" spans="1:13" s="569" customFormat="1" ht="16.5">
      <c r="A75" s="905" t="s">
        <v>209</v>
      </c>
      <c r="B75" s="663"/>
      <c r="C75" s="663"/>
      <c r="D75" s="781"/>
      <c r="E75" s="663"/>
      <c r="F75" s="973" t="s">
        <v>258</v>
      </c>
      <c r="G75" s="850"/>
      <c r="H75" s="850"/>
      <c r="I75" s="1072"/>
      <c r="J75" s="727"/>
      <c r="M75" s="555"/>
    </row>
    <row r="76" spans="1:13" s="569" customFormat="1" ht="16.5">
      <c r="A76" s="840" t="s">
        <v>236</v>
      </c>
      <c r="B76" s="470"/>
      <c r="C76" s="748"/>
      <c r="D76" s="784"/>
      <c r="E76" s="745"/>
      <c r="F76" s="848" t="s">
        <v>259</v>
      </c>
      <c r="G76" s="850" t="s">
        <v>110</v>
      </c>
      <c r="H76" s="850">
        <v>1</v>
      </c>
      <c r="I76" s="967"/>
      <c r="J76" s="727" t="str">
        <f>IF(I76=0, "Included",IF(ISERROR(H76*I76), I76, H76*I76))</f>
        <v>Included</v>
      </c>
      <c r="M76" s="555"/>
    </row>
    <row r="77" spans="1:13" s="569" customFormat="1" ht="16.5">
      <c r="A77" s="840" t="s">
        <v>237</v>
      </c>
      <c r="B77" s="470"/>
      <c r="C77" s="748"/>
      <c r="D77" s="784"/>
      <c r="E77" s="745"/>
      <c r="F77" s="848" t="s">
        <v>260</v>
      </c>
      <c r="G77" s="850" t="s">
        <v>110</v>
      </c>
      <c r="H77" s="850">
        <v>1</v>
      </c>
      <c r="I77" s="967"/>
      <c r="J77" s="727" t="str">
        <f>IF(I77=0, "Included",IF(ISERROR(H77*I77), I77, H77*I77))</f>
        <v>Included</v>
      </c>
      <c r="M77" s="555"/>
    </row>
    <row r="78" spans="1:13" s="569" customFormat="1" ht="25.5">
      <c r="A78" s="874">
        <v>2</v>
      </c>
      <c r="B78" s="470"/>
      <c r="C78" s="748"/>
      <c r="D78" s="784"/>
      <c r="E78" s="745"/>
      <c r="F78" s="978" t="s">
        <v>261</v>
      </c>
      <c r="G78" s="850" t="s">
        <v>126</v>
      </c>
      <c r="H78" s="850">
        <v>2</v>
      </c>
      <c r="I78" s="967"/>
      <c r="J78" s="727" t="str">
        <f>IF(I78=0, "Included",IF(ISERROR(H78*I78), I78, H78*I78))</f>
        <v>Included</v>
      </c>
      <c r="M78" s="555"/>
    </row>
    <row r="79" spans="1:13" s="569" customFormat="1" ht="16.5">
      <c r="A79" s="905">
        <v>3</v>
      </c>
      <c r="B79" s="470"/>
      <c r="C79" s="748"/>
      <c r="D79" s="784"/>
      <c r="E79" s="745"/>
      <c r="F79" s="973" t="s">
        <v>263</v>
      </c>
      <c r="G79" s="850"/>
      <c r="H79" s="850"/>
      <c r="I79" s="1072"/>
      <c r="J79" s="727"/>
      <c r="M79" s="555"/>
    </row>
    <row r="80" spans="1:13" s="569" customFormat="1" ht="16.5">
      <c r="A80" s="840" t="s">
        <v>136</v>
      </c>
      <c r="B80" s="664"/>
      <c r="C80" s="664"/>
      <c r="D80" s="782"/>
      <c r="E80" s="664"/>
      <c r="F80" s="944" t="s">
        <v>264</v>
      </c>
      <c r="G80" s="850" t="s">
        <v>265</v>
      </c>
      <c r="H80" s="850">
        <v>1</v>
      </c>
      <c r="I80" s="967"/>
      <c r="J80" s="727" t="str">
        <f t="shared" si="4"/>
        <v>Included</v>
      </c>
      <c r="M80" s="555"/>
    </row>
    <row r="81" spans="1:13" s="569" customFormat="1" ht="33">
      <c r="A81" s="840" t="s">
        <v>138</v>
      </c>
      <c r="B81" s="470"/>
      <c r="C81" s="748"/>
      <c r="D81" s="784"/>
      <c r="E81" s="745"/>
      <c r="F81" s="944" t="s">
        <v>266</v>
      </c>
      <c r="G81" s="850" t="s">
        <v>110</v>
      </c>
      <c r="H81" s="850">
        <v>1</v>
      </c>
      <c r="I81" s="967"/>
      <c r="J81" s="727" t="str">
        <f t="shared" si="4"/>
        <v>Included</v>
      </c>
      <c r="M81" s="555"/>
    </row>
    <row r="82" spans="1:13" s="569" customFormat="1" ht="30.75">
      <c r="A82" s="840">
        <v>4</v>
      </c>
      <c r="B82" s="470"/>
      <c r="C82" s="748"/>
      <c r="D82" s="783"/>
      <c r="E82" s="745"/>
      <c r="F82" s="973" t="s">
        <v>267</v>
      </c>
      <c r="G82" s="850" t="s">
        <v>126</v>
      </c>
      <c r="H82" s="850">
        <v>1</v>
      </c>
      <c r="I82" s="967"/>
      <c r="J82" s="727" t="str">
        <f t="shared" si="4"/>
        <v>Included</v>
      </c>
      <c r="M82" s="555"/>
    </row>
    <row r="83" spans="1:13" s="569" customFormat="1" ht="16.5">
      <c r="A83" s="840"/>
      <c r="B83" s="470"/>
      <c r="C83" s="748"/>
      <c r="D83" s="783"/>
      <c r="E83" s="745"/>
      <c r="F83" s="999" t="s">
        <v>298</v>
      </c>
      <c r="G83" s="850"/>
      <c r="H83" s="850"/>
      <c r="I83" s="1072"/>
      <c r="J83" s="727"/>
      <c r="M83" s="555"/>
    </row>
    <row r="84" spans="1:13" s="569" customFormat="1" ht="30.75">
      <c r="A84" s="840"/>
      <c r="B84" s="470"/>
      <c r="C84" s="748"/>
      <c r="D84" s="783"/>
      <c r="E84" s="745"/>
      <c r="F84" s="999" t="s">
        <v>245</v>
      </c>
      <c r="G84" s="850"/>
      <c r="H84" s="850"/>
      <c r="I84" s="1072"/>
      <c r="J84" s="727"/>
      <c r="M84" s="555"/>
    </row>
    <row r="85" spans="1:13" s="569" customFormat="1" ht="66">
      <c r="A85" s="905" t="s">
        <v>236</v>
      </c>
      <c r="B85" s="470"/>
      <c r="C85" s="748"/>
      <c r="D85" s="783"/>
      <c r="E85" s="745"/>
      <c r="F85" s="944" t="s">
        <v>246</v>
      </c>
      <c r="G85" s="850" t="s">
        <v>126</v>
      </c>
      <c r="H85" s="850">
        <v>1</v>
      </c>
      <c r="I85" s="967"/>
      <c r="J85" s="727" t="str">
        <f t="shared" si="4"/>
        <v>Included</v>
      </c>
      <c r="M85" s="555"/>
    </row>
    <row r="86" spans="1:13" s="569" customFormat="1" ht="16.5">
      <c r="A86" s="905" t="s">
        <v>247</v>
      </c>
      <c r="B86" s="470"/>
      <c r="C86" s="748"/>
      <c r="D86" s="784"/>
      <c r="E86" s="745"/>
      <c r="F86" s="944" t="s">
        <v>248</v>
      </c>
      <c r="G86" s="850" t="s">
        <v>126</v>
      </c>
      <c r="H86" s="850">
        <v>4</v>
      </c>
      <c r="I86" s="967"/>
      <c r="J86" s="727" t="str">
        <f t="shared" si="4"/>
        <v>Included</v>
      </c>
      <c r="M86" s="555"/>
    </row>
    <row r="87" spans="1:13" s="569" customFormat="1" ht="16.5">
      <c r="A87" s="905" t="s">
        <v>249</v>
      </c>
      <c r="B87" s="468"/>
      <c r="C87" s="468"/>
      <c r="D87" s="780"/>
      <c r="E87" s="468"/>
      <c r="F87" s="944" t="s">
        <v>250</v>
      </c>
      <c r="G87" s="850" t="s">
        <v>126</v>
      </c>
      <c r="H87" s="850">
        <v>2</v>
      </c>
      <c r="I87" s="967"/>
      <c r="J87" s="727" t="str">
        <f t="shared" si="4"/>
        <v>Included</v>
      </c>
      <c r="M87" s="555"/>
    </row>
    <row r="88" spans="1:13" s="569" customFormat="1" ht="16.5">
      <c r="A88" s="905" t="s">
        <v>251</v>
      </c>
      <c r="B88" s="470"/>
      <c r="C88" s="748"/>
      <c r="D88" s="783"/>
      <c r="E88" s="745"/>
      <c r="F88" s="944" t="s">
        <v>252</v>
      </c>
      <c r="G88" s="850" t="s">
        <v>126</v>
      </c>
      <c r="H88" s="850">
        <v>2</v>
      </c>
      <c r="I88" s="968"/>
      <c r="J88" s="727" t="str">
        <f t="shared" si="4"/>
        <v>Included</v>
      </c>
      <c r="M88" s="555"/>
    </row>
    <row r="89" spans="1:13" s="569" customFormat="1" ht="33">
      <c r="A89" s="905" t="s">
        <v>253</v>
      </c>
      <c r="B89" s="655"/>
      <c r="C89" s="655"/>
      <c r="D89" s="780"/>
      <c r="E89" s="655"/>
      <c r="F89" s="973" t="s">
        <v>254</v>
      </c>
      <c r="G89" s="850" t="s">
        <v>126</v>
      </c>
      <c r="H89" s="850">
        <v>2</v>
      </c>
      <c r="I89" s="967"/>
      <c r="J89" s="727" t="str">
        <f t="shared" si="4"/>
        <v>Included</v>
      </c>
      <c r="M89" s="555"/>
    </row>
    <row r="90" spans="1:13" s="569" customFormat="1" ht="16.5">
      <c r="A90" s="905" t="s">
        <v>255</v>
      </c>
      <c r="B90" s="663"/>
      <c r="C90" s="663"/>
      <c r="D90" s="781"/>
      <c r="E90" s="663"/>
      <c r="F90" s="973" t="s">
        <v>256</v>
      </c>
      <c r="G90" s="850" t="s">
        <v>110</v>
      </c>
      <c r="H90" s="850">
        <v>1</v>
      </c>
      <c r="I90" s="967"/>
      <c r="J90" s="727" t="str">
        <f t="shared" si="4"/>
        <v>Included</v>
      </c>
      <c r="M90" s="555"/>
    </row>
    <row r="91" spans="1:13" s="569" customFormat="1" ht="16.5">
      <c r="A91" s="905" t="s">
        <v>207</v>
      </c>
      <c r="B91" s="470"/>
      <c r="C91" s="748"/>
      <c r="D91" s="784"/>
      <c r="E91" s="745"/>
      <c r="F91" s="973" t="s">
        <v>257</v>
      </c>
      <c r="G91" s="850" t="s">
        <v>126</v>
      </c>
      <c r="H91" s="850">
        <v>1</v>
      </c>
      <c r="I91" s="967"/>
      <c r="J91" s="727" t="str">
        <f t="shared" si="4"/>
        <v>Included</v>
      </c>
      <c r="M91" s="555"/>
    </row>
    <row r="92" spans="1:13" s="569" customFormat="1" ht="25.5">
      <c r="A92" s="874">
        <v>2</v>
      </c>
      <c r="B92" s="470"/>
      <c r="C92" s="748"/>
      <c r="D92" s="784"/>
      <c r="E92" s="745"/>
      <c r="F92" s="978" t="s">
        <v>261</v>
      </c>
      <c r="G92" s="850" t="s">
        <v>126</v>
      </c>
      <c r="H92" s="850">
        <v>2</v>
      </c>
      <c r="I92" s="967"/>
      <c r="J92" s="727" t="str">
        <f t="shared" si="4"/>
        <v>Included</v>
      </c>
      <c r="M92" s="555"/>
    </row>
    <row r="93" spans="1:13" s="569" customFormat="1" ht="16.5">
      <c r="A93" s="905">
        <v>3</v>
      </c>
      <c r="B93" s="664"/>
      <c r="C93" s="664"/>
      <c r="D93" s="782"/>
      <c r="E93" s="664"/>
      <c r="F93" s="973" t="s">
        <v>263</v>
      </c>
      <c r="G93" s="850"/>
      <c r="H93" s="850"/>
      <c r="I93" s="1072"/>
      <c r="J93" s="727"/>
      <c r="M93" s="555"/>
    </row>
    <row r="94" spans="1:13" s="569" customFormat="1" ht="16.5">
      <c r="A94" s="840" t="s">
        <v>136</v>
      </c>
      <c r="B94" s="470"/>
      <c r="C94" s="748"/>
      <c r="D94" s="783"/>
      <c r="E94" s="745"/>
      <c r="F94" s="944" t="s">
        <v>264</v>
      </c>
      <c r="G94" s="850" t="s">
        <v>265</v>
      </c>
      <c r="H94" s="850">
        <v>1</v>
      </c>
      <c r="I94" s="967"/>
      <c r="J94" s="727" t="str">
        <f t="shared" si="4"/>
        <v>Included</v>
      </c>
      <c r="M94" s="555"/>
    </row>
    <row r="95" spans="1:13" s="569" customFormat="1" ht="33">
      <c r="A95" s="840" t="s">
        <v>138</v>
      </c>
      <c r="B95" s="470"/>
      <c r="C95" s="748"/>
      <c r="D95" s="783"/>
      <c r="E95" s="745"/>
      <c r="F95" s="944" t="s">
        <v>266</v>
      </c>
      <c r="G95" s="850" t="s">
        <v>110</v>
      </c>
      <c r="H95" s="850">
        <v>1</v>
      </c>
      <c r="I95" s="967"/>
      <c r="J95" s="727" t="str">
        <f t="shared" si="4"/>
        <v>Included</v>
      </c>
      <c r="M95" s="555"/>
    </row>
    <row r="96" spans="1:13" s="569" customFormat="1" ht="30.75">
      <c r="A96" s="840">
        <v>4</v>
      </c>
      <c r="B96" s="470"/>
      <c r="C96" s="748"/>
      <c r="D96" s="783"/>
      <c r="E96" s="745"/>
      <c r="F96" s="973" t="s">
        <v>267</v>
      </c>
      <c r="G96" s="850" t="s">
        <v>126</v>
      </c>
      <c r="H96" s="850">
        <v>1</v>
      </c>
      <c r="I96" s="967"/>
      <c r="J96" s="727" t="str">
        <f t="shared" si="4"/>
        <v>Included</v>
      </c>
      <c r="M96" s="555"/>
    </row>
    <row r="97" spans="1:13" s="569" customFormat="1" ht="20.25">
      <c r="A97" s="840"/>
      <c r="B97" s="470"/>
      <c r="C97" s="748"/>
      <c r="D97" s="783"/>
      <c r="E97" s="745"/>
      <c r="F97" s="1005" t="s">
        <v>271</v>
      </c>
      <c r="G97" s="993"/>
      <c r="H97" s="993"/>
      <c r="I97" s="1072"/>
      <c r="J97" s="727"/>
      <c r="M97" s="555"/>
    </row>
    <row r="98" spans="1:13" s="569" customFormat="1" ht="105.75">
      <c r="A98" s="975" t="s">
        <v>272</v>
      </c>
      <c r="B98" s="470"/>
      <c r="C98" s="748"/>
      <c r="D98" s="783"/>
      <c r="E98" s="745"/>
      <c r="F98" s="973" t="s">
        <v>273</v>
      </c>
      <c r="G98" s="850"/>
      <c r="H98" s="850"/>
      <c r="I98" s="1072"/>
      <c r="J98" s="727"/>
      <c r="M98" s="555"/>
    </row>
    <row r="99" spans="1:13" s="569" customFormat="1" ht="16.5">
      <c r="A99" s="975"/>
      <c r="B99" s="470"/>
      <c r="C99" s="748"/>
      <c r="D99" s="784"/>
      <c r="E99" s="745"/>
      <c r="F99" s="973" t="s">
        <v>274</v>
      </c>
      <c r="G99" s="850"/>
      <c r="H99" s="850"/>
      <c r="I99" s="1072"/>
      <c r="J99" s="727"/>
      <c r="M99" s="555"/>
    </row>
    <row r="100" spans="1:13" s="569" customFormat="1" ht="16.5">
      <c r="A100" s="905" t="s">
        <v>236</v>
      </c>
      <c r="B100" s="468"/>
      <c r="C100" s="468"/>
      <c r="D100" s="780"/>
      <c r="E100" s="468"/>
      <c r="F100" s="944" t="s">
        <v>275</v>
      </c>
      <c r="G100" s="974" t="s">
        <v>276</v>
      </c>
      <c r="H100" s="980">
        <v>1</v>
      </c>
      <c r="I100" s="967"/>
      <c r="J100" s="727" t="str">
        <f t="shared" si="4"/>
        <v>Included</v>
      </c>
      <c r="M100" s="555"/>
    </row>
    <row r="101" spans="1:13" s="569" customFormat="1" ht="16.5">
      <c r="A101" s="905" t="s">
        <v>237</v>
      </c>
      <c r="B101" s="470"/>
      <c r="C101" s="748"/>
      <c r="D101" s="783"/>
      <c r="E101" s="745"/>
      <c r="F101" s="944" t="s">
        <v>277</v>
      </c>
      <c r="G101" s="974" t="s">
        <v>276</v>
      </c>
      <c r="H101" s="980">
        <v>1</v>
      </c>
      <c r="I101" s="967"/>
      <c r="J101" s="727" t="str">
        <f t="shared" si="4"/>
        <v>Included</v>
      </c>
      <c r="M101" s="555"/>
    </row>
    <row r="102" spans="1:13" s="569" customFormat="1" ht="16.5">
      <c r="A102" s="874" t="s">
        <v>209</v>
      </c>
      <c r="B102" s="663"/>
      <c r="C102" s="663"/>
      <c r="D102" s="781"/>
      <c r="E102" s="663"/>
      <c r="F102" s="973" t="s">
        <v>278</v>
      </c>
      <c r="G102" s="850"/>
      <c r="H102" s="850"/>
      <c r="I102" s="727"/>
      <c r="J102" s="727"/>
      <c r="M102" s="555"/>
    </row>
    <row r="103" spans="1:13" s="569" customFormat="1" ht="16.5">
      <c r="A103" s="905" t="s">
        <v>236</v>
      </c>
      <c r="B103" s="470"/>
      <c r="C103" s="748"/>
      <c r="D103" s="784"/>
      <c r="E103" s="745"/>
      <c r="F103" s="944" t="s">
        <v>715</v>
      </c>
      <c r="G103" s="850" t="s">
        <v>211</v>
      </c>
      <c r="H103" s="850">
        <v>1</v>
      </c>
      <c r="I103" s="967"/>
      <c r="J103" s="727" t="str">
        <f t="shared" si="4"/>
        <v>Included</v>
      </c>
      <c r="M103" s="555"/>
    </row>
    <row r="104" spans="1:13" s="569" customFormat="1" ht="16.5">
      <c r="A104" s="905" t="s">
        <v>237</v>
      </c>
      <c r="B104" s="470"/>
      <c r="C104" s="748"/>
      <c r="D104" s="784"/>
      <c r="E104" s="745"/>
      <c r="F104" s="944" t="s">
        <v>280</v>
      </c>
      <c r="G104" s="850" t="s">
        <v>211</v>
      </c>
      <c r="H104" s="850">
        <v>1</v>
      </c>
      <c r="I104" s="967"/>
      <c r="J104" s="727" t="str">
        <f t="shared" si="4"/>
        <v>Included</v>
      </c>
      <c r="M104" s="555"/>
    </row>
    <row r="105" spans="1:13" s="569" customFormat="1" ht="16.5">
      <c r="A105" s="905" t="s">
        <v>281</v>
      </c>
      <c r="B105" s="470"/>
      <c r="C105" s="748"/>
      <c r="D105" s="784"/>
      <c r="E105" s="745"/>
      <c r="F105" s="973" t="s">
        <v>231</v>
      </c>
      <c r="G105" s="850"/>
      <c r="H105" s="850"/>
      <c r="I105" s="1072"/>
      <c r="J105" s="727"/>
      <c r="M105" s="555"/>
    </row>
    <row r="106" spans="1:13" s="569" customFormat="1" ht="33">
      <c r="A106" s="905" t="s">
        <v>236</v>
      </c>
      <c r="B106" s="664"/>
      <c r="C106" s="664"/>
      <c r="D106" s="782"/>
      <c r="E106" s="664"/>
      <c r="F106" s="944" t="s">
        <v>282</v>
      </c>
      <c r="G106" s="850" t="s">
        <v>110</v>
      </c>
      <c r="H106" s="850">
        <v>1</v>
      </c>
      <c r="I106" s="967"/>
      <c r="J106" s="727" t="str">
        <f t="shared" ref="J106:J113" si="5">IF(I106=0, "Included",IF(ISERROR(H106*I106), I106, H106*I106))</f>
        <v>Included</v>
      </c>
      <c r="M106" s="555"/>
    </row>
    <row r="107" spans="1:13" s="569" customFormat="1" ht="20.25">
      <c r="A107" s="905"/>
      <c r="B107" s="470"/>
      <c r="C107" s="748"/>
      <c r="D107" s="784"/>
      <c r="E107" s="745"/>
      <c r="F107" s="979" t="s">
        <v>283</v>
      </c>
      <c r="G107" s="850"/>
      <c r="H107" s="850"/>
      <c r="I107" s="1072"/>
      <c r="J107" s="727"/>
      <c r="M107" s="555"/>
    </row>
    <row r="108" spans="1:13" s="569" customFormat="1" ht="33">
      <c r="A108" s="905">
        <v>1</v>
      </c>
      <c r="B108" s="664"/>
      <c r="C108" s="664"/>
      <c r="D108" s="782"/>
      <c r="E108" s="664"/>
      <c r="F108" s="944" t="s">
        <v>712</v>
      </c>
      <c r="G108" s="850" t="s">
        <v>110</v>
      </c>
      <c r="H108" s="850">
        <v>1</v>
      </c>
      <c r="I108" s="967"/>
      <c r="J108" s="727" t="str">
        <f t="shared" si="5"/>
        <v>Included</v>
      </c>
      <c r="M108" s="555"/>
    </row>
    <row r="109" spans="1:13" s="569" customFormat="1" ht="16.5">
      <c r="A109" s="905">
        <v>2</v>
      </c>
      <c r="B109" s="470"/>
      <c r="C109" s="748"/>
      <c r="D109" s="783"/>
      <c r="E109" s="745"/>
      <c r="F109" s="943" t="s">
        <v>710</v>
      </c>
      <c r="G109" s="850" t="s">
        <v>211</v>
      </c>
      <c r="H109" s="850">
        <v>1</v>
      </c>
      <c r="I109" s="967"/>
      <c r="J109" s="727" t="str">
        <f t="shared" si="5"/>
        <v>Included</v>
      </c>
      <c r="M109" s="555"/>
    </row>
    <row r="110" spans="1:13" s="569" customFormat="1" ht="16.5">
      <c r="A110" s="905">
        <v>3</v>
      </c>
      <c r="B110" s="470"/>
      <c r="C110" s="748"/>
      <c r="D110" s="783"/>
      <c r="E110" s="745"/>
      <c r="F110" s="943" t="s">
        <v>711</v>
      </c>
      <c r="G110" s="850" t="s">
        <v>211</v>
      </c>
      <c r="H110" s="850">
        <v>1</v>
      </c>
      <c r="I110" s="967"/>
      <c r="J110" s="727" t="str">
        <f t="shared" si="5"/>
        <v>Included</v>
      </c>
      <c r="M110" s="555"/>
    </row>
    <row r="111" spans="1:13" s="569" customFormat="1" ht="16.5">
      <c r="A111" s="905">
        <v>4</v>
      </c>
      <c r="B111" s="470"/>
      <c r="C111" s="748"/>
      <c r="D111" s="783"/>
      <c r="E111" s="745"/>
      <c r="F111" s="944" t="s">
        <v>284</v>
      </c>
      <c r="G111" s="850" t="s">
        <v>211</v>
      </c>
      <c r="H111" s="850">
        <v>1</v>
      </c>
      <c r="I111" s="967"/>
      <c r="J111" s="727" t="str">
        <f t="shared" si="5"/>
        <v>Included</v>
      </c>
      <c r="M111" s="555"/>
    </row>
    <row r="112" spans="1:13" s="569" customFormat="1" ht="16.5">
      <c r="A112" s="905">
        <v>5</v>
      </c>
      <c r="B112" s="470"/>
      <c r="C112" s="748"/>
      <c r="D112" s="783"/>
      <c r="E112" s="745"/>
      <c r="F112" s="944" t="s">
        <v>713</v>
      </c>
      <c r="G112" s="850" t="s">
        <v>211</v>
      </c>
      <c r="H112" s="850">
        <v>1</v>
      </c>
      <c r="I112" s="968"/>
      <c r="J112" s="727" t="str">
        <f t="shared" si="5"/>
        <v>Included</v>
      </c>
      <c r="M112" s="555"/>
    </row>
    <row r="113" spans="1:13" s="569" customFormat="1" ht="16.5">
      <c r="A113" s="905">
        <v>6</v>
      </c>
      <c r="B113" s="470"/>
      <c r="C113" s="748"/>
      <c r="D113" s="784"/>
      <c r="E113" s="745"/>
      <c r="F113" s="944" t="s">
        <v>714</v>
      </c>
      <c r="G113" s="850" t="s">
        <v>211</v>
      </c>
      <c r="H113" s="850">
        <v>1</v>
      </c>
      <c r="I113" s="967"/>
      <c r="J113" s="727" t="str">
        <f t="shared" si="5"/>
        <v>Included</v>
      </c>
      <c r="M113" s="555"/>
    </row>
    <row r="114" spans="1:13" ht="17.25" customHeight="1" thickBot="1">
      <c r="A114" s="586"/>
      <c r="B114" s="737"/>
      <c r="C114" s="737"/>
      <c r="D114" s="737"/>
      <c r="E114" s="737"/>
      <c r="F114" s="610" t="s">
        <v>299</v>
      </c>
      <c r="G114" s="587"/>
      <c r="H114" s="587"/>
      <c r="I114" s="961"/>
      <c r="J114" s="845">
        <f>SUM(J21:J113)</f>
        <v>0</v>
      </c>
    </row>
    <row r="115" spans="1:13" ht="14.25" customHeight="1">
      <c r="A115" s="564"/>
      <c r="B115" s="564"/>
      <c r="C115" s="564"/>
      <c r="D115" s="564"/>
      <c r="E115" s="564"/>
      <c r="F115" s="592"/>
      <c r="G115" s="564"/>
      <c r="H115" s="843"/>
      <c r="I115" s="962"/>
      <c r="J115" s="565"/>
    </row>
    <row r="116" spans="1:13" ht="70.5" customHeight="1">
      <c r="A116" s="744"/>
      <c r="B116" s="1195" t="s">
        <v>300</v>
      </c>
      <c r="C116" s="1195"/>
      <c r="D116" s="1195"/>
      <c r="E116" s="1195"/>
      <c r="F116" s="1195"/>
      <c r="G116" s="1195"/>
      <c r="H116" s="1195"/>
      <c r="I116" s="1195"/>
      <c r="J116" s="1195"/>
    </row>
    <row r="117" spans="1:13" ht="22.5" customHeight="1">
      <c r="A117" s="601"/>
      <c r="B117" s="601"/>
      <c r="C117" s="601"/>
      <c r="D117" s="601"/>
      <c r="E117" s="601"/>
      <c r="F117" s="611"/>
      <c r="G117" s="602"/>
      <c r="H117" s="602"/>
      <c r="I117" s="963"/>
      <c r="J117" s="603"/>
    </row>
    <row r="118" spans="1:13" ht="33">
      <c r="A118" s="566" t="s">
        <v>157</v>
      </c>
      <c r="B118" s="591" t="str">
        <f>'Sch-1.'!B57</f>
        <v>--2025</v>
      </c>
      <c r="C118" s="566"/>
      <c r="D118" s="566"/>
      <c r="E118" s="566"/>
      <c r="G118" s="588"/>
      <c r="H118" s="843"/>
      <c r="I118" s="556"/>
      <c r="J118" s="557"/>
    </row>
    <row r="119" spans="1:13" ht="27.75" customHeight="1">
      <c r="A119" s="566" t="s">
        <v>158</v>
      </c>
      <c r="B119" s="591" t="str">
        <f>'Sch-1.'!B58</f>
        <v/>
      </c>
      <c r="C119" s="566"/>
      <c r="D119" s="566"/>
      <c r="E119" s="566"/>
      <c r="G119" s="559"/>
      <c r="H119" s="568" t="s">
        <v>159</v>
      </c>
      <c r="I119" s="962" t="str">
        <f>'Sch-1.'!I58</f>
        <v/>
      </c>
      <c r="J119" s="557"/>
    </row>
    <row r="120" spans="1:13" ht="30.75" customHeight="1">
      <c r="A120" s="564"/>
      <c r="B120" s="564"/>
      <c r="C120" s="564"/>
      <c r="D120" s="564"/>
      <c r="E120" s="564"/>
      <c r="F120" s="592"/>
      <c r="G120" s="564"/>
      <c r="H120" s="568" t="s">
        <v>160</v>
      </c>
      <c r="I120" s="962" t="str">
        <f>'Sch-1.'!I59</f>
        <v/>
      </c>
      <c r="J120" s="565"/>
    </row>
    <row r="121" spans="1:13" ht="27.95" customHeight="1">
      <c r="A121" s="566"/>
      <c r="B121" s="566"/>
      <c r="C121" s="566"/>
      <c r="D121" s="566"/>
      <c r="E121" s="566"/>
      <c r="F121" s="567"/>
      <c r="G121" s="588"/>
      <c r="H121" s="843"/>
      <c r="I121" s="556"/>
      <c r="J121" s="557"/>
    </row>
    <row r="159" spans="1:10">
      <c r="A159" s="589"/>
      <c r="B159" s="589"/>
      <c r="C159" s="589"/>
      <c r="D159" s="589"/>
      <c r="E159" s="589"/>
      <c r="F159" s="612"/>
      <c r="G159" s="589"/>
      <c r="H159" s="589"/>
      <c r="I159" s="964"/>
      <c r="J159" s="589"/>
    </row>
    <row r="160" spans="1:10">
      <c r="A160" s="589"/>
      <c r="B160" s="589"/>
      <c r="C160" s="589"/>
      <c r="D160" s="589"/>
      <c r="E160" s="589"/>
      <c r="F160" s="612"/>
      <c r="G160" s="589"/>
      <c r="H160" s="589"/>
      <c r="I160" s="964"/>
      <c r="J160" s="589"/>
    </row>
    <row r="161" spans="1:10">
      <c r="A161" s="589"/>
      <c r="B161" s="589"/>
      <c r="C161" s="589"/>
      <c r="D161" s="589"/>
      <c r="E161" s="589"/>
      <c r="F161" s="612"/>
      <c r="G161" s="589"/>
      <c r="H161" s="589"/>
      <c r="I161" s="964"/>
      <c r="J161" s="589"/>
    </row>
    <row r="162" spans="1:10">
      <c r="A162" s="589"/>
      <c r="B162" s="589"/>
      <c r="C162" s="589"/>
      <c r="D162" s="589"/>
      <c r="E162" s="589"/>
      <c r="F162" s="612"/>
      <c r="G162" s="589"/>
      <c r="H162" s="589"/>
      <c r="I162" s="964"/>
      <c r="J162" s="589"/>
    </row>
    <row r="163" spans="1:10">
      <c r="A163" s="589"/>
      <c r="B163" s="589"/>
      <c r="C163" s="589"/>
      <c r="D163" s="589"/>
      <c r="E163" s="589"/>
      <c r="F163" s="612"/>
      <c r="G163" s="589"/>
      <c r="H163" s="589"/>
      <c r="I163" s="964"/>
      <c r="J163" s="589"/>
    </row>
    <row r="164" spans="1:10">
      <c r="A164" s="589"/>
      <c r="B164" s="589"/>
      <c r="C164" s="589"/>
      <c r="D164" s="589"/>
      <c r="E164" s="589"/>
      <c r="F164" s="612"/>
      <c r="G164" s="589"/>
      <c r="H164" s="589"/>
      <c r="I164" s="964"/>
      <c r="J164" s="589"/>
    </row>
    <row r="165" spans="1:10">
      <c r="A165" s="589"/>
      <c r="B165" s="589"/>
      <c r="C165" s="589"/>
      <c r="D165" s="589"/>
      <c r="E165" s="589"/>
      <c r="F165" s="612"/>
      <c r="G165" s="589"/>
      <c r="H165" s="589"/>
      <c r="I165" s="964"/>
      <c r="J165" s="589"/>
    </row>
    <row r="166" spans="1:10">
      <c r="A166" s="589"/>
      <c r="B166" s="589"/>
      <c r="C166" s="589"/>
      <c r="D166" s="589"/>
      <c r="E166" s="589"/>
      <c r="F166" s="612"/>
      <c r="G166" s="589"/>
      <c r="H166" s="589"/>
      <c r="I166" s="964"/>
      <c r="J166" s="589"/>
    </row>
    <row r="167" spans="1:10">
      <c r="A167" s="589"/>
      <c r="B167" s="589"/>
      <c r="C167" s="589"/>
      <c r="D167" s="589"/>
      <c r="E167" s="589"/>
      <c r="F167" s="612"/>
      <c r="G167" s="589"/>
      <c r="H167" s="589"/>
      <c r="I167" s="964"/>
      <c r="J167" s="589"/>
    </row>
    <row r="168" spans="1:10">
      <c r="A168" s="589"/>
      <c r="B168" s="589"/>
      <c r="C168" s="589"/>
      <c r="D168" s="589"/>
      <c r="E168" s="589"/>
      <c r="F168" s="612"/>
      <c r="G168" s="589"/>
      <c r="H168" s="589"/>
      <c r="I168" s="964"/>
      <c r="J168" s="589"/>
    </row>
    <row r="169" spans="1:10">
      <c r="A169" s="589"/>
      <c r="B169" s="589"/>
      <c r="C169" s="589"/>
      <c r="D169" s="589"/>
      <c r="E169" s="589"/>
      <c r="F169" s="612"/>
      <c r="G169" s="589"/>
      <c r="H169" s="589"/>
      <c r="I169" s="964"/>
      <c r="J169" s="589"/>
    </row>
    <row r="170" spans="1:10">
      <c r="A170" s="589"/>
      <c r="B170" s="589"/>
      <c r="C170" s="589"/>
      <c r="D170" s="589"/>
      <c r="E170" s="589"/>
      <c r="F170" s="612"/>
      <c r="G170" s="589"/>
      <c r="H170" s="589"/>
      <c r="I170" s="964"/>
      <c r="J170" s="589"/>
    </row>
    <row r="171" spans="1:10">
      <c r="A171" s="589"/>
      <c r="B171" s="589"/>
      <c r="C171" s="589"/>
      <c r="D171" s="589"/>
      <c r="E171" s="589"/>
      <c r="F171" s="612"/>
      <c r="G171" s="589"/>
      <c r="H171" s="589"/>
      <c r="I171" s="964"/>
      <c r="J171" s="589"/>
    </row>
    <row r="172" spans="1:10">
      <c r="A172" s="589"/>
      <c r="B172" s="589"/>
      <c r="C172" s="589"/>
      <c r="D172" s="589"/>
      <c r="E172" s="589"/>
      <c r="F172" s="612"/>
      <c r="G172" s="589"/>
      <c r="H172" s="589"/>
      <c r="I172" s="964"/>
      <c r="J172" s="589"/>
    </row>
    <row r="173" spans="1:10">
      <c r="A173" s="589"/>
      <c r="B173" s="589"/>
      <c r="C173" s="589"/>
      <c r="D173" s="589"/>
      <c r="E173" s="589"/>
      <c r="F173" s="612"/>
      <c r="G173" s="589"/>
      <c r="H173" s="589"/>
      <c r="I173" s="964"/>
      <c r="J173" s="589"/>
    </row>
    <row r="174" spans="1:10">
      <c r="A174" s="589"/>
      <c r="B174" s="589"/>
      <c r="C174" s="589"/>
      <c r="D174" s="589"/>
      <c r="E174" s="589"/>
      <c r="F174" s="612"/>
      <c r="G174" s="589"/>
      <c r="H174" s="589"/>
      <c r="I174" s="964"/>
      <c r="J174" s="589"/>
    </row>
    <row r="175" spans="1:10">
      <c r="A175" s="589"/>
      <c r="B175" s="589"/>
      <c r="C175" s="589"/>
      <c r="D175" s="589"/>
      <c r="E175" s="589"/>
      <c r="F175" s="612"/>
      <c r="G175" s="589"/>
      <c r="H175" s="589"/>
      <c r="I175" s="964"/>
      <c r="J175" s="589"/>
    </row>
    <row r="176" spans="1:10">
      <c r="A176" s="589"/>
      <c r="B176" s="589"/>
      <c r="C176" s="589"/>
      <c r="D176" s="589"/>
      <c r="E176" s="589"/>
      <c r="F176" s="612"/>
      <c r="G176" s="589"/>
      <c r="H176" s="589"/>
      <c r="I176" s="964"/>
      <c r="J176" s="589"/>
    </row>
    <row r="177" spans="1:10">
      <c r="A177" s="589"/>
      <c r="B177" s="589"/>
      <c r="C177" s="589"/>
      <c r="D177" s="589"/>
      <c r="E177" s="589"/>
      <c r="F177" s="612"/>
      <c r="G177" s="589"/>
      <c r="H177" s="589"/>
      <c r="I177" s="964"/>
      <c r="J177" s="589"/>
    </row>
    <row r="178" spans="1:10">
      <c r="A178" s="589"/>
      <c r="B178" s="589"/>
      <c r="C178" s="589"/>
      <c r="D178" s="589"/>
      <c r="E178" s="589"/>
      <c r="F178" s="612"/>
      <c r="G178" s="589"/>
      <c r="H178" s="589"/>
      <c r="I178" s="964"/>
      <c r="J178" s="589"/>
    </row>
    <row r="179" spans="1:10">
      <c r="A179" s="589"/>
      <c r="B179" s="589"/>
      <c r="C179" s="589"/>
      <c r="D179" s="589"/>
      <c r="E179" s="589"/>
      <c r="F179" s="612"/>
      <c r="G179" s="589"/>
      <c r="H179" s="589"/>
      <c r="I179" s="964"/>
      <c r="J179" s="589"/>
    </row>
    <row r="180" spans="1:10">
      <c r="A180" s="589"/>
      <c r="B180" s="589"/>
      <c r="C180" s="589"/>
      <c r="D180" s="589"/>
      <c r="E180" s="589"/>
      <c r="F180" s="612"/>
      <c r="G180" s="589"/>
      <c r="H180" s="589"/>
      <c r="I180" s="964"/>
      <c r="J180" s="589"/>
    </row>
    <row r="181" spans="1:10">
      <c r="A181" s="589"/>
      <c r="B181" s="589"/>
      <c r="C181" s="589"/>
      <c r="D181" s="589"/>
      <c r="E181" s="589"/>
      <c r="F181" s="612"/>
      <c r="G181" s="589"/>
      <c r="H181" s="589"/>
      <c r="I181" s="964"/>
      <c r="J181" s="589"/>
    </row>
    <row r="182" spans="1:10">
      <c r="A182" s="589"/>
      <c r="B182" s="589"/>
      <c r="C182" s="589"/>
      <c r="D182" s="589"/>
      <c r="E182" s="589"/>
      <c r="F182" s="613"/>
      <c r="G182" s="589"/>
      <c r="H182" s="589"/>
      <c r="I182" s="964"/>
      <c r="J182" s="590"/>
    </row>
    <row r="183" spans="1:10">
      <c r="A183" s="589"/>
      <c r="B183" s="589"/>
      <c r="C183" s="589"/>
      <c r="D183" s="589"/>
      <c r="E183" s="589"/>
      <c r="F183" s="613"/>
      <c r="G183" s="589"/>
      <c r="H183" s="589"/>
      <c r="I183" s="964"/>
      <c r="J183" s="590"/>
    </row>
    <row r="184" spans="1:10">
      <c r="A184" s="589"/>
      <c r="B184" s="589"/>
      <c r="C184" s="589"/>
      <c r="D184" s="589"/>
      <c r="E184" s="589"/>
      <c r="F184" s="613"/>
      <c r="G184" s="589"/>
      <c r="H184" s="589"/>
      <c r="I184" s="964"/>
      <c r="J184" s="590"/>
    </row>
    <row r="185" spans="1:10">
      <c r="A185" s="589"/>
      <c r="B185" s="589"/>
      <c r="C185" s="589"/>
      <c r="D185" s="589"/>
      <c r="E185" s="589"/>
      <c r="F185" s="613"/>
      <c r="G185" s="589"/>
      <c r="H185" s="589"/>
      <c r="I185" s="964"/>
      <c r="J185" s="590"/>
    </row>
    <row r="186" spans="1:10">
      <c r="A186" s="589"/>
      <c r="B186" s="589"/>
      <c r="C186" s="589"/>
      <c r="D186" s="589"/>
      <c r="E186" s="589"/>
      <c r="F186" s="613"/>
      <c r="G186" s="589"/>
      <c r="H186" s="589"/>
      <c r="I186" s="964"/>
      <c r="J186" s="590"/>
    </row>
    <row r="187" spans="1:10">
      <c r="A187" s="589"/>
      <c r="B187" s="589"/>
      <c r="C187" s="589"/>
      <c r="D187" s="589"/>
      <c r="E187" s="589"/>
      <c r="F187" s="613"/>
      <c r="G187" s="589"/>
      <c r="H187" s="589"/>
      <c r="I187" s="964"/>
      <c r="J187" s="590"/>
    </row>
    <row r="188" spans="1:10">
      <c r="A188" s="589"/>
      <c r="B188" s="589"/>
      <c r="C188" s="589"/>
      <c r="D188" s="589"/>
      <c r="E188" s="589"/>
      <c r="F188" s="613"/>
      <c r="G188" s="589"/>
      <c r="H188" s="589"/>
      <c r="I188" s="964"/>
      <c r="J188" s="590"/>
    </row>
    <row r="189" spans="1:10">
      <c r="A189" s="589"/>
      <c r="B189" s="589"/>
      <c r="C189" s="589"/>
      <c r="D189" s="589"/>
      <c r="E189" s="589"/>
      <c r="F189" s="613"/>
      <c r="G189" s="589"/>
      <c r="H189" s="589"/>
      <c r="I189" s="964"/>
      <c r="J189" s="590"/>
    </row>
    <row r="190" spans="1:10">
      <c r="A190" s="589"/>
      <c r="B190" s="589"/>
      <c r="C190" s="589"/>
      <c r="D190" s="589"/>
      <c r="E190" s="589"/>
      <c r="F190" s="613"/>
      <c r="G190" s="589"/>
      <c r="H190" s="589"/>
      <c r="I190" s="964"/>
      <c r="J190" s="590"/>
    </row>
    <row r="191" spans="1:10">
      <c r="A191" s="589"/>
      <c r="B191" s="589"/>
      <c r="C191" s="589"/>
      <c r="D191" s="589"/>
      <c r="E191" s="589"/>
      <c r="F191" s="613"/>
      <c r="G191" s="589"/>
      <c r="H191" s="589"/>
      <c r="I191" s="964"/>
      <c r="J191" s="590"/>
    </row>
    <row r="192" spans="1:10">
      <c r="A192" s="589"/>
      <c r="B192" s="589"/>
      <c r="C192" s="589"/>
      <c r="D192" s="589"/>
      <c r="E192" s="589"/>
      <c r="F192" s="613"/>
      <c r="G192" s="589"/>
      <c r="H192" s="589"/>
      <c r="I192" s="964"/>
      <c r="J192" s="590"/>
    </row>
    <row r="193" spans="1:10">
      <c r="A193" s="589"/>
      <c r="B193" s="589"/>
      <c r="C193" s="589"/>
      <c r="D193" s="589"/>
      <c r="E193" s="589"/>
      <c r="F193" s="613"/>
      <c r="G193" s="589"/>
      <c r="H193" s="589"/>
      <c r="I193" s="964"/>
      <c r="J193" s="590"/>
    </row>
    <row r="194" spans="1:10">
      <c r="A194" s="589"/>
      <c r="B194" s="589"/>
      <c r="C194" s="589"/>
      <c r="D194" s="589"/>
      <c r="E194" s="589"/>
      <c r="F194" s="613"/>
      <c r="G194" s="589"/>
      <c r="H194" s="589"/>
      <c r="I194" s="964"/>
      <c r="J194" s="590"/>
    </row>
    <row r="195" spans="1:10">
      <c r="A195" s="589"/>
      <c r="B195" s="589"/>
      <c r="C195" s="589"/>
      <c r="D195" s="589"/>
      <c r="E195" s="589"/>
      <c r="F195" s="613"/>
      <c r="G195" s="589"/>
      <c r="H195" s="589"/>
      <c r="I195" s="964"/>
      <c r="J195" s="590"/>
    </row>
    <row r="196" spans="1:10">
      <c r="A196" s="589"/>
      <c r="B196" s="589"/>
      <c r="C196" s="589"/>
      <c r="D196" s="589"/>
      <c r="E196" s="589"/>
      <c r="F196" s="613"/>
      <c r="G196" s="589"/>
      <c r="H196" s="589"/>
      <c r="I196" s="964"/>
      <c r="J196" s="590"/>
    </row>
    <row r="197" spans="1:10">
      <c r="A197" s="589"/>
      <c r="B197" s="589"/>
      <c r="C197" s="589"/>
      <c r="D197" s="589"/>
      <c r="E197" s="589"/>
      <c r="F197" s="613"/>
      <c r="G197" s="589"/>
      <c r="H197" s="589"/>
      <c r="I197" s="964"/>
      <c r="J197" s="590"/>
    </row>
    <row r="198" spans="1:10">
      <c r="A198" s="589"/>
      <c r="B198" s="589"/>
      <c r="C198" s="589"/>
      <c r="D198" s="589"/>
      <c r="E198" s="589"/>
      <c r="F198" s="613"/>
      <c r="G198" s="589"/>
      <c r="H198" s="589"/>
      <c r="I198" s="964"/>
      <c r="J198" s="590"/>
    </row>
    <row r="199" spans="1:10">
      <c r="A199" s="589"/>
      <c r="B199" s="589"/>
      <c r="C199" s="589"/>
      <c r="D199" s="589"/>
      <c r="E199" s="589"/>
      <c r="F199" s="613"/>
      <c r="G199" s="589"/>
      <c r="H199" s="589"/>
      <c r="I199" s="964"/>
      <c r="J199" s="590"/>
    </row>
  </sheetData>
  <sheetProtection algorithmName="SHA-512" hashValue="WqT6aY+Dxk5f9GQxJf6rfq1mkI6FgFvf4fu05vmxIlKRl3Zd4XEvg+jc57EKHYiDBMRCNWD0ptMKMSOgmUElbQ==" saltValue="zognChkddUEeSNW1rvn1yQ==" spinCount="100000" sheet="1" formatColumns="0" formatRows="0" selectLockedCells="1"/>
  <customSheetViews>
    <customSheetView guid="{9154002C-6C58-44C9-AE93-0E761C3D01FD}" scale="85" printArea="1" hiddenColumns="1" state="hidden" view="pageBreakPreview">
      <selection activeCell="M17" sqref="M17"/>
      <pageMargins left="0" right="0" top="0" bottom="0" header="0" footer="0"/>
      <printOptions horizontalCentered="1"/>
      <pageSetup paperSize="9" scale="76" fitToHeight="2" orientation="portrait" r:id="rId1"/>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3"/>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4"/>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7"/>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4"/>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1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1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17"/>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18"/>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 right="0" top="0" bottom="0" header="0" footer="0"/>
      <printOptions horizontalCentered="1"/>
      <pageSetup paperSize="9" scale="76" fitToHeight="2" orientation="landscape" r:id="rId19"/>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 right="0" top="0" bottom="0" header="0" footer="0"/>
      <printOptions horizontalCentered="1"/>
      <pageSetup paperSize="9" scale="76" fitToHeight="2" orientation="landscape" r:id="rId20"/>
      <headerFooter alignWithMargins="0">
        <oddFooter>&amp;R&amp;"Book Antiqua,Bold"&amp;10Schedule-2/ Page &amp;P of &amp;N</oddFooter>
      </headerFooter>
    </customSheetView>
    <customSheetView guid="{9AABADBB-0C61-4F6E-8EBA-FB1F391DCDF7}" scale="85" printArea="1" hiddenColumns="1" state="hidden" view="pageBreakPreview">
      <selection activeCell="M17" sqref="M17"/>
      <pageMargins left="0" right="0" top="0" bottom="0" header="0" footer="0"/>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A4:J4"/>
    <mergeCell ref="R4:S4"/>
    <mergeCell ref="A5:J5"/>
    <mergeCell ref="A8:H8"/>
    <mergeCell ref="C9:E9"/>
    <mergeCell ref="B116:J116"/>
    <mergeCell ref="C11:E11"/>
    <mergeCell ref="C12:E12"/>
    <mergeCell ref="C10:E10"/>
    <mergeCell ref="I14:J14"/>
    <mergeCell ref="A13:J13"/>
    <mergeCell ref="B20:C20"/>
    <mergeCell ref="F20:G20"/>
  </mergeCells>
  <phoneticPr fontId="5" type="noConversion"/>
  <conditionalFormatting sqref="E27 E63:E64 C22:C113 I21:I101 E55:E57">
    <cfRule type="expression" dxfId="31" priority="1" stopIfTrue="1">
      <formula>B21&gt;0</formula>
    </cfRule>
  </conditionalFormatting>
  <conditionalFormatting sqref="E22:E25 E71:E73">
    <cfRule type="expression" dxfId="30" priority="167" stopIfTrue="1">
      <formula>D22&gt;0</formula>
    </cfRule>
  </conditionalFormatting>
  <conditionalFormatting sqref="E30:E33">
    <cfRule type="expression" dxfId="29" priority="80" stopIfTrue="1">
      <formula>D30&gt;0</formula>
    </cfRule>
  </conditionalFormatting>
  <conditionalFormatting sqref="E35:E36">
    <cfRule type="expression" dxfId="28" priority="72" stopIfTrue="1">
      <formula>D35&gt;0</formula>
    </cfRule>
  </conditionalFormatting>
  <conditionalFormatting sqref="E38:E42">
    <cfRule type="expression" dxfId="27" priority="68" stopIfTrue="1">
      <formula>D38&gt;0</formula>
    </cfRule>
  </conditionalFormatting>
  <conditionalFormatting sqref="E44">
    <cfRule type="expression" dxfId="26" priority="67" stopIfTrue="1">
      <formula>D44&gt;0</formula>
    </cfRule>
  </conditionalFormatting>
  <conditionalFormatting sqref="E48:E50">
    <cfRule type="expression" dxfId="25" priority="63" stopIfTrue="1">
      <formula>D48&gt;0</formula>
    </cfRule>
  </conditionalFormatting>
  <conditionalFormatting sqref="E52">
    <cfRule type="expression" dxfId="24" priority="61" stopIfTrue="1">
      <formula>D52&gt;0</formula>
    </cfRule>
  </conditionalFormatting>
  <conditionalFormatting sqref="E59">
    <cfRule type="expression" dxfId="23" priority="57" stopIfTrue="1">
      <formula>D59&gt;0</formula>
    </cfRule>
  </conditionalFormatting>
  <conditionalFormatting sqref="E68:E69">
    <cfRule type="expression" dxfId="22" priority="11" stopIfTrue="1">
      <formula>D68&gt;0</formula>
    </cfRule>
  </conditionalFormatting>
  <conditionalFormatting sqref="E76:E79">
    <cfRule type="expression" dxfId="21" priority="43" stopIfTrue="1">
      <formula>D76&gt;0</formula>
    </cfRule>
  </conditionalFormatting>
  <conditionalFormatting sqref="E81:E86">
    <cfRule type="expression" dxfId="20" priority="38" stopIfTrue="1">
      <formula>D81&gt;0</formula>
    </cfRule>
  </conditionalFormatting>
  <conditionalFormatting sqref="E88">
    <cfRule type="expression" dxfId="19" priority="37" stopIfTrue="1">
      <formula>D88&gt;0</formula>
    </cfRule>
  </conditionalFormatting>
  <conditionalFormatting sqref="E91:E92">
    <cfRule type="expression" dxfId="18" priority="31" stopIfTrue="1">
      <formula>D91&gt;0</formula>
    </cfRule>
  </conditionalFormatting>
  <conditionalFormatting sqref="E94:E99">
    <cfRule type="expression" dxfId="17" priority="28" stopIfTrue="1">
      <formula>D94&gt;0</formula>
    </cfRule>
  </conditionalFormatting>
  <conditionalFormatting sqref="E101">
    <cfRule type="expression" dxfId="16" priority="27" stopIfTrue="1">
      <formula>D101&gt;0</formula>
    </cfRule>
  </conditionalFormatting>
  <conditionalFormatting sqref="E103:E105">
    <cfRule type="expression" dxfId="15" priority="23" stopIfTrue="1">
      <formula>D103&gt;0</formula>
    </cfRule>
  </conditionalFormatting>
  <conditionalFormatting sqref="E107">
    <cfRule type="expression" dxfId="14" priority="21" stopIfTrue="1">
      <formula>D107&gt;0</formula>
    </cfRule>
  </conditionalFormatting>
  <conditionalFormatting sqref="E109:E113">
    <cfRule type="expression" dxfId="13" priority="18" stopIfTrue="1">
      <formula>D109&gt;0</formula>
    </cfRule>
  </conditionalFormatting>
  <conditionalFormatting sqref="I17">
    <cfRule type="expression" dxfId="12" priority="1195" stopIfTrue="1">
      <formula>H17&gt;0</formula>
    </cfRule>
  </conditionalFormatting>
  <conditionalFormatting sqref="I103:I113">
    <cfRule type="expression" dxfId="11" priority="166" stopIfTrue="1">
      <formula>H103&gt;0</formula>
    </cfRule>
  </conditionalFormatting>
  <dataValidations count="6">
    <dataValidation operator="greaterThan" allowBlank="1" showInputMessage="1" showErrorMessage="1" error="Enter only Numeric Value greater than zero or leave the cell blank !" sqref="E15 E28:E29 E26 C28:C29 C26 C15 C34 E34 E37 C37 E51 E45:E47 E43 C45:C47 C43 C51 C53:C54 E53:E54 E60:E62 E58 C60:C62 C58 C65:C67 E65:E67 E80 C80 E89:E90 E87 C89:C90 C87 E93 C93 E106 E100 C100 C106 C108 E108 E70 C70 C74:C75 E74:E75 C102 E102" xr:uid="{00000000-0002-0000-0600-000001000000}"/>
    <dataValidation type="whole" operator="greaterThan" allowBlank="1" showInputMessage="1" showErrorMessage="1" error="Enter only Numeric Value greater than zero or leave the cell blank !" sqref="C35:C36 C30:C33 C38:C42 C44 C52 C48:C50 C59 C68:C69 C22:C25 C71:C113 C63:C64 C55:C57" xr:uid="{00000000-0002-0000-0600-000002000000}">
      <formula1>1</formula1>
    </dataValidation>
    <dataValidation type="list" operator="greaterThan" allowBlank="1" showInputMessage="1" showErrorMessage="1" error="Enter only Numeric Value greater than zero or leave the cell blank !" sqref="E35:E36 E30:E33 E38:E42 E44 E52 E48:E50 E59 E68:E69 E22:E25 E71:E113 E63:E64 E55:E57" xr:uid="{00000000-0002-0000-0600-000003000000}">
      <formula1>"0%,5%,12%,18%,28%"</formula1>
    </dataValidation>
    <dataValidation operator="greaterThan" allowBlank="1" showInputMessage="1" showErrorMessage="1" sqref="C27" xr:uid="{4DF840A5-5101-4684-BCFC-B18297916B25}"/>
    <dataValidation type="list" operator="greaterThan" allowBlank="1" showInputMessage="1" showErrorMessage="1" error="Enter only Numeric Value greater than zero or leave the cell blank !" sqref="E27" xr:uid="{47AB400C-8BC9-4983-B2B5-0D7D0B1C60C2}">
      <formula1>"confirmed,0%,5%,12%,18%,28%"</formula1>
    </dataValidation>
    <dataValidation type="decimal" operator="greaterThan" allowBlank="1" showInputMessage="1" showErrorMessage="1" error="Enter only Numeric Value greater than zero or leave the cell blank !" sqref="I21:I113" xr:uid="{00000000-0002-0000-0600-000000000000}">
      <formula1>0</formula1>
    </dataValidation>
  </dataValidations>
  <printOptions horizontalCentered="1"/>
  <pageMargins left="0.24" right="0.23" top="0.53" bottom="0.44" header="0.41" footer="0.24"/>
  <pageSetup paperSize="9" scale="61" fitToHeight="2" orientation="portrait" r:id="rId22"/>
  <headerFooter alignWithMargins="0">
    <oddFooter>&amp;R&amp;"Book Antiqua,Bold"&amp;10Schedule-2/ Page &amp;P of &amp;N</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3" customWidth="1"/>
    <col min="2" max="2" width="32.625" style="346" customWidth="1"/>
    <col min="3" max="3" width="7.625" style="345" customWidth="1"/>
    <col min="4" max="4" width="9.625" style="345" customWidth="1"/>
    <col min="5" max="6" width="17.625" style="345" customWidth="1"/>
    <col min="7" max="7" width="9" style="176"/>
    <col min="8" max="10" width="9" style="307"/>
    <col min="11" max="11" width="9" style="307" hidden="1" customWidth="1"/>
    <col min="12" max="13" width="17.625" style="307" hidden="1" customWidth="1"/>
    <col min="14" max="14" width="9" style="308" hidden="1" customWidth="1"/>
    <col min="15" max="15" width="15.625" style="307" hidden="1" customWidth="1"/>
    <col min="16" max="16" width="17.125" style="307" hidden="1" customWidth="1"/>
    <col min="17" max="17" width="9" style="307" hidden="1" customWidth="1"/>
    <col min="18" max="37" width="9" style="78"/>
    <col min="38" max="16384" width="9" style="307"/>
  </cols>
  <sheetData>
    <row r="1" spans="1:41" s="308" customFormat="1" ht="18" customHeight="1">
      <c r="A1" s="58" t="str">
        <f>Cover!B3</f>
        <v>Ref. No:  SRTS-II/C&amp;M/WC-4218/2025---------------------
Specification Nos: SR2/NT/W-AIS/DOM/C00/25/01355</v>
      </c>
      <c r="B1" s="59"/>
      <c r="C1" s="60"/>
      <c r="D1" s="60"/>
      <c r="E1" s="6"/>
      <c r="F1" s="7" t="s">
        <v>301</v>
      </c>
      <c r="G1" s="176"/>
      <c r="H1" s="1"/>
      <c r="I1" s="1"/>
      <c r="J1" s="1"/>
      <c r="K1" s="1"/>
      <c r="L1" s="1"/>
      <c r="M1" s="1"/>
      <c r="N1" s="1"/>
      <c r="O1" s="1"/>
      <c r="P1" s="1"/>
      <c r="Q1" s="1"/>
      <c r="R1" s="176"/>
      <c r="S1" s="176"/>
      <c r="T1" s="176"/>
      <c r="U1" s="176"/>
      <c r="V1" s="176"/>
      <c r="W1" s="176"/>
      <c r="X1" s="176"/>
      <c r="Y1" s="176"/>
      <c r="Z1" s="176"/>
      <c r="AA1" s="176"/>
      <c r="AB1" s="176"/>
      <c r="AC1" s="176"/>
      <c r="AD1" s="176"/>
      <c r="AE1" s="176"/>
      <c r="AF1" s="176"/>
      <c r="AG1" s="176"/>
      <c r="AH1" s="176"/>
      <c r="AI1" s="176"/>
      <c r="AJ1" s="176"/>
      <c r="AK1" s="176"/>
      <c r="AL1" s="1"/>
      <c r="AM1" s="1"/>
      <c r="AN1" s="1"/>
      <c r="AO1" s="1"/>
    </row>
    <row r="2" spans="1:41" s="308" customFormat="1" ht="15" customHeight="1">
      <c r="A2" s="3"/>
      <c r="B2" s="12"/>
      <c r="C2" s="5"/>
      <c r="D2" s="5"/>
      <c r="E2" s="1"/>
      <c r="F2" s="1"/>
      <c r="G2" s="176"/>
      <c r="H2" s="1"/>
      <c r="I2" s="1"/>
      <c r="J2" s="1"/>
      <c r="K2" s="1"/>
      <c r="L2" s="1"/>
      <c r="M2" s="1"/>
      <c r="N2" s="1"/>
      <c r="O2" s="1"/>
      <c r="P2" s="1"/>
      <c r="Q2" s="1"/>
      <c r="R2" s="176"/>
      <c r="S2" s="176"/>
      <c r="T2" s="176"/>
      <c r="U2" s="176"/>
      <c r="V2" s="176"/>
      <c r="W2" s="176"/>
      <c r="X2" s="176"/>
      <c r="Y2" s="176"/>
      <c r="Z2" s="176"/>
      <c r="AA2" s="176"/>
      <c r="AB2" s="176"/>
      <c r="AC2" s="176"/>
      <c r="AD2" s="176"/>
      <c r="AE2" s="176"/>
      <c r="AF2" s="176"/>
      <c r="AG2" s="176"/>
      <c r="AH2" s="176"/>
      <c r="AI2" s="176"/>
      <c r="AJ2" s="176"/>
      <c r="AK2" s="176"/>
      <c r="AL2" s="1"/>
      <c r="AM2" s="1"/>
      <c r="AN2" s="1"/>
      <c r="AO2" s="1"/>
    </row>
    <row r="3" spans="1:41" s="308" customFormat="1" ht="50.25" customHeight="1">
      <c r="A3" s="1156" t="str">
        <f>Cover!$B$2</f>
        <v>Construction of 220kV Terminal Bay at 400kV Hiriyur Substation for KPTCL by POWERGRID</v>
      </c>
      <c r="B3" s="1156"/>
      <c r="C3" s="1156"/>
      <c r="D3" s="1156"/>
      <c r="E3" s="1156"/>
      <c r="F3" s="1156"/>
      <c r="G3" s="344"/>
      <c r="H3" s="354"/>
      <c r="I3" s="238"/>
      <c r="J3" s="176"/>
      <c r="K3" s="176" t="s">
        <v>184</v>
      </c>
      <c r="L3" s="176"/>
      <c r="M3" s="176">
        <f>IF(ISERROR(#REF!/('Sch-6'!D15+'Sch-6'!D17+'Sch-6'!D19)),0,#REF!/( 'Sch-6'!D15+'Sch-6'!D17+'Sch-6'!D19))</f>
        <v>0</v>
      </c>
      <c r="N3" s="176"/>
      <c r="O3" s="181"/>
      <c r="P3" s="182"/>
      <c r="Q3" s="182"/>
      <c r="R3" s="182"/>
      <c r="S3" s="176"/>
      <c r="T3" s="181"/>
      <c r="U3" s="176"/>
      <c r="V3" s="176"/>
      <c r="W3" s="1203"/>
      <c r="X3" s="1203"/>
      <c r="Y3" s="176"/>
      <c r="Z3" s="176"/>
      <c r="AA3" s="176"/>
      <c r="AB3" s="176"/>
      <c r="AC3" s="176"/>
      <c r="AD3" s="176"/>
      <c r="AE3" s="176"/>
      <c r="AF3" s="176"/>
      <c r="AG3" s="176"/>
      <c r="AH3" s="176"/>
      <c r="AI3" s="176"/>
      <c r="AJ3" s="176"/>
      <c r="AK3" s="176"/>
      <c r="AL3" s="176"/>
      <c r="AM3" s="176"/>
      <c r="AN3" s="176"/>
      <c r="AO3" s="176"/>
    </row>
    <row r="4" spans="1:41" s="308" customFormat="1" ht="21.95" customHeight="1">
      <c r="A4" s="1158" t="s">
        <v>302</v>
      </c>
      <c r="B4" s="1158"/>
      <c r="C4" s="1158"/>
      <c r="D4" s="1158"/>
      <c r="E4" s="1158"/>
      <c r="F4" s="1158"/>
      <c r="G4" s="183"/>
      <c r="H4" s="1"/>
      <c r="I4" s="1"/>
      <c r="J4" s="1"/>
      <c r="K4" s="3" t="s">
        <v>186</v>
      </c>
      <c r="L4" s="1"/>
      <c r="M4" s="290" t="e">
        <f>#REF!</f>
        <v>#REF!</v>
      </c>
      <c r="N4" s="1"/>
      <c r="O4" s="1"/>
      <c r="P4" s="1"/>
      <c r="Q4" s="1"/>
      <c r="R4" s="176"/>
      <c r="S4" s="176"/>
      <c r="T4" s="176"/>
      <c r="U4" s="176"/>
      <c r="V4" s="176"/>
      <c r="W4" s="176"/>
      <c r="X4" s="176"/>
      <c r="Y4" s="176"/>
      <c r="Z4" s="176"/>
      <c r="AA4" s="176"/>
      <c r="AB4" s="176"/>
      <c r="AC4" s="176"/>
      <c r="AD4" s="176"/>
      <c r="AE4" s="176"/>
      <c r="AF4" s="176"/>
      <c r="AG4" s="176"/>
      <c r="AH4" s="176"/>
      <c r="AI4" s="176"/>
      <c r="AJ4" s="176"/>
      <c r="AK4" s="176"/>
      <c r="AL4" s="1"/>
      <c r="AM4" s="1"/>
      <c r="AN4" s="1"/>
      <c r="AO4" s="1"/>
    </row>
    <row r="5" spans="1:41" s="308" customFormat="1" ht="15" customHeight="1">
      <c r="A5" s="1035"/>
      <c r="B5" s="1036"/>
      <c r="C5" s="1037"/>
      <c r="D5" s="1037"/>
      <c r="E5" s="1037"/>
      <c r="F5" s="1"/>
      <c r="G5" s="176"/>
      <c r="H5" s="1"/>
      <c r="I5" s="1"/>
      <c r="J5" s="1"/>
      <c r="K5" s="3" t="s">
        <v>303</v>
      </c>
      <c r="L5" s="1"/>
      <c r="M5" s="290">
        <f>IF(ISERROR(#REF!/#REF!),0,#REF! /#REF!)</f>
        <v>0</v>
      </c>
      <c r="N5" s="1"/>
      <c r="O5" s="1"/>
      <c r="P5" s="1"/>
      <c r="Q5" s="1"/>
      <c r="R5" s="176"/>
      <c r="S5" s="176"/>
      <c r="T5" s="176"/>
      <c r="U5" s="176"/>
      <c r="V5" s="176"/>
      <c r="W5" s="176"/>
      <c r="X5" s="176"/>
      <c r="Y5" s="176"/>
      <c r="Z5" s="176"/>
      <c r="AA5" s="176"/>
      <c r="AB5" s="176"/>
      <c r="AC5" s="176"/>
      <c r="AD5" s="176"/>
      <c r="AE5" s="176"/>
      <c r="AF5" s="176"/>
      <c r="AG5" s="176"/>
      <c r="AH5" s="176"/>
      <c r="AI5" s="176"/>
      <c r="AJ5" s="176"/>
      <c r="AK5" s="176"/>
      <c r="AL5" s="1"/>
      <c r="AM5" s="1"/>
      <c r="AN5" s="1"/>
      <c r="AO5" s="1"/>
    </row>
    <row r="6" spans="1:41" s="308" customFormat="1" ht="18" customHeight="1">
      <c r="A6" s="31" t="str">
        <f>'Sch-1.'!A7</f>
        <v>Bidder’s Name and Address (Lead Partner) :</v>
      </c>
      <c r="B6" s="32"/>
      <c r="C6" s="32"/>
      <c r="D6" s="32"/>
      <c r="E6" s="66" t="s">
        <v>81</v>
      </c>
      <c r="F6" s="1"/>
      <c r="G6" s="184"/>
      <c r="H6" s="1"/>
      <c r="I6" s="1"/>
      <c r="J6" s="1"/>
      <c r="K6" s="3" t="s">
        <v>304</v>
      </c>
      <c r="L6" s="1"/>
      <c r="M6" s="290" t="e">
        <f>#REF!</f>
        <v>#REF!</v>
      </c>
      <c r="N6" s="1"/>
      <c r="O6" s="1"/>
      <c r="P6" s="1"/>
      <c r="Q6" s="1"/>
      <c r="R6" s="176"/>
      <c r="S6" s="176"/>
      <c r="T6" s="176"/>
      <c r="U6" s="176"/>
      <c r="V6" s="176"/>
      <c r="W6" s="176"/>
      <c r="X6" s="176"/>
      <c r="Y6" s="176"/>
      <c r="Z6" s="176"/>
      <c r="AA6" s="176"/>
      <c r="AB6" s="176"/>
      <c r="AC6" s="176"/>
      <c r="AD6" s="176"/>
      <c r="AE6" s="176"/>
      <c r="AF6" s="176"/>
      <c r="AG6" s="176"/>
      <c r="AH6" s="176"/>
      <c r="AI6" s="176"/>
      <c r="AJ6" s="176"/>
      <c r="AK6" s="176"/>
      <c r="AL6" s="1"/>
      <c r="AM6" s="1"/>
      <c r="AN6" s="1"/>
      <c r="AO6" s="1"/>
    </row>
    <row r="7" spans="1:41" s="308" customFormat="1" ht="36" customHeight="1">
      <c r="A7" s="1204" t="str">
        <f>'Sch-1.'!A9</f>
        <v/>
      </c>
      <c r="B7" s="1204"/>
      <c r="C7" s="1204"/>
      <c r="D7" s="1204"/>
      <c r="E7" s="289" t="str">
        <f>'Sch-1.'!I9</f>
        <v>C&amp;M Department</v>
      </c>
      <c r="F7" s="1"/>
      <c r="G7" s="184"/>
      <c r="H7" s="1"/>
      <c r="I7" s="1"/>
      <c r="J7" s="1"/>
      <c r="K7" s="3" t="s">
        <v>189</v>
      </c>
      <c r="L7" s="1"/>
      <c r="M7" s="290" t="e">
        <f>SUM(M3:M6)</f>
        <v>#REF!</v>
      </c>
      <c r="N7" s="1"/>
      <c r="O7" s="1"/>
      <c r="P7" s="1"/>
      <c r="Q7" s="1"/>
      <c r="R7" s="176"/>
      <c r="S7" s="176"/>
      <c r="T7" s="176"/>
      <c r="U7" s="176"/>
      <c r="V7" s="176"/>
      <c r="W7" s="176"/>
      <c r="X7" s="176"/>
      <c r="Y7" s="176"/>
      <c r="Z7" s="176"/>
      <c r="AA7" s="176"/>
      <c r="AB7" s="176"/>
      <c r="AC7" s="176"/>
      <c r="AD7" s="176"/>
      <c r="AE7" s="176"/>
      <c r="AF7" s="176"/>
      <c r="AG7" s="176"/>
      <c r="AH7" s="176"/>
      <c r="AI7" s="176"/>
      <c r="AJ7" s="176"/>
      <c r="AK7" s="176"/>
      <c r="AL7" s="1"/>
      <c r="AM7" s="1"/>
      <c r="AN7" s="1"/>
      <c r="AO7" s="1"/>
    </row>
    <row r="8" spans="1:41" s="308" customFormat="1" ht="18" customHeight="1">
      <c r="A8" s="31" t="s">
        <v>84</v>
      </c>
      <c r="B8" s="1205" t="str">
        <f>IF('Sch-1.'!C10=0, "", 'Sch-1.'!C10)</f>
        <v/>
      </c>
      <c r="C8" s="1205"/>
      <c r="D8" s="1205"/>
      <c r="E8" s="289" t="str">
        <f>'Sch-1.'!I10</f>
        <v>Power Grid Corporation of India Ltd.,</v>
      </c>
      <c r="F8" s="1"/>
      <c r="G8" s="184"/>
      <c r="H8" s="1"/>
      <c r="I8" s="1"/>
      <c r="J8" s="1"/>
      <c r="K8" s="1"/>
      <c r="L8" s="1"/>
      <c r="M8" s="1"/>
      <c r="N8" s="1"/>
      <c r="O8" s="1"/>
      <c r="P8" s="1"/>
      <c r="Q8" s="1"/>
      <c r="R8" s="176"/>
      <c r="S8" s="176"/>
      <c r="T8" s="176"/>
      <c r="U8" s="176"/>
      <c r="V8" s="176"/>
      <c r="W8" s="176"/>
      <c r="X8" s="176"/>
      <c r="Y8" s="176"/>
      <c r="Z8" s="176"/>
      <c r="AA8" s="176"/>
      <c r="AB8" s="176"/>
      <c r="AC8" s="176"/>
      <c r="AD8" s="176"/>
      <c r="AE8" s="176"/>
      <c r="AF8" s="176"/>
      <c r="AG8" s="176"/>
      <c r="AH8" s="176"/>
      <c r="AI8" s="176"/>
      <c r="AJ8" s="176"/>
      <c r="AK8" s="176"/>
      <c r="AL8" s="1"/>
      <c r="AM8" s="1"/>
      <c r="AN8" s="1"/>
      <c r="AO8" s="1"/>
    </row>
    <row r="9" spans="1:41" s="308" customFormat="1" ht="18" customHeight="1">
      <c r="A9" s="31" t="s">
        <v>86</v>
      </c>
      <c r="B9" s="1205" t="str">
        <f>IF('Sch-1.'!C11=0, "", 'Sch-1.'!C11)</f>
        <v/>
      </c>
      <c r="C9" s="1205"/>
      <c r="D9" s="1205"/>
      <c r="E9" s="289" t="str">
        <f>'Sch-1.'!I11</f>
        <v>SR-II,RHQ</v>
      </c>
      <c r="F9" s="1"/>
      <c r="G9" s="184"/>
      <c r="H9" s="1"/>
      <c r="I9" s="1"/>
      <c r="J9" s="1"/>
      <c r="K9" s="1"/>
      <c r="L9" s="1"/>
      <c r="M9" s="1"/>
      <c r="N9" s="1"/>
      <c r="O9" s="1"/>
      <c r="P9" s="1"/>
      <c r="Q9" s="1"/>
      <c r="R9" s="176"/>
      <c r="S9" s="176"/>
      <c r="T9" s="176"/>
      <c r="U9" s="176"/>
      <c r="V9" s="176"/>
      <c r="W9" s="176"/>
      <c r="X9" s="176"/>
      <c r="Y9" s="176"/>
      <c r="Z9" s="176"/>
      <c r="AA9" s="176"/>
      <c r="AB9" s="176"/>
      <c r="AC9" s="176"/>
      <c r="AD9" s="176"/>
      <c r="AE9" s="176"/>
      <c r="AF9" s="176"/>
      <c r="AG9" s="176"/>
      <c r="AH9" s="176"/>
      <c r="AI9" s="176"/>
      <c r="AJ9" s="176"/>
      <c r="AK9" s="176"/>
      <c r="AL9" s="1"/>
      <c r="AM9" s="1"/>
      <c r="AN9" s="1"/>
      <c r="AO9" s="1"/>
    </row>
    <row r="10" spans="1:41" s="308" customFormat="1" ht="18" customHeight="1">
      <c r="A10" s="32"/>
      <c r="B10" s="1205" t="str">
        <f>IF('Sch-1.'!C12=0, "", 'Sch-1.'!C12)</f>
        <v/>
      </c>
      <c r="C10" s="1205"/>
      <c r="D10" s="1205"/>
      <c r="E10" s="289" t="str">
        <f>'Sch-1.'!I12</f>
        <v>Singanayakanahalli,Yelahanka</v>
      </c>
      <c r="F10" s="1"/>
      <c r="G10" s="184"/>
      <c r="H10" s="1"/>
      <c r="I10" s="1"/>
      <c r="J10" s="1"/>
      <c r="K10" s="3" t="s">
        <v>305</v>
      </c>
      <c r="L10" s="1"/>
      <c r="M10" s="290" t="e">
        <f>'Sch-1.'!#REF!</f>
        <v>#REF!</v>
      </c>
      <c r="N10" s="1"/>
      <c r="O10" s="1"/>
      <c r="P10" s="1"/>
      <c r="Q10" s="1"/>
      <c r="R10" s="176"/>
      <c r="S10" s="176"/>
      <c r="T10" s="176"/>
      <c r="U10" s="176"/>
      <c r="V10" s="176"/>
      <c r="W10" s="176"/>
      <c r="X10" s="176"/>
      <c r="Y10" s="176"/>
      <c r="Z10" s="176"/>
      <c r="AA10" s="176"/>
      <c r="AB10" s="176"/>
      <c r="AC10" s="176"/>
      <c r="AD10" s="176"/>
      <c r="AE10" s="176"/>
      <c r="AF10" s="176"/>
      <c r="AG10" s="176"/>
      <c r="AH10" s="176"/>
      <c r="AI10" s="176"/>
      <c r="AJ10" s="176"/>
      <c r="AK10" s="176"/>
      <c r="AL10" s="1"/>
      <c r="AM10" s="1"/>
      <c r="AN10" s="1"/>
      <c r="AO10" s="1"/>
    </row>
    <row r="11" spans="1:41" s="308" customFormat="1" ht="18" customHeight="1">
      <c r="A11" s="32"/>
      <c r="B11" s="1205" t="str">
        <f>IF('Sch-1.'!C13=0, "", 'Sch-1.'!C13)</f>
        <v/>
      </c>
      <c r="C11" s="1205"/>
      <c r="D11" s="1205"/>
      <c r="E11" s="289" t="str">
        <f>'Sch-1.'!I13</f>
        <v>Bangalore -560064</v>
      </c>
      <c r="F11" s="1"/>
      <c r="G11" s="184"/>
      <c r="H11" s="1"/>
      <c r="I11" s="1"/>
      <c r="J11" s="1"/>
      <c r="K11" s="3"/>
      <c r="L11" s="1"/>
      <c r="M11" s="290"/>
      <c r="N11" s="1"/>
      <c r="O11" s="1"/>
      <c r="P11" s="1"/>
      <c r="Q11" s="1"/>
      <c r="R11" s="176"/>
      <c r="S11" s="176"/>
      <c r="T11" s="176"/>
      <c r="U11" s="176"/>
      <c r="V11" s="176"/>
      <c r="W11" s="176"/>
      <c r="X11" s="176"/>
      <c r="Y11" s="176"/>
      <c r="Z11" s="176"/>
      <c r="AA11" s="176"/>
      <c r="AB11" s="176"/>
      <c r="AC11" s="176"/>
      <c r="AD11" s="176"/>
      <c r="AE11" s="176"/>
      <c r="AF11" s="176"/>
      <c r="AG11" s="176"/>
      <c r="AH11" s="176"/>
      <c r="AI11" s="176"/>
      <c r="AJ11" s="176"/>
      <c r="AK11" s="176"/>
      <c r="AL11" s="1"/>
      <c r="AM11" s="1"/>
      <c r="AN11" s="1"/>
      <c r="AO11" s="1"/>
    </row>
    <row r="12" spans="1:41" s="308" customFormat="1" ht="18" customHeight="1">
      <c r="A12" s="32"/>
      <c r="B12" s="1029"/>
      <c r="C12" s="1029"/>
      <c r="D12" s="1029"/>
      <c r="E12" s="289"/>
      <c r="F12" s="1"/>
      <c r="G12" s="184"/>
      <c r="H12" s="1"/>
      <c r="I12" s="1"/>
      <c r="J12" s="1"/>
      <c r="K12" s="3"/>
      <c r="L12" s="1"/>
      <c r="M12" s="290"/>
      <c r="N12" s="1"/>
      <c r="O12" s="1"/>
      <c r="P12" s="1"/>
      <c r="Q12" s="1"/>
      <c r="R12" s="176"/>
      <c r="S12" s="176"/>
      <c r="T12" s="176"/>
      <c r="U12" s="176"/>
      <c r="V12" s="176"/>
      <c r="W12" s="176"/>
      <c r="X12" s="176"/>
      <c r="Y12" s="176"/>
      <c r="Z12" s="176"/>
      <c r="AA12" s="176"/>
      <c r="AB12" s="176"/>
      <c r="AC12" s="176"/>
      <c r="AD12" s="176"/>
      <c r="AE12" s="176"/>
      <c r="AF12" s="176"/>
      <c r="AG12" s="176"/>
      <c r="AH12" s="176"/>
      <c r="AI12" s="176"/>
      <c r="AJ12" s="176"/>
      <c r="AK12" s="176"/>
      <c r="AL12" s="1"/>
      <c r="AM12" s="1"/>
      <c r="AN12" s="1"/>
      <c r="AO12" s="1"/>
    </row>
    <row r="13" spans="1:41" s="308" customFormat="1" ht="18" customHeight="1">
      <c r="A13" s="32"/>
      <c r="B13" s="31"/>
      <c r="C13" s="31"/>
      <c r="D13" s="31"/>
      <c r="E13" s="31"/>
      <c r="F13" s="7" t="s">
        <v>91</v>
      </c>
      <c r="G13" s="185"/>
      <c r="H13" s="1"/>
      <c r="I13" s="1"/>
      <c r="J13" s="1"/>
      <c r="K13" s="1"/>
      <c r="L13" s="1163" t="s">
        <v>191</v>
      </c>
      <c r="M13" s="1163"/>
      <c r="N13" s="5" t="s">
        <v>182</v>
      </c>
      <c r="O13" s="1163" t="s">
        <v>192</v>
      </c>
      <c r="P13" s="1163"/>
      <c r="Q13" s="1"/>
      <c r="R13" s="176"/>
      <c r="S13" s="176"/>
      <c r="T13" s="176"/>
      <c r="U13" s="176"/>
      <c r="V13" s="176"/>
      <c r="W13" s="176"/>
      <c r="X13" s="176"/>
      <c r="Y13" s="176"/>
      <c r="Z13" s="176"/>
      <c r="AA13" s="176"/>
      <c r="AB13" s="176"/>
      <c r="AC13" s="176"/>
      <c r="AD13" s="176"/>
      <c r="AE13" s="176"/>
      <c r="AF13" s="176"/>
      <c r="AG13" s="176"/>
      <c r="AH13" s="176"/>
      <c r="AI13" s="176"/>
      <c r="AJ13" s="176"/>
      <c r="AK13" s="176"/>
      <c r="AL13" s="1"/>
      <c r="AM13" s="1"/>
      <c r="AN13" s="1"/>
      <c r="AO13" s="1"/>
    </row>
    <row r="14" spans="1:41" s="308" customFormat="1" ht="43.5" customHeight="1">
      <c r="A14" s="13" t="s">
        <v>92</v>
      </c>
      <c r="B14" s="13" t="s">
        <v>195</v>
      </c>
      <c r="C14" s="70" t="s">
        <v>98</v>
      </c>
      <c r="D14" s="70" t="s">
        <v>196</v>
      </c>
      <c r="E14" s="71" t="s">
        <v>306</v>
      </c>
      <c r="F14" s="71" t="s">
        <v>307</v>
      </c>
      <c r="G14" s="176"/>
      <c r="H14" s="1"/>
      <c r="I14" s="1"/>
      <c r="J14" s="1"/>
      <c r="K14" s="1"/>
      <c r="L14" s="288" t="s">
        <v>306</v>
      </c>
      <c r="M14" s="288" t="s">
        <v>307</v>
      </c>
      <c r="N14" s="5"/>
      <c r="O14" s="288" t="s">
        <v>306</v>
      </c>
      <c r="P14" s="288" t="s">
        <v>307</v>
      </c>
      <c r="Q14" s="1"/>
      <c r="R14" s="176"/>
      <c r="S14" s="176"/>
      <c r="T14" s="176"/>
      <c r="U14" s="176"/>
      <c r="V14" s="176"/>
      <c r="W14" s="176"/>
      <c r="X14" s="176"/>
      <c r="Y14" s="176"/>
      <c r="Z14" s="176"/>
      <c r="AA14" s="176"/>
      <c r="AB14" s="176"/>
      <c r="AC14" s="176"/>
      <c r="AD14" s="176"/>
      <c r="AE14" s="176"/>
      <c r="AF14" s="176"/>
      <c r="AG14" s="176"/>
      <c r="AH14" s="176"/>
      <c r="AI14" s="176"/>
      <c r="AJ14" s="176"/>
      <c r="AK14" s="176"/>
      <c r="AL14" s="1"/>
      <c r="AM14" s="1"/>
      <c r="AN14" s="1"/>
      <c r="AO14" s="1"/>
    </row>
    <row r="15" spans="1:41" s="308" customFormat="1" ht="18" customHeight="1">
      <c r="A15" s="8">
        <v>1</v>
      </c>
      <c r="B15" s="8">
        <v>2</v>
      </c>
      <c r="C15" s="8">
        <v>3</v>
      </c>
      <c r="D15" s="8">
        <v>4</v>
      </c>
      <c r="E15" s="8">
        <v>5</v>
      </c>
      <c r="F15" s="8" t="s">
        <v>175</v>
      </c>
      <c r="G15" s="187"/>
      <c r="H15" s="1"/>
      <c r="I15" s="1"/>
      <c r="J15" s="1"/>
      <c r="K15" s="1"/>
      <c r="L15" s="180">
        <v>5</v>
      </c>
      <c r="M15" s="180" t="s">
        <v>175</v>
      </c>
      <c r="N15" s="5"/>
      <c r="O15" s="180">
        <v>5</v>
      </c>
      <c r="P15" s="180" t="s">
        <v>175</v>
      </c>
      <c r="Q15" s="1"/>
      <c r="R15" s="176"/>
      <c r="S15" s="176"/>
      <c r="T15" s="176"/>
      <c r="U15" s="176"/>
      <c r="V15" s="176"/>
      <c r="W15" s="176"/>
      <c r="X15" s="176"/>
      <c r="Y15" s="176"/>
      <c r="Z15" s="176"/>
      <c r="AA15" s="176"/>
      <c r="AB15" s="176"/>
      <c r="AC15" s="176"/>
      <c r="AD15" s="176"/>
      <c r="AE15" s="176"/>
      <c r="AF15" s="176"/>
      <c r="AG15" s="176"/>
      <c r="AH15" s="176"/>
      <c r="AI15" s="176"/>
      <c r="AJ15" s="176"/>
      <c r="AK15" s="176"/>
      <c r="AL15" s="1"/>
      <c r="AM15" s="1"/>
      <c r="AN15" s="1"/>
      <c r="AO15" s="1"/>
    </row>
    <row r="16" spans="1:41" s="400" customFormat="1">
      <c r="A16" s="479">
        <f>'Sch-2'!A17</f>
        <v>0</v>
      </c>
      <c r="B16" s="479">
        <f>'Sch-2'!F17</f>
        <v>0</v>
      </c>
      <c r="C16" s="479"/>
      <c r="D16" s="479"/>
      <c r="E16" s="364"/>
      <c r="F16" s="364"/>
      <c r="G16" s="402"/>
    </row>
    <row r="17" spans="1:7" s="401" customFormat="1" ht="21" customHeight="1">
      <c r="A17" s="479" t="e">
        <f>'Sch-2'!#REF!</f>
        <v>#REF!</v>
      </c>
      <c r="B17" s="479" t="e">
        <f>'Sch-2'!#REF!</f>
        <v>#REF!</v>
      </c>
      <c r="C17" s="479" t="e">
        <f>'Sch-2'!#REF!</f>
        <v>#REF!</v>
      </c>
      <c r="D17" s="479" t="e">
        <f>'Sch-2'!#REF!</f>
        <v>#REF!</v>
      </c>
      <c r="E17" s="364" t="e">
        <f>'Sch-2'!#REF!</f>
        <v>#REF!</v>
      </c>
      <c r="F17" s="364" t="e">
        <f t="shared" ref="F17:F54" si="0">IF(E17=0, "Included", IF(ISERROR(D17*E17), E17, D17*E17))</f>
        <v>#REF!</v>
      </c>
      <c r="G17" s="403"/>
    </row>
    <row r="18" spans="1:7" s="401" customFormat="1" ht="21" customHeight="1">
      <c r="A18" s="479"/>
      <c r="B18" s="479"/>
      <c r="C18" s="479"/>
      <c r="D18" s="479"/>
      <c r="E18" s="364"/>
      <c r="F18" s="364"/>
      <c r="G18" s="403"/>
    </row>
    <row r="19" spans="1:7" s="401" customFormat="1" ht="21" customHeight="1">
      <c r="A19" s="479" t="e">
        <f>'Sch-2'!#REF!</f>
        <v>#REF!</v>
      </c>
      <c r="B19" s="479" t="e">
        <f>'Sch-2'!#REF!</f>
        <v>#REF!</v>
      </c>
      <c r="C19" s="479" t="e">
        <f>'Sch-2'!#REF!</f>
        <v>#REF!</v>
      </c>
      <c r="D19" s="479" t="e">
        <f>'Sch-2'!#REF!</f>
        <v>#REF!</v>
      </c>
      <c r="E19" s="364" t="e">
        <f>'Sch-2'!#REF!</f>
        <v>#REF!</v>
      </c>
      <c r="F19" s="364" t="e">
        <f t="shared" si="0"/>
        <v>#REF!</v>
      </c>
      <c r="G19" s="403"/>
    </row>
    <row r="20" spans="1:7" s="400" customFormat="1" ht="67.5" customHeight="1">
      <c r="A20" s="479"/>
      <c r="B20" s="479"/>
      <c r="C20" s="479"/>
      <c r="D20" s="479"/>
      <c r="E20" s="364"/>
      <c r="F20" s="364"/>
      <c r="G20" s="402"/>
    </row>
    <row r="21" spans="1:7" s="401" customFormat="1" ht="21" customHeight="1">
      <c r="A21" s="479" t="e">
        <f>'Sch-2'!#REF!</f>
        <v>#REF!</v>
      </c>
      <c r="B21" s="479" t="e">
        <f>'Sch-2'!#REF!</f>
        <v>#REF!</v>
      </c>
      <c r="C21" s="479"/>
      <c r="D21" s="479"/>
      <c r="E21" s="364"/>
      <c r="F21" s="364"/>
      <c r="G21" s="403"/>
    </row>
    <row r="22" spans="1:7" s="401" customFormat="1" ht="21" customHeight="1">
      <c r="A22" s="479" t="e">
        <f>'Sch-2'!#REF!</f>
        <v>#REF!</v>
      </c>
      <c r="B22" s="479" t="e">
        <f>'Sch-2'!#REF!</f>
        <v>#REF!</v>
      </c>
      <c r="C22" s="479" t="e">
        <f>'Sch-2'!#REF!</f>
        <v>#REF!</v>
      </c>
      <c r="D22" s="479" t="e">
        <f>'Sch-2'!#REF!</f>
        <v>#REF!</v>
      </c>
      <c r="E22" s="364" t="e">
        <f>'Sch-2'!#REF!</f>
        <v>#REF!</v>
      </c>
      <c r="F22" s="364" t="e">
        <f t="shared" si="0"/>
        <v>#REF!</v>
      </c>
      <c r="G22" s="403"/>
    </row>
    <row r="23" spans="1:7" s="401" customFormat="1" ht="21" customHeight="1">
      <c r="A23" s="479" t="e">
        <f>'Sch-2'!#REF!</f>
        <v>#REF!</v>
      </c>
      <c r="B23" s="479" t="e">
        <f>'Sch-2'!#REF!</f>
        <v>#REF!</v>
      </c>
      <c r="C23" s="479" t="e">
        <f>'Sch-2'!#REF!</f>
        <v>#REF!</v>
      </c>
      <c r="D23" s="479" t="e">
        <f>'Sch-2'!#REF!</f>
        <v>#REF!</v>
      </c>
      <c r="E23" s="364" t="e">
        <f>'Sch-2'!#REF!</f>
        <v>#REF!</v>
      </c>
      <c r="F23" s="364" t="e">
        <f t="shared" si="0"/>
        <v>#REF!</v>
      </c>
      <c r="G23" s="403"/>
    </row>
    <row r="24" spans="1:7" s="400" customFormat="1">
      <c r="A24" s="479"/>
      <c r="B24" s="479"/>
      <c r="C24" s="479"/>
      <c r="D24" s="479"/>
      <c r="E24" s="364"/>
      <c r="F24" s="364"/>
      <c r="G24" s="402"/>
    </row>
    <row r="25" spans="1:7" s="401" customFormat="1" ht="19.5" customHeight="1">
      <c r="A25" s="479" t="e">
        <f>'Sch-2'!#REF!</f>
        <v>#REF!</v>
      </c>
      <c r="B25" s="479" t="e">
        <f>'Sch-2'!#REF!</f>
        <v>#REF!</v>
      </c>
      <c r="C25" s="479"/>
      <c r="D25" s="479"/>
      <c r="E25" s="364"/>
      <c r="F25" s="364"/>
      <c r="G25" s="403"/>
    </row>
    <row r="26" spans="1:7" s="401" customFormat="1" ht="18.75" customHeight="1">
      <c r="A26" s="479" t="e">
        <f>'Sch-2'!#REF!</f>
        <v>#REF!</v>
      </c>
      <c r="B26" s="479" t="e">
        <f>'Sch-2'!#REF!</f>
        <v>#REF!</v>
      </c>
      <c r="C26" s="479" t="e">
        <f>'Sch-2'!#REF!</f>
        <v>#REF!</v>
      </c>
      <c r="D26" s="479" t="e">
        <f>'Sch-2'!#REF!</f>
        <v>#REF!</v>
      </c>
      <c r="E26" s="364" t="e">
        <f>'Sch-2'!#REF!</f>
        <v>#REF!</v>
      </c>
      <c r="F26" s="364" t="e">
        <f t="shared" si="0"/>
        <v>#REF!</v>
      </c>
      <c r="G26" s="403"/>
    </row>
    <row r="27" spans="1:7" s="400" customFormat="1" ht="21.75" customHeight="1">
      <c r="A27" s="479" t="e">
        <f>'Sch-2'!#REF!</f>
        <v>#REF!</v>
      </c>
      <c r="B27" s="479" t="e">
        <f>'Sch-2'!#REF!</f>
        <v>#REF!</v>
      </c>
      <c r="C27" s="479" t="e">
        <f>'Sch-2'!#REF!</f>
        <v>#REF!</v>
      </c>
      <c r="D27" s="479" t="e">
        <f>'Sch-2'!#REF!</f>
        <v>#REF!</v>
      </c>
      <c r="E27" s="364" t="e">
        <f>'Sch-2'!#REF!</f>
        <v>#REF!</v>
      </c>
      <c r="F27" s="364" t="e">
        <f t="shared" si="0"/>
        <v>#REF!</v>
      </c>
      <c r="G27" s="402"/>
    </row>
    <row r="28" spans="1:7" s="401" customFormat="1" ht="17.25" customHeight="1">
      <c r="A28" s="479" t="e">
        <f>'Sch-2'!#REF!</f>
        <v>#REF!</v>
      </c>
      <c r="B28" s="479" t="e">
        <f>'Sch-2'!#REF!</f>
        <v>#REF!</v>
      </c>
      <c r="C28" s="479" t="e">
        <f>'Sch-2'!#REF!</f>
        <v>#REF!</v>
      </c>
      <c r="D28" s="479" t="e">
        <f>'Sch-2'!#REF!</f>
        <v>#REF!</v>
      </c>
      <c r="E28" s="364" t="e">
        <f>'Sch-2'!#REF!</f>
        <v>#REF!</v>
      </c>
      <c r="F28" s="364" t="e">
        <f t="shared" si="0"/>
        <v>#REF!</v>
      </c>
      <c r="G28" s="403"/>
    </row>
    <row r="29" spans="1:7" s="401" customFormat="1" ht="17.25" customHeight="1">
      <c r="A29" s="479" t="e">
        <f>'Sch-2'!#REF!</f>
        <v>#REF!</v>
      </c>
      <c r="B29" s="479" t="e">
        <f>'Sch-2'!#REF!</f>
        <v>#REF!</v>
      </c>
      <c r="C29" s="479" t="e">
        <f>'Sch-2'!#REF!</f>
        <v>#REF!</v>
      </c>
      <c r="D29" s="479" t="e">
        <f>'Sch-2'!#REF!</f>
        <v>#REF!</v>
      </c>
      <c r="E29" s="364" t="e">
        <f>'Sch-2'!#REF!</f>
        <v>#REF!</v>
      </c>
      <c r="F29" s="364" t="e">
        <f t="shared" si="0"/>
        <v>#REF!</v>
      </c>
      <c r="G29" s="403"/>
    </row>
    <row r="30" spans="1:7" s="401" customFormat="1" ht="17.25" customHeight="1">
      <c r="A30" s="479" t="e">
        <f>'Sch-2'!#REF!</f>
        <v>#REF!</v>
      </c>
      <c r="B30" s="479" t="e">
        <f>'Sch-2'!#REF!</f>
        <v>#REF!</v>
      </c>
      <c r="C30" s="479" t="e">
        <f>'Sch-2'!#REF!</f>
        <v>#REF!</v>
      </c>
      <c r="D30" s="479" t="e">
        <f>'Sch-2'!#REF!</f>
        <v>#REF!</v>
      </c>
      <c r="E30" s="364" t="e">
        <f>'Sch-2'!#REF!</f>
        <v>#REF!</v>
      </c>
      <c r="F30" s="364" t="e">
        <f t="shared" si="0"/>
        <v>#REF!</v>
      </c>
      <c r="G30" s="403"/>
    </row>
    <row r="31" spans="1:7" s="401" customFormat="1" ht="17.25" customHeight="1">
      <c r="A31" s="479" t="e">
        <f>'Sch-2'!#REF!</f>
        <v>#REF!</v>
      </c>
      <c r="B31" s="479" t="e">
        <f>'Sch-2'!#REF!</f>
        <v>#REF!</v>
      </c>
      <c r="C31" s="479" t="e">
        <f>'Sch-2'!#REF!</f>
        <v>#REF!</v>
      </c>
      <c r="D31" s="479" t="e">
        <f>'Sch-2'!#REF!</f>
        <v>#REF!</v>
      </c>
      <c r="E31" s="364" t="e">
        <f>'Sch-2'!#REF!</f>
        <v>#REF!</v>
      </c>
      <c r="F31" s="364" t="e">
        <f t="shared" si="0"/>
        <v>#REF!</v>
      </c>
      <c r="G31" s="403"/>
    </row>
    <row r="32" spans="1:7" s="401" customFormat="1" ht="17.25" customHeight="1">
      <c r="A32" s="479"/>
      <c r="B32" s="479"/>
      <c r="C32" s="479"/>
      <c r="D32" s="479"/>
      <c r="E32" s="364"/>
      <c r="F32" s="364"/>
      <c r="G32" s="403"/>
    </row>
    <row r="33" spans="1:7" s="401" customFormat="1" ht="17.25" customHeight="1">
      <c r="A33" s="479" t="e">
        <f>'Sch-2'!#REF!</f>
        <v>#REF!</v>
      </c>
      <c r="B33" s="479" t="e">
        <f>'Sch-2'!#REF!</f>
        <v>#REF!</v>
      </c>
      <c r="C33" s="479"/>
      <c r="D33" s="479"/>
      <c r="E33" s="364"/>
      <c r="F33" s="364"/>
      <c r="G33" s="403"/>
    </row>
    <row r="34" spans="1:7" s="401" customFormat="1" ht="17.25" customHeight="1">
      <c r="A34" s="479" t="e">
        <f>'Sch-2'!#REF!</f>
        <v>#REF!</v>
      </c>
      <c r="B34" s="479" t="e">
        <f>'Sch-2'!#REF!</f>
        <v>#REF!</v>
      </c>
      <c r="C34" s="479" t="e">
        <f>'Sch-2'!#REF!</f>
        <v>#REF!</v>
      </c>
      <c r="D34" s="479" t="e">
        <f>'Sch-2'!#REF!</f>
        <v>#REF!</v>
      </c>
      <c r="E34" s="364" t="e">
        <f>'Sch-2'!#REF!</f>
        <v>#REF!</v>
      </c>
      <c r="F34" s="364" t="e">
        <f t="shared" si="0"/>
        <v>#REF!</v>
      </c>
      <c r="G34" s="403"/>
    </row>
    <row r="35" spans="1:7" s="401" customFormat="1" ht="17.25" customHeight="1">
      <c r="A35" s="479"/>
      <c r="B35" s="479"/>
      <c r="C35" s="479"/>
      <c r="D35" s="479"/>
      <c r="E35" s="364"/>
      <c r="F35" s="364"/>
      <c r="G35" s="403"/>
    </row>
    <row r="36" spans="1:7" s="401" customFormat="1" ht="17.25" customHeight="1">
      <c r="A36" s="479" t="e">
        <f>'Sch-2'!#REF!</f>
        <v>#REF!</v>
      </c>
      <c r="B36" s="479" t="e">
        <f>'Sch-2'!#REF!</f>
        <v>#REF!</v>
      </c>
      <c r="C36" s="479"/>
      <c r="D36" s="479"/>
      <c r="E36" s="364"/>
      <c r="F36" s="364"/>
      <c r="G36" s="403"/>
    </row>
    <row r="37" spans="1:7" s="401" customFormat="1" ht="17.25" customHeight="1">
      <c r="A37" s="479" t="e">
        <f>'Sch-2'!#REF!</f>
        <v>#REF!</v>
      </c>
      <c r="B37" s="479" t="e">
        <f>'Sch-2'!#REF!</f>
        <v>#REF!</v>
      </c>
      <c r="C37" s="479" t="e">
        <f>'Sch-2'!#REF!</f>
        <v>#REF!</v>
      </c>
      <c r="D37" s="479" t="e">
        <f>'Sch-2'!#REF!</f>
        <v>#REF!</v>
      </c>
      <c r="E37" s="364" t="e">
        <f>'Sch-2'!#REF!</f>
        <v>#REF!</v>
      </c>
      <c r="F37" s="364" t="e">
        <f t="shared" si="0"/>
        <v>#REF!</v>
      </c>
      <c r="G37" s="403"/>
    </row>
    <row r="38" spans="1:7" s="401" customFormat="1" ht="17.25" customHeight="1">
      <c r="A38" s="479" t="e">
        <f>'Sch-2'!#REF!</f>
        <v>#REF!</v>
      </c>
      <c r="B38" s="479" t="e">
        <f>'Sch-2'!#REF!</f>
        <v>#REF!</v>
      </c>
      <c r="C38" s="479" t="e">
        <f>'Sch-2'!#REF!</f>
        <v>#REF!</v>
      </c>
      <c r="D38" s="479" t="e">
        <f>'Sch-2'!#REF!</f>
        <v>#REF!</v>
      </c>
      <c r="E38" s="364" t="e">
        <f>'Sch-2'!#REF!</f>
        <v>#REF!</v>
      </c>
      <c r="F38" s="364" t="e">
        <f t="shared" si="0"/>
        <v>#REF!</v>
      </c>
      <c r="G38" s="403"/>
    </row>
    <row r="39" spans="1:7" s="401" customFormat="1" ht="17.25" customHeight="1">
      <c r="A39" s="479" t="e">
        <f>'Sch-2'!#REF!</f>
        <v>#REF!</v>
      </c>
      <c r="B39" s="479" t="e">
        <f>'Sch-2'!#REF!</f>
        <v>#REF!</v>
      </c>
      <c r="C39" s="479" t="e">
        <f>'Sch-2'!#REF!</f>
        <v>#REF!</v>
      </c>
      <c r="D39" s="479" t="e">
        <f>'Sch-2'!#REF!</f>
        <v>#REF!</v>
      </c>
      <c r="E39" s="364" t="e">
        <f>'Sch-2'!#REF!</f>
        <v>#REF!</v>
      </c>
      <c r="F39" s="364" t="e">
        <f t="shared" si="0"/>
        <v>#REF!</v>
      </c>
      <c r="G39" s="403"/>
    </row>
    <row r="40" spans="1:7" s="401" customFormat="1" ht="17.25" customHeight="1">
      <c r="A40" s="479" t="e">
        <f>'Sch-2'!#REF!</f>
        <v>#REF!</v>
      </c>
      <c r="B40" s="479" t="e">
        <f>'Sch-2'!#REF!</f>
        <v>#REF!</v>
      </c>
      <c r="C40" s="479" t="e">
        <f>'Sch-2'!#REF!</f>
        <v>#REF!</v>
      </c>
      <c r="D40" s="479" t="e">
        <f>'Sch-2'!#REF!</f>
        <v>#REF!</v>
      </c>
      <c r="E40" s="364" t="e">
        <f>'Sch-2'!#REF!</f>
        <v>#REF!</v>
      </c>
      <c r="F40" s="364" t="e">
        <f t="shared" si="0"/>
        <v>#REF!</v>
      </c>
      <c r="G40" s="403"/>
    </row>
    <row r="41" spans="1:7" s="401" customFormat="1" ht="17.25" customHeight="1">
      <c r="A41" s="479"/>
      <c r="B41" s="479"/>
      <c r="C41" s="479"/>
      <c r="D41" s="479"/>
      <c r="E41" s="364"/>
      <c r="F41" s="364"/>
      <c r="G41" s="403"/>
    </row>
    <row r="42" spans="1:7" s="401" customFormat="1" ht="17.25" customHeight="1">
      <c r="A42" s="479" t="e">
        <f>'Sch-2'!#REF!</f>
        <v>#REF!</v>
      </c>
      <c r="B42" s="479" t="e">
        <f>'Sch-2'!#REF!</f>
        <v>#REF!</v>
      </c>
      <c r="C42" s="479"/>
      <c r="D42" s="479"/>
      <c r="E42" s="364"/>
      <c r="F42" s="364"/>
      <c r="G42" s="403"/>
    </row>
    <row r="43" spans="1:7" s="401" customFormat="1" ht="17.25" customHeight="1">
      <c r="A43" s="479" t="e">
        <f>'Sch-2'!#REF!</f>
        <v>#REF!</v>
      </c>
      <c r="B43" s="479" t="e">
        <f>'Sch-2'!#REF!</f>
        <v>#REF!</v>
      </c>
      <c r="C43" s="479" t="e">
        <f>'Sch-2'!#REF!</f>
        <v>#REF!</v>
      </c>
      <c r="D43" s="479" t="e">
        <f>'Sch-2'!#REF!</f>
        <v>#REF!</v>
      </c>
      <c r="E43" s="364" t="e">
        <f>'Sch-2'!#REF!</f>
        <v>#REF!</v>
      </c>
      <c r="F43" s="364" t="e">
        <f t="shared" si="0"/>
        <v>#REF!</v>
      </c>
      <c r="G43" s="403"/>
    </row>
    <row r="44" spans="1:7" s="401" customFormat="1" ht="17.25" customHeight="1">
      <c r="A44" s="479" t="e">
        <f>'Sch-2'!#REF!</f>
        <v>#REF!</v>
      </c>
      <c r="B44" s="479" t="e">
        <f>'Sch-2'!#REF!</f>
        <v>#REF!</v>
      </c>
      <c r="C44" s="479" t="e">
        <f>'Sch-2'!#REF!</f>
        <v>#REF!</v>
      </c>
      <c r="D44" s="479" t="e">
        <f>'Sch-2'!#REF!</f>
        <v>#REF!</v>
      </c>
      <c r="E44" s="364" t="e">
        <f>'Sch-2'!#REF!</f>
        <v>#REF!</v>
      </c>
      <c r="F44" s="364" t="e">
        <f t="shared" si="0"/>
        <v>#REF!</v>
      </c>
      <c r="G44" s="403"/>
    </row>
    <row r="45" spans="1:7" s="401" customFormat="1" ht="17.25" customHeight="1">
      <c r="A45" s="479" t="e">
        <f>'Sch-2'!#REF!</f>
        <v>#REF!</v>
      </c>
      <c r="B45" s="479" t="e">
        <f>'Sch-2'!#REF!</f>
        <v>#REF!</v>
      </c>
      <c r="C45" s="479" t="e">
        <f>'Sch-2'!#REF!</f>
        <v>#REF!</v>
      </c>
      <c r="D45" s="479" t="e">
        <f>'Sch-2'!#REF!</f>
        <v>#REF!</v>
      </c>
      <c r="E45" s="364" t="e">
        <f>'Sch-2'!#REF!</f>
        <v>#REF!</v>
      </c>
      <c r="F45" s="364" t="e">
        <f t="shared" si="0"/>
        <v>#REF!</v>
      </c>
      <c r="G45" s="403"/>
    </row>
    <row r="46" spans="1:7" s="401" customFormat="1" ht="17.25" customHeight="1">
      <c r="A46" s="479" t="e">
        <f>'Sch-2'!#REF!</f>
        <v>#REF!</v>
      </c>
      <c r="B46" s="479" t="e">
        <f>'Sch-2'!#REF!</f>
        <v>#REF!</v>
      </c>
      <c r="C46" s="479" t="e">
        <f>'Sch-2'!#REF!</f>
        <v>#REF!</v>
      </c>
      <c r="D46" s="479" t="e">
        <f>'Sch-2'!#REF!</f>
        <v>#REF!</v>
      </c>
      <c r="E46" s="364" t="e">
        <f>'Sch-2'!#REF!</f>
        <v>#REF!</v>
      </c>
      <c r="F46" s="364" t="e">
        <f t="shared" si="0"/>
        <v>#REF!</v>
      </c>
      <c r="G46" s="403"/>
    </row>
    <row r="47" spans="1:7" s="401" customFormat="1" ht="17.25" customHeight="1">
      <c r="A47" s="479" t="e">
        <f>'Sch-2'!#REF!</f>
        <v>#REF!</v>
      </c>
      <c r="B47" s="479" t="e">
        <f>'Sch-2'!#REF!</f>
        <v>#REF!</v>
      </c>
      <c r="C47" s="479" t="e">
        <f>'Sch-2'!#REF!</f>
        <v>#REF!</v>
      </c>
      <c r="D47" s="479" t="e">
        <f>'Sch-2'!#REF!</f>
        <v>#REF!</v>
      </c>
      <c r="E47" s="364" t="e">
        <f>'Sch-2'!#REF!</f>
        <v>#REF!</v>
      </c>
      <c r="F47" s="364" t="e">
        <f t="shared" si="0"/>
        <v>#REF!</v>
      </c>
      <c r="G47" s="403"/>
    </row>
    <row r="48" spans="1:7" s="401" customFormat="1" ht="17.25" customHeight="1">
      <c r="A48" s="479" t="e">
        <f>'Sch-2'!#REF!</f>
        <v>#REF!</v>
      </c>
      <c r="B48" s="479" t="e">
        <f>'Sch-2'!#REF!</f>
        <v>#REF!</v>
      </c>
      <c r="C48" s="479" t="e">
        <f>'Sch-2'!#REF!</f>
        <v>#REF!</v>
      </c>
      <c r="D48" s="479" t="e">
        <f>'Sch-2'!#REF!</f>
        <v>#REF!</v>
      </c>
      <c r="E48" s="364" t="e">
        <f>'Sch-2'!#REF!</f>
        <v>#REF!</v>
      </c>
      <c r="F48" s="364" t="e">
        <f t="shared" si="0"/>
        <v>#REF!</v>
      </c>
      <c r="G48" s="403"/>
    </row>
    <row r="49" spans="1:7" s="401" customFormat="1" ht="17.25" customHeight="1">
      <c r="A49" s="479" t="e">
        <f>'Sch-2'!#REF!</f>
        <v>#REF!</v>
      </c>
      <c r="B49" s="479" t="e">
        <f>'Sch-2'!#REF!</f>
        <v>#REF!</v>
      </c>
      <c r="C49" s="479" t="e">
        <f>'Sch-2'!#REF!</f>
        <v>#REF!</v>
      </c>
      <c r="D49" s="479" t="e">
        <f>'Sch-2'!#REF!</f>
        <v>#REF!</v>
      </c>
      <c r="E49" s="364" t="e">
        <f>'Sch-2'!#REF!</f>
        <v>#REF!</v>
      </c>
      <c r="F49" s="364" t="e">
        <f t="shared" si="0"/>
        <v>#REF!</v>
      </c>
      <c r="G49" s="403"/>
    </row>
    <row r="50" spans="1:7" s="401" customFormat="1" ht="17.25" customHeight="1">
      <c r="A50" s="479" t="e">
        <f>'Sch-2'!#REF!</f>
        <v>#REF!</v>
      </c>
      <c r="B50" s="479" t="e">
        <f>'Sch-2'!#REF!</f>
        <v>#REF!</v>
      </c>
      <c r="C50" s="479" t="e">
        <f>'Sch-2'!#REF!</f>
        <v>#REF!</v>
      </c>
      <c r="D50" s="479" t="e">
        <f>'Sch-2'!#REF!</f>
        <v>#REF!</v>
      </c>
      <c r="E50" s="364" t="e">
        <f>'Sch-2'!#REF!</f>
        <v>#REF!</v>
      </c>
      <c r="F50" s="364" t="e">
        <f t="shared" si="0"/>
        <v>#REF!</v>
      </c>
      <c r="G50" s="403"/>
    </row>
    <row r="51" spans="1:7" s="401" customFormat="1" ht="17.25" customHeight="1">
      <c r="A51" s="479"/>
      <c r="B51" s="479"/>
      <c r="C51" s="479"/>
      <c r="D51" s="479"/>
      <c r="E51" s="364"/>
      <c r="F51" s="364"/>
      <c r="G51" s="403"/>
    </row>
    <row r="52" spans="1:7" s="401" customFormat="1" ht="17.25" customHeight="1">
      <c r="A52" s="479" t="e">
        <f>'Sch-2'!#REF!</f>
        <v>#REF!</v>
      </c>
      <c r="B52" s="479" t="e">
        <f>'Sch-2'!#REF!</f>
        <v>#REF!</v>
      </c>
      <c r="C52" s="479"/>
      <c r="D52" s="479"/>
      <c r="E52" s="364"/>
      <c r="F52" s="364"/>
      <c r="G52" s="403"/>
    </row>
    <row r="53" spans="1:7" s="401" customFormat="1" ht="17.25" customHeight="1">
      <c r="A53" s="479"/>
      <c r="B53" s="479" t="e">
        <f>'Sch-2'!#REF!</f>
        <v>#REF!</v>
      </c>
      <c r="C53" s="479" t="e">
        <f>'Sch-2'!#REF!</f>
        <v>#REF!</v>
      </c>
      <c r="D53" s="479" t="e">
        <f>'Sch-2'!#REF!</f>
        <v>#REF!</v>
      </c>
      <c r="E53" s="364" t="e">
        <f>'Sch-2'!#REF!</f>
        <v>#REF!</v>
      </c>
      <c r="F53" s="364" t="e">
        <f>IF(E53=0, "Included", IF(ISERROR(D53*E53), E53, D53*E53))</f>
        <v>#REF!</v>
      </c>
      <c r="G53" s="403"/>
    </row>
    <row r="54" spans="1:7" s="401" customFormat="1" ht="17.25" customHeight="1">
      <c r="A54" s="479" t="e">
        <f>'Sch-2'!#REF!</f>
        <v>#REF!</v>
      </c>
      <c r="B54" s="479" t="e">
        <f>'Sch-2'!#REF!</f>
        <v>#REF!</v>
      </c>
      <c r="C54" s="479" t="e">
        <f>'Sch-2'!#REF!</f>
        <v>#REF!</v>
      </c>
      <c r="D54" s="479" t="e">
        <f>'Sch-2'!#REF!</f>
        <v>#REF!</v>
      </c>
      <c r="E54" s="364" t="e">
        <f>'Sch-2'!#REF!</f>
        <v>#REF!</v>
      </c>
      <c r="F54" s="364" t="e">
        <f t="shared" si="0"/>
        <v>#REF!</v>
      </c>
      <c r="G54" s="403"/>
    </row>
    <row r="55" spans="1:7" s="401" customFormat="1" ht="17.25" customHeight="1">
      <c r="A55" s="479" t="e">
        <f>'Sch-2'!#REF!</f>
        <v>#REF!</v>
      </c>
      <c r="B55" s="479" t="e">
        <f>'Sch-2'!#REF!</f>
        <v>#REF!</v>
      </c>
      <c r="C55" s="479" t="e">
        <f>'Sch-2'!#REF!</f>
        <v>#REF!</v>
      </c>
      <c r="D55" s="479" t="e">
        <f>'Sch-2'!#REF!</f>
        <v>#REF!</v>
      </c>
      <c r="E55" s="364" t="e">
        <f>'Sch-2'!#REF!</f>
        <v>#REF!</v>
      </c>
      <c r="F55" s="364" t="e">
        <f>IF(E55=0, "Included", IF(ISERROR(D55*E55), E55, D55*E55))</f>
        <v>#REF!</v>
      </c>
      <c r="G55" s="403"/>
    </row>
    <row r="56" spans="1:7" ht="27.95" customHeight="1">
      <c r="A56" s="1038"/>
      <c r="B56" s="365" t="s">
        <v>299</v>
      </c>
      <c r="C56" s="365"/>
      <c r="D56" s="365"/>
      <c r="E56" s="362"/>
      <c r="F56" s="362" t="e">
        <f>SUM(F16:F55)</f>
        <v>#REF!</v>
      </c>
    </row>
    <row r="57" spans="1:7" ht="27.95" customHeight="1">
      <c r="A57" s="1039"/>
      <c r="B57" s="355"/>
      <c r="C57" s="355"/>
      <c r="D57" s="355"/>
      <c r="E57" s="356"/>
      <c r="F57" s="356"/>
    </row>
    <row r="58" spans="1:7" ht="27.95" customHeight="1">
      <c r="A58" s="1035"/>
      <c r="B58" s="1036"/>
      <c r="C58" s="1037"/>
      <c r="D58" s="1037"/>
      <c r="E58" s="1037"/>
      <c r="F58" s="1037"/>
    </row>
    <row r="59" spans="1:7" ht="27.95" customHeight="1">
      <c r="A59" s="35" t="s">
        <v>157</v>
      </c>
      <c r="B59" s="106" t="str">
        <f>'Sch-1.'!B57</f>
        <v>--2025</v>
      </c>
      <c r="C59" s="11"/>
      <c r="D59" s="36"/>
      <c r="E59" s="1"/>
      <c r="F59" s="1"/>
    </row>
    <row r="60" spans="1:7" ht="27.95" customHeight="1">
      <c r="A60" s="35" t="s">
        <v>158</v>
      </c>
      <c r="B60" s="106" t="str">
        <f>'Sch-1.'!B58</f>
        <v/>
      </c>
      <c r="C60" s="1"/>
      <c r="D60" s="36" t="s">
        <v>159</v>
      </c>
      <c r="E60" s="179" t="str">
        <f>'Sch-1.'!I58</f>
        <v/>
      </c>
      <c r="F60" s="1"/>
    </row>
    <row r="61" spans="1:7" ht="27.95" customHeight="1">
      <c r="A61" s="191"/>
      <c r="B61" s="190"/>
      <c r="C61" s="185"/>
      <c r="D61" s="36" t="s">
        <v>160</v>
      </c>
      <c r="E61" s="179" t="str">
        <f>'Sch-1.'!I59</f>
        <v/>
      </c>
      <c r="F61" s="185"/>
    </row>
    <row r="62" spans="1:7" ht="27.95" customHeight="1">
      <c r="A62" s="35"/>
      <c r="B62" s="106"/>
      <c r="C62" s="11"/>
      <c r="D62" s="36"/>
      <c r="E62" s="1"/>
      <c r="F62" s="1"/>
    </row>
    <row r="100" spans="1:41" s="176" customFormat="1">
      <c r="A100" s="1040"/>
      <c r="B100" s="1040"/>
      <c r="C100" s="1040"/>
      <c r="D100" s="1040"/>
      <c r="E100" s="1040"/>
      <c r="F100" s="1040"/>
      <c r="H100" s="37"/>
      <c r="I100" s="37"/>
      <c r="J100" s="37"/>
      <c r="K100" s="37"/>
      <c r="L100" s="37"/>
      <c r="M100" s="37"/>
      <c r="N100" s="1"/>
      <c r="O100" s="37"/>
      <c r="P100" s="37"/>
      <c r="Q100" s="37"/>
      <c r="R100" s="78"/>
      <c r="S100" s="78"/>
      <c r="T100" s="78"/>
      <c r="U100" s="78"/>
      <c r="V100" s="78"/>
      <c r="W100" s="78"/>
      <c r="X100" s="78"/>
      <c r="Y100" s="78"/>
      <c r="Z100" s="78"/>
      <c r="AA100" s="78"/>
      <c r="AB100" s="78"/>
      <c r="AC100" s="78"/>
      <c r="AD100" s="78"/>
      <c r="AE100" s="78"/>
      <c r="AF100" s="78"/>
      <c r="AG100" s="78"/>
      <c r="AH100" s="78"/>
      <c r="AI100" s="78"/>
      <c r="AJ100" s="78"/>
      <c r="AK100" s="78"/>
      <c r="AL100" s="37"/>
      <c r="AM100" s="37"/>
      <c r="AN100" s="37"/>
      <c r="AO100" s="37"/>
    </row>
    <row r="101" spans="1:41" s="176" customFormat="1">
      <c r="A101" s="1040"/>
      <c r="B101" s="1040"/>
      <c r="C101" s="1040"/>
      <c r="D101" s="1040"/>
      <c r="E101" s="1040"/>
      <c r="F101" s="1040"/>
      <c r="H101" s="37"/>
      <c r="I101" s="37"/>
      <c r="J101" s="37"/>
      <c r="K101" s="37"/>
      <c r="L101" s="37"/>
      <c r="M101" s="37"/>
      <c r="N101" s="1"/>
      <c r="O101" s="37"/>
      <c r="P101" s="37"/>
      <c r="Q101" s="37"/>
      <c r="R101" s="78"/>
      <c r="S101" s="78"/>
      <c r="T101" s="78"/>
      <c r="U101" s="78"/>
      <c r="V101" s="78"/>
      <c r="W101" s="78"/>
      <c r="X101" s="78"/>
      <c r="Y101" s="78"/>
      <c r="Z101" s="78"/>
      <c r="AA101" s="78"/>
      <c r="AB101" s="78"/>
      <c r="AC101" s="78"/>
      <c r="AD101" s="78"/>
      <c r="AE101" s="78"/>
      <c r="AF101" s="78"/>
      <c r="AG101" s="78"/>
      <c r="AH101" s="78"/>
      <c r="AI101" s="78"/>
      <c r="AJ101" s="78"/>
      <c r="AK101" s="78"/>
      <c r="AL101" s="37"/>
      <c r="AM101" s="37"/>
      <c r="AN101" s="37"/>
      <c r="AO101" s="37"/>
    </row>
    <row r="102" spans="1:41" s="176" customFormat="1">
      <c r="A102" s="1040"/>
      <c r="B102" s="1040"/>
      <c r="C102" s="1040"/>
      <c r="D102" s="1040"/>
      <c r="E102" s="1040"/>
      <c r="F102" s="1040"/>
      <c r="H102" s="37"/>
      <c r="I102" s="37"/>
      <c r="J102" s="37"/>
      <c r="K102" s="37"/>
      <c r="L102" s="37"/>
      <c r="M102" s="37"/>
      <c r="N102" s="1"/>
      <c r="O102" s="37"/>
      <c r="P102" s="37"/>
      <c r="Q102" s="37"/>
      <c r="R102" s="78"/>
      <c r="S102" s="78"/>
      <c r="T102" s="78"/>
      <c r="U102" s="78"/>
      <c r="V102" s="78"/>
      <c r="W102" s="78"/>
      <c r="X102" s="78"/>
      <c r="Y102" s="78"/>
      <c r="Z102" s="78"/>
      <c r="AA102" s="78"/>
      <c r="AB102" s="78"/>
      <c r="AC102" s="78"/>
      <c r="AD102" s="78"/>
      <c r="AE102" s="78"/>
      <c r="AF102" s="78"/>
      <c r="AG102" s="78"/>
      <c r="AH102" s="78"/>
      <c r="AI102" s="78"/>
      <c r="AJ102" s="78"/>
      <c r="AK102" s="78"/>
      <c r="AL102" s="37"/>
      <c r="AM102" s="37"/>
      <c r="AN102" s="37"/>
      <c r="AO102" s="37"/>
    </row>
    <row r="103" spans="1:41" s="176" customFormat="1">
      <c r="A103" s="1040"/>
      <c r="B103" s="1040"/>
      <c r="C103" s="1040"/>
      <c r="D103" s="1040"/>
      <c r="E103" s="1040"/>
      <c r="F103" s="1040"/>
      <c r="H103" s="37"/>
      <c r="I103" s="37"/>
      <c r="J103" s="37"/>
      <c r="K103" s="37"/>
      <c r="L103" s="37"/>
      <c r="M103" s="37"/>
      <c r="N103" s="1"/>
      <c r="O103" s="37"/>
      <c r="P103" s="37"/>
      <c r="Q103" s="37"/>
      <c r="R103" s="78"/>
      <c r="S103" s="78"/>
      <c r="T103" s="78"/>
      <c r="U103" s="78"/>
      <c r="V103" s="78"/>
      <c r="W103" s="78"/>
      <c r="X103" s="78"/>
      <c r="Y103" s="78"/>
      <c r="Z103" s="78"/>
      <c r="AA103" s="78"/>
      <c r="AB103" s="78"/>
      <c r="AC103" s="78"/>
      <c r="AD103" s="78"/>
      <c r="AE103" s="78"/>
      <c r="AF103" s="78"/>
      <c r="AG103" s="78"/>
      <c r="AH103" s="78"/>
      <c r="AI103" s="78"/>
      <c r="AJ103" s="78"/>
      <c r="AK103" s="78"/>
      <c r="AL103" s="37"/>
      <c r="AM103" s="37"/>
      <c r="AN103" s="37"/>
      <c r="AO103" s="37"/>
    </row>
    <row r="104" spans="1:41" s="176" customFormat="1">
      <c r="A104" s="1040"/>
      <c r="B104" s="1040"/>
      <c r="C104" s="1040"/>
      <c r="D104" s="1040"/>
      <c r="E104" s="1040"/>
      <c r="F104" s="1040"/>
      <c r="H104" s="37"/>
      <c r="I104" s="37"/>
      <c r="J104" s="37"/>
      <c r="K104" s="37"/>
      <c r="L104" s="37"/>
      <c r="M104" s="37"/>
      <c r="N104" s="1"/>
      <c r="O104" s="37"/>
      <c r="P104" s="37"/>
      <c r="Q104" s="37"/>
      <c r="R104" s="78"/>
      <c r="S104" s="78"/>
      <c r="T104" s="78"/>
      <c r="U104" s="78"/>
      <c r="V104" s="78"/>
      <c r="W104" s="78"/>
      <c r="X104" s="78"/>
      <c r="Y104" s="78"/>
      <c r="Z104" s="78"/>
      <c r="AA104" s="78"/>
      <c r="AB104" s="78"/>
      <c r="AC104" s="78"/>
      <c r="AD104" s="78"/>
      <c r="AE104" s="78"/>
      <c r="AF104" s="78"/>
      <c r="AG104" s="78"/>
      <c r="AH104" s="78"/>
      <c r="AI104" s="78"/>
      <c r="AJ104" s="78"/>
      <c r="AK104" s="78"/>
      <c r="AL104" s="37"/>
      <c r="AM104" s="37"/>
      <c r="AN104" s="37"/>
      <c r="AO104" s="37"/>
    </row>
    <row r="105" spans="1:41" s="176" customFormat="1">
      <c r="A105" s="1040"/>
      <c r="B105" s="1040"/>
      <c r="C105" s="1040"/>
      <c r="D105" s="1040"/>
      <c r="E105" s="1040"/>
      <c r="F105" s="1040"/>
      <c r="H105" s="37"/>
      <c r="I105" s="37"/>
      <c r="J105" s="37"/>
      <c r="K105" s="37"/>
      <c r="L105" s="37"/>
      <c r="M105" s="37"/>
      <c r="N105" s="1"/>
      <c r="O105" s="37"/>
      <c r="P105" s="37"/>
      <c r="Q105" s="37"/>
      <c r="R105" s="78"/>
      <c r="S105" s="78"/>
      <c r="T105" s="78"/>
      <c r="U105" s="78"/>
      <c r="V105" s="78"/>
      <c r="W105" s="78"/>
      <c r="X105" s="78"/>
      <c r="Y105" s="78"/>
      <c r="Z105" s="78"/>
      <c r="AA105" s="78"/>
      <c r="AB105" s="78"/>
      <c r="AC105" s="78"/>
      <c r="AD105" s="78"/>
      <c r="AE105" s="78"/>
      <c r="AF105" s="78"/>
      <c r="AG105" s="78"/>
      <c r="AH105" s="78"/>
      <c r="AI105" s="78"/>
      <c r="AJ105" s="78"/>
      <c r="AK105" s="78"/>
      <c r="AL105" s="37"/>
      <c r="AM105" s="37"/>
      <c r="AN105" s="37"/>
      <c r="AO105" s="37"/>
    </row>
    <row r="106" spans="1:41" s="176" customFormat="1">
      <c r="A106" s="1040"/>
      <c r="B106" s="1040"/>
      <c r="C106" s="1040"/>
      <c r="D106" s="1040"/>
      <c r="E106" s="1040"/>
      <c r="F106" s="1040"/>
      <c r="H106" s="37"/>
      <c r="I106" s="37"/>
      <c r="J106" s="37"/>
      <c r="K106" s="37"/>
      <c r="L106" s="37"/>
      <c r="M106" s="37"/>
      <c r="N106" s="1"/>
      <c r="O106" s="37"/>
      <c r="P106" s="37"/>
      <c r="Q106" s="37"/>
      <c r="R106" s="78"/>
      <c r="S106" s="78"/>
      <c r="T106" s="78"/>
      <c r="U106" s="78"/>
      <c r="V106" s="78"/>
      <c r="W106" s="78"/>
      <c r="X106" s="78"/>
      <c r="Y106" s="78"/>
      <c r="Z106" s="78"/>
      <c r="AA106" s="78"/>
      <c r="AB106" s="78"/>
      <c r="AC106" s="78"/>
      <c r="AD106" s="78"/>
      <c r="AE106" s="78"/>
      <c r="AF106" s="78"/>
      <c r="AG106" s="78"/>
      <c r="AH106" s="78"/>
      <c r="AI106" s="78"/>
      <c r="AJ106" s="78"/>
      <c r="AK106" s="78"/>
      <c r="AL106" s="37"/>
      <c r="AM106" s="37"/>
      <c r="AN106" s="37"/>
      <c r="AO106" s="37"/>
    </row>
    <row r="107" spans="1:41" s="176" customFormat="1">
      <c r="A107" s="1040"/>
      <c r="B107" s="1040"/>
      <c r="C107" s="1040"/>
      <c r="D107" s="1040"/>
      <c r="E107" s="1040"/>
      <c r="F107" s="1040"/>
      <c r="H107" s="37"/>
      <c r="I107" s="37"/>
      <c r="J107" s="37"/>
      <c r="K107" s="37"/>
      <c r="L107" s="37"/>
      <c r="M107" s="37"/>
      <c r="N107" s="1"/>
      <c r="O107" s="37"/>
      <c r="P107" s="37"/>
      <c r="Q107" s="37"/>
      <c r="R107" s="78"/>
      <c r="S107" s="78"/>
      <c r="T107" s="78"/>
      <c r="U107" s="78"/>
      <c r="V107" s="78"/>
      <c r="W107" s="78"/>
      <c r="X107" s="78"/>
      <c r="Y107" s="78"/>
      <c r="Z107" s="78"/>
      <c r="AA107" s="78"/>
      <c r="AB107" s="78"/>
      <c r="AC107" s="78"/>
      <c r="AD107" s="78"/>
      <c r="AE107" s="78"/>
      <c r="AF107" s="78"/>
      <c r="AG107" s="78"/>
      <c r="AH107" s="78"/>
      <c r="AI107" s="78"/>
      <c r="AJ107" s="78"/>
      <c r="AK107" s="78"/>
      <c r="AL107" s="37"/>
      <c r="AM107" s="37"/>
      <c r="AN107" s="37"/>
      <c r="AO107" s="37"/>
    </row>
    <row r="108" spans="1:41" s="176" customFormat="1">
      <c r="A108" s="1040"/>
      <c r="B108" s="1040"/>
      <c r="C108" s="1040"/>
      <c r="D108" s="1040"/>
      <c r="E108" s="1040"/>
      <c r="F108" s="1040"/>
      <c r="H108" s="37"/>
      <c r="I108" s="37"/>
      <c r="J108" s="37"/>
      <c r="K108" s="37"/>
      <c r="L108" s="37"/>
      <c r="M108" s="37"/>
      <c r="N108" s="1"/>
      <c r="O108" s="37"/>
      <c r="P108" s="37"/>
      <c r="Q108" s="37"/>
      <c r="R108" s="78"/>
      <c r="S108" s="78"/>
      <c r="T108" s="78"/>
      <c r="U108" s="78"/>
      <c r="V108" s="78"/>
      <c r="W108" s="78"/>
      <c r="X108" s="78"/>
      <c r="Y108" s="78"/>
      <c r="Z108" s="78"/>
      <c r="AA108" s="78"/>
      <c r="AB108" s="78"/>
      <c r="AC108" s="78"/>
      <c r="AD108" s="78"/>
      <c r="AE108" s="78"/>
      <c r="AF108" s="78"/>
      <c r="AG108" s="78"/>
      <c r="AH108" s="78"/>
      <c r="AI108" s="78"/>
      <c r="AJ108" s="78"/>
      <c r="AK108" s="78"/>
      <c r="AL108" s="37"/>
      <c r="AM108" s="37"/>
      <c r="AN108" s="37"/>
      <c r="AO108" s="37"/>
    </row>
    <row r="109" spans="1:41" s="176" customFormat="1">
      <c r="A109" s="1040"/>
      <c r="B109" s="1040"/>
      <c r="C109" s="1040"/>
      <c r="D109" s="1040"/>
      <c r="E109" s="1040"/>
      <c r="F109" s="1040"/>
      <c r="H109" s="37"/>
      <c r="I109" s="37"/>
      <c r="J109" s="37"/>
      <c r="K109" s="37"/>
      <c r="L109" s="37"/>
      <c r="M109" s="37"/>
      <c r="N109" s="1"/>
      <c r="O109" s="37"/>
      <c r="P109" s="37"/>
      <c r="Q109" s="37"/>
      <c r="R109" s="78"/>
      <c r="S109" s="78"/>
      <c r="T109" s="78"/>
      <c r="U109" s="78"/>
      <c r="V109" s="78"/>
      <c r="W109" s="78"/>
      <c r="X109" s="78"/>
      <c r="Y109" s="78"/>
      <c r="Z109" s="78"/>
      <c r="AA109" s="78"/>
      <c r="AB109" s="78"/>
      <c r="AC109" s="78"/>
      <c r="AD109" s="78"/>
      <c r="AE109" s="78"/>
      <c r="AF109" s="78"/>
      <c r="AG109" s="78"/>
      <c r="AH109" s="78"/>
      <c r="AI109" s="78"/>
      <c r="AJ109" s="78"/>
      <c r="AK109" s="78"/>
      <c r="AL109" s="37"/>
      <c r="AM109" s="37"/>
      <c r="AN109" s="37"/>
      <c r="AO109" s="37"/>
    </row>
    <row r="110" spans="1:41" s="176" customFormat="1">
      <c r="A110" s="1040"/>
      <c r="B110" s="1040"/>
      <c r="C110" s="1040"/>
      <c r="D110" s="1040"/>
      <c r="E110" s="1040"/>
      <c r="F110" s="1040"/>
      <c r="H110" s="37"/>
      <c r="I110" s="37"/>
      <c r="J110" s="37"/>
      <c r="K110" s="37"/>
      <c r="L110" s="37"/>
      <c r="M110" s="37"/>
      <c r="N110" s="1"/>
      <c r="O110" s="37"/>
      <c r="P110" s="37"/>
      <c r="Q110" s="37"/>
      <c r="R110" s="78"/>
      <c r="S110" s="78"/>
      <c r="T110" s="78"/>
      <c r="U110" s="78"/>
      <c r="V110" s="78"/>
      <c r="W110" s="78"/>
      <c r="X110" s="78"/>
      <c r="Y110" s="78"/>
      <c r="Z110" s="78"/>
      <c r="AA110" s="78"/>
      <c r="AB110" s="78"/>
      <c r="AC110" s="78"/>
      <c r="AD110" s="78"/>
      <c r="AE110" s="78"/>
      <c r="AF110" s="78"/>
      <c r="AG110" s="78"/>
      <c r="AH110" s="78"/>
      <c r="AI110" s="78"/>
      <c r="AJ110" s="78"/>
      <c r="AK110" s="78"/>
      <c r="AL110" s="37"/>
      <c r="AM110" s="37"/>
      <c r="AN110" s="37"/>
      <c r="AO110" s="37"/>
    </row>
    <row r="111" spans="1:41" s="176" customFormat="1">
      <c r="A111" s="1040"/>
      <c r="B111" s="1040"/>
      <c r="C111" s="1040"/>
      <c r="D111" s="1040"/>
      <c r="E111" s="1040"/>
      <c r="F111" s="1040"/>
      <c r="H111" s="37"/>
      <c r="I111" s="37"/>
      <c r="J111" s="37"/>
      <c r="K111" s="37"/>
      <c r="L111" s="37"/>
      <c r="M111" s="37"/>
      <c r="N111" s="1"/>
      <c r="O111" s="37"/>
      <c r="P111" s="37"/>
      <c r="Q111" s="37"/>
      <c r="R111" s="78"/>
      <c r="S111" s="78"/>
      <c r="T111" s="78"/>
      <c r="U111" s="78"/>
      <c r="V111" s="78"/>
      <c r="W111" s="78"/>
      <c r="X111" s="78"/>
      <c r="Y111" s="78"/>
      <c r="Z111" s="78"/>
      <c r="AA111" s="78"/>
      <c r="AB111" s="78"/>
      <c r="AC111" s="78"/>
      <c r="AD111" s="78"/>
      <c r="AE111" s="78"/>
      <c r="AF111" s="78"/>
      <c r="AG111" s="78"/>
      <c r="AH111" s="78"/>
      <c r="AI111" s="78"/>
      <c r="AJ111" s="78"/>
      <c r="AK111" s="78"/>
      <c r="AL111" s="37"/>
      <c r="AM111" s="37"/>
      <c r="AN111" s="37"/>
      <c r="AO111" s="37"/>
    </row>
    <row r="112" spans="1:41" s="176" customFormat="1">
      <c r="A112" s="1040"/>
      <c r="B112" s="1040"/>
      <c r="C112" s="1040"/>
      <c r="D112" s="1040"/>
      <c r="E112" s="1040"/>
      <c r="F112" s="1040"/>
      <c r="H112" s="37"/>
      <c r="I112" s="37"/>
      <c r="J112" s="37"/>
      <c r="K112" s="37"/>
      <c r="L112" s="37"/>
      <c r="M112" s="37"/>
      <c r="N112" s="1"/>
      <c r="O112" s="37"/>
      <c r="P112" s="37"/>
      <c r="Q112" s="37"/>
      <c r="R112" s="78"/>
      <c r="S112" s="78"/>
      <c r="T112" s="78"/>
      <c r="U112" s="78"/>
      <c r="V112" s="78"/>
      <c r="W112" s="78"/>
      <c r="X112" s="78"/>
      <c r="Y112" s="78"/>
      <c r="Z112" s="78"/>
      <c r="AA112" s="78"/>
      <c r="AB112" s="78"/>
      <c r="AC112" s="78"/>
      <c r="AD112" s="78"/>
      <c r="AE112" s="78"/>
      <c r="AF112" s="78"/>
      <c r="AG112" s="78"/>
      <c r="AH112" s="78"/>
      <c r="AI112" s="78"/>
      <c r="AJ112" s="78"/>
      <c r="AK112" s="78"/>
      <c r="AL112" s="37"/>
      <c r="AM112" s="37"/>
      <c r="AN112" s="37"/>
      <c r="AO112" s="37"/>
    </row>
    <row r="113" spans="1:41" s="176" customFormat="1">
      <c r="A113" s="1040"/>
      <c r="B113" s="1040"/>
      <c r="C113" s="1040"/>
      <c r="D113" s="1040"/>
      <c r="E113" s="1040"/>
      <c r="F113" s="1040"/>
      <c r="H113" s="37"/>
      <c r="I113" s="37"/>
      <c r="J113" s="37"/>
      <c r="K113" s="37"/>
      <c r="L113" s="37"/>
      <c r="M113" s="37"/>
      <c r="N113" s="1"/>
      <c r="O113" s="37"/>
      <c r="P113" s="37"/>
      <c r="Q113" s="37"/>
      <c r="R113" s="78"/>
      <c r="S113" s="78"/>
      <c r="T113" s="78"/>
      <c r="U113" s="78"/>
      <c r="V113" s="78"/>
      <c r="W113" s="78"/>
      <c r="X113" s="78"/>
      <c r="Y113" s="78"/>
      <c r="Z113" s="78"/>
      <c r="AA113" s="78"/>
      <c r="AB113" s="78"/>
      <c r="AC113" s="78"/>
      <c r="AD113" s="78"/>
      <c r="AE113" s="78"/>
      <c r="AF113" s="78"/>
      <c r="AG113" s="78"/>
      <c r="AH113" s="78"/>
      <c r="AI113" s="78"/>
      <c r="AJ113" s="78"/>
      <c r="AK113" s="78"/>
      <c r="AL113" s="37"/>
      <c r="AM113" s="37"/>
      <c r="AN113" s="37"/>
      <c r="AO113" s="37"/>
    </row>
    <row r="114" spans="1:41" s="176" customFormat="1">
      <c r="A114" s="1040"/>
      <c r="B114" s="1040"/>
      <c r="C114" s="1040"/>
      <c r="D114" s="1040"/>
      <c r="E114" s="1040"/>
      <c r="F114" s="1040"/>
      <c r="H114" s="37"/>
      <c r="I114" s="37"/>
      <c r="J114" s="37"/>
      <c r="K114" s="37"/>
      <c r="L114" s="37"/>
      <c r="M114" s="37"/>
      <c r="N114" s="1"/>
      <c r="O114" s="37"/>
      <c r="P114" s="37"/>
      <c r="Q114" s="37"/>
      <c r="R114" s="78"/>
      <c r="S114" s="78"/>
      <c r="T114" s="78"/>
      <c r="U114" s="78"/>
      <c r="V114" s="78"/>
      <c r="W114" s="78"/>
      <c r="X114" s="78"/>
      <c r="Y114" s="78"/>
      <c r="Z114" s="78"/>
      <c r="AA114" s="78"/>
      <c r="AB114" s="78"/>
      <c r="AC114" s="78"/>
      <c r="AD114" s="78"/>
      <c r="AE114" s="78"/>
      <c r="AF114" s="78"/>
      <c r="AG114" s="78"/>
      <c r="AH114" s="78"/>
      <c r="AI114" s="78"/>
      <c r="AJ114" s="78"/>
      <c r="AK114" s="78"/>
      <c r="AL114" s="37"/>
      <c r="AM114" s="37"/>
      <c r="AN114" s="37"/>
      <c r="AO114" s="37"/>
    </row>
    <row r="115" spans="1:41" s="176" customFormat="1">
      <c r="A115" s="1040"/>
      <c r="B115" s="1040"/>
      <c r="C115" s="1040"/>
      <c r="D115" s="1040"/>
      <c r="E115" s="1040"/>
      <c r="F115" s="1040"/>
      <c r="H115" s="37"/>
      <c r="I115" s="37"/>
      <c r="J115" s="37"/>
      <c r="K115" s="37"/>
      <c r="L115" s="37"/>
      <c r="M115" s="37"/>
      <c r="N115" s="1"/>
      <c r="O115" s="37"/>
      <c r="P115" s="37"/>
      <c r="Q115" s="37"/>
      <c r="R115" s="78"/>
      <c r="S115" s="78"/>
      <c r="T115" s="78"/>
      <c r="U115" s="78"/>
      <c r="V115" s="78"/>
      <c r="W115" s="78"/>
      <c r="X115" s="78"/>
      <c r="Y115" s="78"/>
      <c r="Z115" s="78"/>
      <c r="AA115" s="78"/>
      <c r="AB115" s="78"/>
      <c r="AC115" s="78"/>
      <c r="AD115" s="78"/>
      <c r="AE115" s="78"/>
      <c r="AF115" s="78"/>
      <c r="AG115" s="78"/>
      <c r="AH115" s="78"/>
      <c r="AI115" s="78"/>
      <c r="AJ115" s="78"/>
      <c r="AK115" s="78"/>
      <c r="AL115" s="37"/>
      <c r="AM115" s="37"/>
      <c r="AN115" s="37"/>
      <c r="AO115" s="37"/>
    </row>
    <row r="116" spans="1:41" s="176" customFormat="1">
      <c r="A116" s="1040"/>
      <c r="B116" s="1040"/>
      <c r="C116" s="1040"/>
      <c r="D116" s="1040"/>
      <c r="E116" s="1040"/>
      <c r="F116" s="1040"/>
      <c r="H116" s="37"/>
      <c r="I116" s="37"/>
      <c r="J116" s="37"/>
      <c r="K116" s="37"/>
      <c r="L116" s="37"/>
      <c r="M116" s="37"/>
      <c r="N116" s="1"/>
      <c r="O116" s="37"/>
      <c r="P116" s="37"/>
      <c r="Q116" s="37"/>
      <c r="R116" s="78"/>
      <c r="S116" s="78"/>
      <c r="T116" s="78"/>
      <c r="U116" s="78"/>
      <c r="V116" s="78"/>
      <c r="W116" s="78"/>
      <c r="X116" s="78"/>
      <c r="Y116" s="78"/>
      <c r="Z116" s="78"/>
      <c r="AA116" s="78"/>
      <c r="AB116" s="78"/>
      <c r="AC116" s="78"/>
      <c r="AD116" s="78"/>
      <c r="AE116" s="78"/>
      <c r="AF116" s="78"/>
      <c r="AG116" s="78"/>
      <c r="AH116" s="78"/>
      <c r="AI116" s="78"/>
      <c r="AJ116" s="78"/>
      <c r="AK116" s="78"/>
      <c r="AL116" s="37"/>
      <c r="AM116" s="37"/>
      <c r="AN116" s="37"/>
      <c r="AO116" s="37"/>
    </row>
    <row r="117" spans="1:41" s="176" customFormat="1">
      <c r="A117" s="1040"/>
      <c r="B117" s="1040"/>
      <c r="C117" s="1040"/>
      <c r="D117" s="1040"/>
      <c r="E117" s="1040"/>
      <c r="F117" s="1040"/>
      <c r="H117" s="37"/>
      <c r="I117" s="37"/>
      <c r="J117" s="37"/>
      <c r="K117" s="37"/>
      <c r="L117" s="37"/>
      <c r="M117" s="37"/>
      <c r="N117" s="1"/>
      <c r="O117" s="37"/>
      <c r="P117" s="37"/>
      <c r="Q117" s="37"/>
      <c r="R117" s="78"/>
      <c r="S117" s="78"/>
      <c r="T117" s="78"/>
      <c r="U117" s="78"/>
      <c r="V117" s="78"/>
      <c r="W117" s="78"/>
      <c r="X117" s="78"/>
      <c r="Y117" s="78"/>
      <c r="Z117" s="78"/>
      <c r="AA117" s="78"/>
      <c r="AB117" s="78"/>
      <c r="AC117" s="78"/>
      <c r="AD117" s="78"/>
      <c r="AE117" s="78"/>
      <c r="AF117" s="78"/>
      <c r="AG117" s="78"/>
      <c r="AH117" s="78"/>
      <c r="AI117" s="78"/>
      <c r="AJ117" s="78"/>
      <c r="AK117" s="78"/>
      <c r="AL117" s="37"/>
      <c r="AM117" s="37"/>
      <c r="AN117" s="37"/>
      <c r="AO117" s="37"/>
    </row>
    <row r="118" spans="1:41" s="176" customFormat="1">
      <c r="A118" s="1040"/>
      <c r="B118" s="1040"/>
      <c r="C118" s="1040"/>
      <c r="D118" s="1040"/>
      <c r="E118" s="1040"/>
      <c r="F118" s="1040"/>
      <c r="H118" s="37"/>
      <c r="I118" s="37"/>
      <c r="J118" s="37"/>
      <c r="K118" s="37"/>
      <c r="L118" s="37"/>
      <c r="M118" s="37"/>
      <c r="N118" s="1"/>
      <c r="O118" s="37"/>
      <c r="P118" s="37"/>
      <c r="Q118" s="37"/>
      <c r="R118" s="78"/>
      <c r="S118" s="78"/>
      <c r="T118" s="78"/>
      <c r="U118" s="78"/>
      <c r="V118" s="78"/>
      <c r="W118" s="78"/>
      <c r="X118" s="78"/>
      <c r="Y118" s="78"/>
      <c r="Z118" s="78"/>
      <c r="AA118" s="78"/>
      <c r="AB118" s="78"/>
      <c r="AC118" s="78"/>
      <c r="AD118" s="78"/>
      <c r="AE118" s="78"/>
      <c r="AF118" s="78"/>
      <c r="AG118" s="78"/>
      <c r="AH118" s="78"/>
      <c r="AI118" s="78"/>
      <c r="AJ118" s="78"/>
      <c r="AK118" s="78"/>
      <c r="AL118" s="37"/>
      <c r="AM118" s="37"/>
      <c r="AN118" s="37"/>
      <c r="AO118" s="37"/>
    </row>
    <row r="119" spans="1:41" s="176" customFormat="1">
      <c r="A119" s="1040"/>
      <c r="B119" s="1040"/>
      <c r="C119" s="1040"/>
      <c r="D119" s="1040"/>
      <c r="E119" s="1040"/>
      <c r="F119" s="1040"/>
      <c r="H119" s="37"/>
      <c r="I119" s="37"/>
      <c r="J119" s="37"/>
      <c r="K119" s="37"/>
      <c r="L119" s="37"/>
      <c r="M119" s="37"/>
      <c r="N119" s="1"/>
      <c r="O119" s="37"/>
      <c r="P119" s="37"/>
      <c r="Q119" s="37"/>
      <c r="R119" s="78"/>
      <c r="S119" s="78"/>
      <c r="T119" s="78"/>
      <c r="U119" s="78"/>
      <c r="V119" s="78"/>
      <c r="W119" s="78"/>
      <c r="X119" s="78"/>
      <c r="Y119" s="78"/>
      <c r="Z119" s="78"/>
      <c r="AA119" s="78"/>
      <c r="AB119" s="78"/>
      <c r="AC119" s="78"/>
      <c r="AD119" s="78"/>
      <c r="AE119" s="78"/>
      <c r="AF119" s="78"/>
      <c r="AG119" s="78"/>
      <c r="AH119" s="78"/>
      <c r="AI119" s="78"/>
      <c r="AJ119" s="78"/>
      <c r="AK119" s="78"/>
      <c r="AL119" s="37"/>
      <c r="AM119" s="37"/>
      <c r="AN119" s="37"/>
      <c r="AO119" s="37"/>
    </row>
    <row r="120" spans="1:41" s="176" customFormat="1">
      <c r="A120" s="1040"/>
      <c r="B120" s="1040"/>
      <c r="C120" s="1040"/>
      <c r="D120" s="1040"/>
      <c r="E120" s="1040"/>
      <c r="F120" s="1040"/>
      <c r="H120" s="37"/>
      <c r="I120" s="37"/>
      <c r="J120" s="37"/>
      <c r="K120" s="37"/>
      <c r="L120" s="37"/>
      <c r="M120" s="37"/>
      <c r="N120" s="1"/>
      <c r="O120" s="37"/>
      <c r="P120" s="37"/>
      <c r="Q120" s="37"/>
      <c r="R120" s="78"/>
      <c r="S120" s="78"/>
      <c r="T120" s="78"/>
      <c r="U120" s="78"/>
      <c r="V120" s="78"/>
      <c r="W120" s="78"/>
      <c r="X120" s="78"/>
      <c r="Y120" s="78"/>
      <c r="Z120" s="78"/>
      <c r="AA120" s="78"/>
      <c r="AB120" s="78"/>
      <c r="AC120" s="78"/>
      <c r="AD120" s="78"/>
      <c r="AE120" s="78"/>
      <c r="AF120" s="78"/>
      <c r="AG120" s="78"/>
      <c r="AH120" s="78"/>
      <c r="AI120" s="78"/>
      <c r="AJ120" s="78"/>
      <c r="AK120" s="78"/>
      <c r="AL120" s="37"/>
      <c r="AM120" s="37"/>
      <c r="AN120" s="37"/>
      <c r="AO120" s="37"/>
    </row>
    <row r="121" spans="1:41" s="176" customFormat="1">
      <c r="A121" s="1040"/>
      <c r="B121" s="1040"/>
      <c r="C121" s="1040"/>
      <c r="D121" s="1040"/>
      <c r="E121" s="1040"/>
      <c r="F121" s="1040"/>
      <c r="H121" s="37"/>
      <c r="I121" s="37"/>
      <c r="J121" s="37"/>
      <c r="K121" s="37"/>
      <c r="L121" s="37"/>
      <c r="M121" s="37"/>
      <c r="N121" s="1"/>
      <c r="O121" s="37"/>
      <c r="P121" s="37"/>
      <c r="Q121" s="37"/>
      <c r="R121" s="78"/>
      <c r="S121" s="78"/>
      <c r="T121" s="78"/>
      <c r="U121" s="78"/>
      <c r="V121" s="78"/>
      <c r="W121" s="78"/>
      <c r="X121" s="78"/>
      <c r="Y121" s="78"/>
      <c r="Z121" s="78"/>
      <c r="AA121" s="78"/>
      <c r="AB121" s="78"/>
      <c r="AC121" s="78"/>
      <c r="AD121" s="78"/>
      <c r="AE121" s="78"/>
      <c r="AF121" s="78"/>
      <c r="AG121" s="78"/>
      <c r="AH121" s="78"/>
      <c r="AI121" s="78"/>
      <c r="AJ121" s="78"/>
      <c r="AK121" s="78"/>
      <c r="AL121" s="37"/>
      <c r="AM121" s="37"/>
      <c r="AN121" s="37"/>
      <c r="AO121" s="37"/>
    </row>
    <row r="122" spans="1:41" s="176" customFormat="1">
      <c r="A122" s="1040"/>
      <c r="B122" s="1040"/>
      <c r="C122" s="1040"/>
      <c r="D122" s="1040"/>
      <c r="E122" s="1040"/>
      <c r="F122" s="1040"/>
      <c r="H122" s="37"/>
      <c r="I122" s="37"/>
      <c r="J122" s="37"/>
      <c r="K122" s="37"/>
      <c r="L122" s="37"/>
      <c r="M122" s="37"/>
      <c r="N122" s="1"/>
      <c r="O122" s="37"/>
      <c r="P122" s="37"/>
      <c r="Q122" s="37"/>
      <c r="R122" s="78"/>
      <c r="S122" s="78"/>
      <c r="T122" s="78"/>
      <c r="U122" s="78"/>
      <c r="V122" s="78"/>
      <c r="W122" s="78"/>
      <c r="X122" s="78"/>
      <c r="Y122" s="78"/>
      <c r="Z122" s="78"/>
      <c r="AA122" s="78"/>
      <c r="AB122" s="78"/>
      <c r="AC122" s="78"/>
      <c r="AD122" s="78"/>
      <c r="AE122" s="78"/>
      <c r="AF122" s="78"/>
      <c r="AG122" s="78"/>
      <c r="AH122" s="78"/>
      <c r="AI122" s="78"/>
      <c r="AJ122" s="78"/>
      <c r="AK122" s="78"/>
      <c r="AL122" s="37"/>
      <c r="AM122" s="37"/>
      <c r="AN122" s="37"/>
      <c r="AO122" s="37"/>
    </row>
    <row r="123" spans="1:41" s="176" customFormat="1">
      <c r="A123" s="1040"/>
      <c r="B123" s="89"/>
      <c r="C123" s="88"/>
      <c r="D123" s="88"/>
      <c r="E123" s="88"/>
      <c r="F123" s="88"/>
      <c r="H123" s="37"/>
      <c r="I123" s="37"/>
      <c r="J123" s="37"/>
      <c r="K123" s="37"/>
      <c r="L123" s="37"/>
      <c r="M123" s="37"/>
      <c r="N123" s="1"/>
      <c r="O123" s="37"/>
      <c r="P123" s="37"/>
      <c r="Q123" s="37"/>
      <c r="R123" s="78"/>
      <c r="S123" s="78"/>
      <c r="T123" s="78"/>
      <c r="U123" s="78"/>
      <c r="V123" s="78"/>
      <c r="W123" s="78"/>
      <c r="X123" s="78"/>
      <c r="Y123" s="78"/>
      <c r="Z123" s="78"/>
      <c r="AA123" s="78"/>
      <c r="AB123" s="78"/>
      <c r="AC123" s="78"/>
      <c r="AD123" s="78"/>
      <c r="AE123" s="78"/>
      <c r="AF123" s="78"/>
      <c r="AG123" s="78"/>
      <c r="AH123" s="78"/>
      <c r="AI123" s="78"/>
      <c r="AJ123" s="78"/>
      <c r="AK123" s="78"/>
      <c r="AL123" s="37"/>
      <c r="AM123" s="37"/>
      <c r="AN123" s="37"/>
      <c r="AO123" s="37"/>
    </row>
    <row r="124" spans="1:41" s="176" customFormat="1">
      <c r="A124" s="1040"/>
      <c r="B124" s="89"/>
      <c r="C124" s="88"/>
      <c r="D124" s="88"/>
      <c r="E124" s="88"/>
      <c r="F124" s="88"/>
      <c r="H124" s="37"/>
      <c r="I124" s="37"/>
      <c r="J124" s="37"/>
      <c r="K124" s="37"/>
      <c r="L124" s="37"/>
      <c r="M124" s="37"/>
      <c r="N124" s="1"/>
      <c r="O124" s="37"/>
      <c r="P124" s="37"/>
      <c r="Q124" s="37"/>
      <c r="R124" s="78"/>
      <c r="S124" s="78"/>
      <c r="T124" s="78"/>
      <c r="U124" s="78"/>
      <c r="V124" s="78"/>
      <c r="W124" s="78"/>
      <c r="X124" s="78"/>
      <c r="Y124" s="78"/>
      <c r="Z124" s="78"/>
      <c r="AA124" s="78"/>
      <c r="AB124" s="78"/>
      <c r="AC124" s="78"/>
      <c r="AD124" s="78"/>
      <c r="AE124" s="78"/>
      <c r="AF124" s="78"/>
      <c r="AG124" s="78"/>
      <c r="AH124" s="78"/>
      <c r="AI124" s="78"/>
      <c r="AJ124" s="78"/>
      <c r="AK124" s="78"/>
      <c r="AL124" s="37"/>
      <c r="AM124" s="37"/>
      <c r="AN124" s="37"/>
      <c r="AO124" s="37"/>
    </row>
    <row r="125" spans="1:41" s="176" customFormat="1">
      <c r="A125" s="1040"/>
      <c r="B125" s="89"/>
      <c r="C125" s="88"/>
      <c r="D125" s="88"/>
      <c r="E125" s="88"/>
      <c r="F125" s="88"/>
      <c r="H125" s="37"/>
      <c r="I125" s="37"/>
      <c r="J125" s="37"/>
      <c r="K125" s="37"/>
      <c r="L125" s="37"/>
      <c r="M125" s="37"/>
      <c r="N125" s="1"/>
      <c r="O125" s="37"/>
      <c r="P125" s="37"/>
      <c r="Q125" s="37"/>
      <c r="R125" s="78"/>
      <c r="S125" s="78"/>
      <c r="T125" s="78"/>
      <c r="U125" s="78"/>
      <c r="V125" s="78"/>
      <c r="W125" s="78"/>
      <c r="X125" s="78"/>
      <c r="Y125" s="78"/>
      <c r="Z125" s="78"/>
      <c r="AA125" s="78"/>
      <c r="AB125" s="78"/>
      <c r="AC125" s="78"/>
      <c r="AD125" s="78"/>
      <c r="AE125" s="78"/>
      <c r="AF125" s="78"/>
      <c r="AG125" s="78"/>
      <c r="AH125" s="78"/>
      <c r="AI125" s="78"/>
      <c r="AJ125" s="78"/>
      <c r="AK125" s="78"/>
      <c r="AL125" s="37"/>
      <c r="AM125" s="37"/>
      <c r="AN125" s="37"/>
      <c r="AO125" s="37"/>
    </row>
    <row r="126" spans="1:41" s="176" customFormat="1">
      <c r="A126" s="1040"/>
      <c r="B126" s="89"/>
      <c r="C126" s="88"/>
      <c r="D126" s="88"/>
      <c r="E126" s="88"/>
      <c r="F126" s="88"/>
      <c r="H126" s="37"/>
      <c r="I126" s="37"/>
      <c r="J126" s="37"/>
      <c r="K126" s="37"/>
      <c r="L126" s="37"/>
      <c r="M126" s="37"/>
      <c r="N126" s="1"/>
      <c r="O126" s="37"/>
      <c r="P126" s="37"/>
      <c r="Q126" s="37"/>
      <c r="R126" s="78"/>
      <c r="S126" s="78"/>
      <c r="T126" s="78"/>
      <c r="U126" s="78"/>
      <c r="V126" s="78"/>
      <c r="W126" s="78"/>
      <c r="X126" s="78"/>
      <c r="Y126" s="78"/>
      <c r="Z126" s="78"/>
      <c r="AA126" s="78"/>
      <c r="AB126" s="78"/>
      <c r="AC126" s="78"/>
      <c r="AD126" s="78"/>
      <c r="AE126" s="78"/>
      <c r="AF126" s="78"/>
      <c r="AG126" s="78"/>
      <c r="AH126" s="78"/>
      <c r="AI126" s="78"/>
      <c r="AJ126" s="78"/>
      <c r="AK126" s="78"/>
      <c r="AL126" s="37"/>
      <c r="AM126" s="37"/>
      <c r="AN126" s="37"/>
      <c r="AO126" s="37"/>
    </row>
    <row r="127" spans="1:41" s="176" customFormat="1">
      <c r="A127" s="1040"/>
      <c r="B127" s="89"/>
      <c r="C127" s="88"/>
      <c r="D127" s="88"/>
      <c r="E127" s="88"/>
      <c r="F127" s="88"/>
      <c r="H127" s="37"/>
      <c r="I127" s="37"/>
      <c r="J127" s="37"/>
      <c r="K127" s="37"/>
      <c r="L127" s="37"/>
      <c r="M127" s="37"/>
      <c r="N127" s="1"/>
      <c r="O127" s="37"/>
      <c r="P127" s="37"/>
      <c r="Q127" s="37"/>
      <c r="R127" s="78"/>
      <c r="S127" s="78"/>
      <c r="T127" s="78"/>
      <c r="U127" s="78"/>
      <c r="V127" s="78"/>
      <c r="W127" s="78"/>
      <c r="X127" s="78"/>
      <c r="Y127" s="78"/>
      <c r="Z127" s="78"/>
      <c r="AA127" s="78"/>
      <c r="AB127" s="78"/>
      <c r="AC127" s="78"/>
      <c r="AD127" s="78"/>
      <c r="AE127" s="78"/>
      <c r="AF127" s="78"/>
      <c r="AG127" s="78"/>
      <c r="AH127" s="78"/>
      <c r="AI127" s="78"/>
      <c r="AJ127" s="78"/>
      <c r="AK127" s="78"/>
      <c r="AL127" s="37"/>
      <c r="AM127" s="37"/>
      <c r="AN127" s="37"/>
      <c r="AO127" s="37"/>
    </row>
    <row r="128" spans="1:41" s="176" customFormat="1">
      <c r="A128" s="1040"/>
      <c r="B128" s="89"/>
      <c r="C128" s="88"/>
      <c r="D128" s="88"/>
      <c r="E128" s="88"/>
      <c r="F128" s="88"/>
      <c r="H128" s="37"/>
      <c r="I128" s="37"/>
      <c r="J128" s="37"/>
      <c r="K128" s="37"/>
      <c r="L128" s="37"/>
      <c r="M128" s="37"/>
      <c r="N128" s="1"/>
      <c r="O128" s="37"/>
      <c r="P128" s="37"/>
      <c r="Q128" s="37"/>
      <c r="R128" s="78"/>
      <c r="S128" s="78"/>
      <c r="T128" s="78"/>
      <c r="U128" s="78"/>
      <c r="V128" s="78"/>
      <c r="W128" s="78"/>
      <c r="X128" s="78"/>
      <c r="Y128" s="78"/>
      <c r="Z128" s="78"/>
      <c r="AA128" s="78"/>
      <c r="AB128" s="78"/>
      <c r="AC128" s="78"/>
      <c r="AD128" s="78"/>
      <c r="AE128" s="78"/>
      <c r="AF128" s="78"/>
      <c r="AG128" s="78"/>
      <c r="AH128" s="78"/>
      <c r="AI128" s="78"/>
      <c r="AJ128" s="78"/>
      <c r="AK128" s="78"/>
      <c r="AL128" s="37"/>
      <c r="AM128" s="37"/>
      <c r="AN128" s="37"/>
      <c r="AO128" s="37"/>
    </row>
    <row r="129" spans="1:41" s="176" customFormat="1">
      <c r="A129" s="1040"/>
      <c r="B129" s="89"/>
      <c r="C129" s="88"/>
      <c r="D129" s="88"/>
      <c r="E129" s="88"/>
      <c r="F129" s="88"/>
      <c r="H129" s="37"/>
      <c r="I129" s="37"/>
      <c r="J129" s="37"/>
      <c r="K129" s="37"/>
      <c r="L129" s="37"/>
      <c r="M129" s="37"/>
      <c r="N129" s="1"/>
      <c r="O129" s="37"/>
      <c r="P129" s="37"/>
      <c r="Q129" s="37"/>
      <c r="R129" s="78"/>
      <c r="S129" s="78"/>
      <c r="T129" s="78"/>
      <c r="U129" s="78"/>
      <c r="V129" s="78"/>
      <c r="W129" s="78"/>
      <c r="X129" s="78"/>
      <c r="Y129" s="78"/>
      <c r="Z129" s="78"/>
      <c r="AA129" s="78"/>
      <c r="AB129" s="78"/>
      <c r="AC129" s="78"/>
      <c r="AD129" s="78"/>
      <c r="AE129" s="78"/>
      <c r="AF129" s="78"/>
      <c r="AG129" s="78"/>
      <c r="AH129" s="78"/>
      <c r="AI129" s="78"/>
      <c r="AJ129" s="78"/>
      <c r="AK129" s="78"/>
      <c r="AL129" s="37"/>
      <c r="AM129" s="37"/>
      <c r="AN129" s="37"/>
      <c r="AO129" s="37"/>
    </row>
    <row r="130" spans="1:41" s="176" customFormat="1">
      <c r="A130" s="1040"/>
      <c r="B130" s="89"/>
      <c r="C130" s="88"/>
      <c r="D130" s="88"/>
      <c r="E130" s="88"/>
      <c r="F130" s="88"/>
      <c r="H130" s="37"/>
      <c r="I130" s="37"/>
      <c r="J130" s="37"/>
      <c r="K130" s="37"/>
      <c r="L130" s="37"/>
      <c r="M130" s="37"/>
      <c r="N130" s="1"/>
      <c r="O130" s="37"/>
      <c r="P130" s="37"/>
      <c r="Q130" s="37"/>
      <c r="R130" s="78"/>
      <c r="S130" s="78"/>
      <c r="T130" s="78"/>
      <c r="U130" s="78"/>
      <c r="V130" s="78"/>
      <c r="W130" s="78"/>
      <c r="X130" s="78"/>
      <c r="Y130" s="78"/>
      <c r="Z130" s="78"/>
      <c r="AA130" s="78"/>
      <c r="AB130" s="78"/>
      <c r="AC130" s="78"/>
      <c r="AD130" s="78"/>
      <c r="AE130" s="78"/>
      <c r="AF130" s="78"/>
      <c r="AG130" s="78"/>
      <c r="AH130" s="78"/>
      <c r="AI130" s="78"/>
      <c r="AJ130" s="78"/>
      <c r="AK130" s="78"/>
      <c r="AL130" s="37"/>
      <c r="AM130" s="37"/>
      <c r="AN130" s="37"/>
      <c r="AO130" s="37"/>
    </row>
    <row r="131" spans="1:41" s="176" customFormat="1">
      <c r="A131" s="1040"/>
      <c r="B131" s="89"/>
      <c r="C131" s="88"/>
      <c r="D131" s="88"/>
      <c r="E131" s="88"/>
      <c r="F131" s="88"/>
      <c r="H131" s="37"/>
      <c r="I131" s="37"/>
      <c r="J131" s="37"/>
      <c r="K131" s="37"/>
      <c r="L131" s="37"/>
      <c r="M131" s="37"/>
      <c r="N131" s="1"/>
      <c r="O131" s="37"/>
      <c r="P131" s="37"/>
      <c r="Q131" s="37"/>
      <c r="R131" s="78"/>
      <c r="S131" s="78"/>
      <c r="T131" s="78"/>
      <c r="U131" s="78"/>
      <c r="V131" s="78"/>
      <c r="W131" s="78"/>
      <c r="X131" s="78"/>
      <c r="Y131" s="78"/>
      <c r="Z131" s="78"/>
      <c r="AA131" s="78"/>
      <c r="AB131" s="78"/>
      <c r="AC131" s="78"/>
      <c r="AD131" s="78"/>
      <c r="AE131" s="78"/>
      <c r="AF131" s="78"/>
      <c r="AG131" s="78"/>
      <c r="AH131" s="78"/>
      <c r="AI131" s="78"/>
      <c r="AJ131" s="78"/>
      <c r="AK131" s="78"/>
      <c r="AL131" s="37"/>
      <c r="AM131" s="37"/>
      <c r="AN131" s="37"/>
      <c r="AO131" s="37"/>
    </row>
    <row r="132" spans="1:41" s="176" customFormat="1">
      <c r="A132" s="1040"/>
      <c r="B132" s="89"/>
      <c r="C132" s="88"/>
      <c r="D132" s="88"/>
      <c r="E132" s="88"/>
      <c r="F132" s="88"/>
      <c r="H132" s="37"/>
      <c r="I132" s="37"/>
      <c r="J132" s="37"/>
      <c r="K132" s="37"/>
      <c r="L132" s="37"/>
      <c r="M132" s="37"/>
      <c r="N132" s="1"/>
      <c r="O132" s="37"/>
      <c r="P132" s="37"/>
      <c r="Q132" s="37"/>
      <c r="R132" s="78"/>
      <c r="S132" s="78"/>
      <c r="T132" s="78"/>
      <c r="U132" s="78"/>
      <c r="V132" s="78"/>
      <c r="W132" s="78"/>
      <c r="X132" s="78"/>
      <c r="Y132" s="78"/>
      <c r="Z132" s="78"/>
      <c r="AA132" s="78"/>
      <c r="AB132" s="78"/>
      <c r="AC132" s="78"/>
      <c r="AD132" s="78"/>
      <c r="AE132" s="78"/>
      <c r="AF132" s="78"/>
      <c r="AG132" s="78"/>
      <c r="AH132" s="78"/>
      <c r="AI132" s="78"/>
      <c r="AJ132" s="78"/>
      <c r="AK132" s="78"/>
      <c r="AL132" s="37"/>
      <c r="AM132" s="37"/>
      <c r="AN132" s="37"/>
      <c r="AO132" s="37"/>
    </row>
    <row r="133" spans="1:41" s="176" customFormat="1">
      <c r="A133" s="1040"/>
      <c r="B133" s="89"/>
      <c r="C133" s="88"/>
      <c r="D133" s="88"/>
      <c r="E133" s="88"/>
      <c r="F133" s="88"/>
      <c r="H133" s="37"/>
      <c r="I133" s="37"/>
      <c r="J133" s="37"/>
      <c r="K133" s="37"/>
      <c r="L133" s="37"/>
      <c r="M133" s="37"/>
      <c r="N133" s="1"/>
      <c r="O133" s="37"/>
      <c r="P133" s="37"/>
      <c r="Q133" s="37"/>
      <c r="R133" s="78"/>
      <c r="S133" s="78"/>
      <c r="T133" s="78"/>
      <c r="U133" s="78"/>
      <c r="V133" s="78"/>
      <c r="W133" s="78"/>
      <c r="X133" s="78"/>
      <c r="Y133" s="78"/>
      <c r="Z133" s="78"/>
      <c r="AA133" s="78"/>
      <c r="AB133" s="78"/>
      <c r="AC133" s="78"/>
      <c r="AD133" s="78"/>
      <c r="AE133" s="78"/>
      <c r="AF133" s="78"/>
      <c r="AG133" s="78"/>
      <c r="AH133" s="78"/>
      <c r="AI133" s="78"/>
      <c r="AJ133" s="78"/>
      <c r="AK133" s="78"/>
      <c r="AL133" s="37"/>
      <c r="AM133" s="37"/>
      <c r="AN133" s="37"/>
      <c r="AO133" s="37"/>
    </row>
    <row r="134" spans="1:41" s="176" customFormat="1">
      <c r="A134" s="1040"/>
      <c r="B134" s="89"/>
      <c r="C134" s="88"/>
      <c r="D134" s="88"/>
      <c r="E134" s="88"/>
      <c r="F134" s="88"/>
      <c r="H134" s="37"/>
      <c r="I134" s="37"/>
      <c r="J134" s="37"/>
      <c r="K134" s="37"/>
      <c r="L134" s="37"/>
      <c r="M134" s="37"/>
      <c r="N134" s="1"/>
      <c r="O134" s="37"/>
      <c r="P134" s="37"/>
      <c r="Q134" s="37"/>
      <c r="R134" s="78"/>
      <c r="S134" s="78"/>
      <c r="T134" s="78"/>
      <c r="U134" s="78"/>
      <c r="V134" s="78"/>
      <c r="W134" s="78"/>
      <c r="X134" s="78"/>
      <c r="Y134" s="78"/>
      <c r="Z134" s="78"/>
      <c r="AA134" s="78"/>
      <c r="AB134" s="78"/>
      <c r="AC134" s="78"/>
      <c r="AD134" s="78"/>
      <c r="AE134" s="78"/>
      <c r="AF134" s="78"/>
      <c r="AG134" s="78"/>
      <c r="AH134" s="78"/>
      <c r="AI134" s="78"/>
      <c r="AJ134" s="78"/>
      <c r="AK134" s="78"/>
      <c r="AL134" s="37"/>
      <c r="AM134" s="37"/>
      <c r="AN134" s="37"/>
      <c r="AO134" s="37"/>
    </row>
    <row r="135" spans="1:41" s="176" customFormat="1">
      <c r="A135" s="1040"/>
      <c r="B135" s="89"/>
      <c r="C135" s="88"/>
      <c r="D135" s="88"/>
      <c r="E135" s="88"/>
      <c r="F135" s="88"/>
      <c r="H135" s="37"/>
      <c r="I135" s="37"/>
      <c r="J135" s="37"/>
      <c r="K135" s="37"/>
      <c r="L135" s="37"/>
      <c r="M135" s="37"/>
      <c r="N135" s="1"/>
      <c r="O135" s="37"/>
      <c r="P135" s="37"/>
      <c r="Q135" s="37"/>
      <c r="R135" s="78"/>
      <c r="S135" s="78"/>
      <c r="T135" s="78"/>
      <c r="U135" s="78"/>
      <c r="V135" s="78"/>
      <c r="W135" s="78"/>
      <c r="X135" s="78"/>
      <c r="Y135" s="78"/>
      <c r="Z135" s="78"/>
      <c r="AA135" s="78"/>
      <c r="AB135" s="78"/>
      <c r="AC135" s="78"/>
      <c r="AD135" s="78"/>
      <c r="AE135" s="78"/>
      <c r="AF135" s="78"/>
      <c r="AG135" s="78"/>
      <c r="AH135" s="78"/>
      <c r="AI135" s="78"/>
      <c r="AJ135" s="78"/>
      <c r="AK135" s="78"/>
      <c r="AL135" s="37"/>
      <c r="AM135" s="37"/>
      <c r="AN135" s="37"/>
      <c r="AO135" s="37"/>
    </row>
    <row r="136" spans="1:41" s="176" customFormat="1">
      <c r="A136" s="1040"/>
      <c r="B136" s="89"/>
      <c r="C136" s="88"/>
      <c r="D136" s="88"/>
      <c r="E136" s="88"/>
      <c r="F136" s="88"/>
      <c r="H136" s="37"/>
      <c r="I136" s="37"/>
      <c r="J136" s="37"/>
      <c r="K136" s="37"/>
      <c r="L136" s="37"/>
      <c r="M136" s="37"/>
      <c r="N136" s="1"/>
      <c r="O136" s="37"/>
      <c r="P136" s="37"/>
      <c r="Q136" s="37"/>
      <c r="R136" s="78"/>
      <c r="S136" s="78"/>
      <c r="T136" s="78"/>
      <c r="U136" s="78"/>
      <c r="V136" s="78"/>
      <c r="W136" s="78"/>
      <c r="X136" s="78"/>
      <c r="Y136" s="78"/>
      <c r="Z136" s="78"/>
      <c r="AA136" s="78"/>
      <c r="AB136" s="78"/>
      <c r="AC136" s="78"/>
      <c r="AD136" s="78"/>
      <c r="AE136" s="78"/>
      <c r="AF136" s="78"/>
      <c r="AG136" s="78"/>
      <c r="AH136" s="78"/>
      <c r="AI136" s="78"/>
      <c r="AJ136" s="78"/>
      <c r="AK136" s="78"/>
      <c r="AL136" s="37"/>
      <c r="AM136" s="37"/>
      <c r="AN136" s="37"/>
      <c r="AO136" s="37"/>
    </row>
    <row r="137" spans="1:41" s="176" customFormat="1">
      <c r="A137" s="1040"/>
      <c r="B137" s="89"/>
      <c r="C137" s="88"/>
      <c r="D137" s="88"/>
      <c r="E137" s="88"/>
      <c r="F137" s="88"/>
      <c r="H137" s="37"/>
      <c r="I137" s="37"/>
      <c r="J137" s="37"/>
      <c r="K137" s="37"/>
      <c r="L137" s="37"/>
      <c r="M137" s="37"/>
      <c r="N137" s="1"/>
      <c r="O137" s="37"/>
      <c r="P137" s="37"/>
      <c r="Q137" s="37"/>
      <c r="R137" s="78"/>
      <c r="S137" s="78"/>
      <c r="T137" s="78"/>
      <c r="U137" s="78"/>
      <c r="V137" s="78"/>
      <c r="W137" s="78"/>
      <c r="X137" s="78"/>
      <c r="Y137" s="78"/>
      <c r="Z137" s="78"/>
      <c r="AA137" s="78"/>
      <c r="AB137" s="78"/>
      <c r="AC137" s="78"/>
      <c r="AD137" s="78"/>
      <c r="AE137" s="78"/>
      <c r="AF137" s="78"/>
      <c r="AG137" s="78"/>
      <c r="AH137" s="78"/>
      <c r="AI137" s="78"/>
      <c r="AJ137" s="78"/>
      <c r="AK137" s="78"/>
      <c r="AL137" s="37"/>
      <c r="AM137" s="37"/>
      <c r="AN137" s="37"/>
      <c r="AO137" s="37"/>
    </row>
    <row r="138" spans="1:41" s="176" customFormat="1">
      <c r="A138" s="1040"/>
      <c r="B138" s="89"/>
      <c r="C138" s="88"/>
      <c r="D138" s="88"/>
      <c r="E138" s="88"/>
      <c r="F138" s="88"/>
      <c r="H138" s="37"/>
      <c r="I138" s="37"/>
      <c r="J138" s="37"/>
      <c r="K138" s="37"/>
      <c r="L138" s="37"/>
      <c r="M138" s="37"/>
      <c r="N138" s="1"/>
      <c r="O138" s="37"/>
      <c r="P138" s="37"/>
      <c r="Q138" s="37"/>
      <c r="R138" s="78"/>
      <c r="S138" s="78"/>
      <c r="T138" s="78"/>
      <c r="U138" s="78"/>
      <c r="V138" s="78"/>
      <c r="W138" s="78"/>
      <c r="X138" s="78"/>
      <c r="Y138" s="78"/>
      <c r="Z138" s="78"/>
      <c r="AA138" s="78"/>
      <c r="AB138" s="78"/>
      <c r="AC138" s="78"/>
      <c r="AD138" s="78"/>
      <c r="AE138" s="78"/>
      <c r="AF138" s="78"/>
      <c r="AG138" s="78"/>
      <c r="AH138" s="78"/>
      <c r="AI138" s="78"/>
      <c r="AJ138" s="78"/>
      <c r="AK138" s="78"/>
      <c r="AL138" s="37"/>
      <c r="AM138" s="37"/>
      <c r="AN138" s="37"/>
      <c r="AO138" s="37"/>
    </row>
    <row r="139" spans="1:41" s="176" customFormat="1">
      <c r="A139" s="1040"/>
      <c r="B139" s="89"/>
      <c r="C139" s="88"/>
      <c r="D139" s="88"/>
      <c r="E139" s="88"/>
      <c r="F139" s="88"/>
      <c r="H139" s="37"/>
      <c r="I139" s="37"/>
      <c r="J139" s="37"/>
      <c r="K139" s="37"/>
      <c r="L139" s="37"/>
      <c r="M139" s="37"/>
      <c r="N139" s="1"/>
      <c r="O139" s="37"/>
      <c r="P139" s="37"/>
      <c r="Q139" s="37"/>
      <c r="R139" s="78"/>
      <c r="S139" s="78"/>
      <c r="T139" s="78"/>
      <c r="U139" s="78"/>
      <c r="V139" s="78"/>
      <c r="W139" s="78"/>
      <c r="X139" s="78"/>
      <c r="Y139" s="78"/>
      <c r="Z139" s="78"/>
      <c r="AA139" s="78"/>
      <c r="AB139" s="78"/>
      <c r="AC139" s="78"/>
      <c r="AD139" s="78"/>
      <c r="AE139" s="78"/>
      <c r="AF139" s="78"/>
      <c r="AG139" s="78"/>
      <c r="AH139" s="78"/>
      <c r="AI139" s="78"/>
      <c r="AJ139" s="78"/>
      <c r="AK139" s="78"/>
      <c r="AL139" s="37"/>
      <c r="AM139" s="37"/>
      <c r="AN139" s="37"/>
      <c r="AO139" s="37"/>
    </row>
    <row r="140" spans="1:41" s="176" customFormat="1">
      <c r="A140" s="1040"/>
      <c r="B140" s="89"/>
      <c r="C140" s="88"/>
      <c r="D140" s="88"/>
      <c r="E140" s="88"/>
      <c r="F140" s="88"/>
      <c r="H140" s="37"/>
      <c r="I140" s="37"/>
      <c r="J140" s="37"/>
      <c r="K140" s="37"/>
      <c r="L140" s="37"/>
      <c r="M140" s="37"/>
      <c r="N140" s="1"/>
      <c r="O140" s="37"/>
      <c r="P140" s="37"/>
      <c r="Q140" s="37"/>
      <c r="R140" s="78"/>
      <c r="S140" s="78"/>
      <c r="T140" s="78"/>
      <c r="U140" s="78"/>
      <c r="V140" s="78"/>
      <c r="W140" s="78"/>
      <c r="X140" s="78"/>
      <c r="Y140" s="78"/>
      <c r="Z140" s="78"/>
      <c r="AA140" s="78"/>
      <c r="AB140" s="78"/>
      <c r="AC140" s="78"/>
      <c r="AD140" s="78"/>
      <c r="AE140" s="78"/>
      <c r="AF140" s="78"/>
      <c r="AG140" s="78"/>
      <c r="AH140" s="78"/>
      <c r="AI140" s="78"/>
      <c r="AJ140" s="78"/>
      <c r="AK140" s="78"/>
      <c r="AL140" s="37"/>
      <c r="AM140" s="37"/>
      <c r="AN140" s="37"/>
      <c r="AO140" s="37"/>
    </row>
  </sheetData>
  <sheetProtection sheet="1" objects="1" scenarios="1" formatColumns="0" formatRows="0" selectLockedCells="1"/>
  <customSheetViews>
    <customSheetView guid="{9154002C-6C58-44C9-AE93-0E761C3D01F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9AABADBB-0C61-4F6E-8EBA-FB1F391DCDF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10"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40CD5E00D1D34EB9A53E2582215094" ma:contentTypeVersion="17" ma:contentTypeDescription="Create a new document." ma:contentTypeScope="" ma:versionID="fa3de87c945a0fd6846e4c288dc4cef9">
  <xsd:schema xmlns:xsd="http://www.w3.org/2001/XMLSchema" xmlns:xs="http://www.w3.org/2001/XMLSchema" xmlns:p="http://schemas.microsoft.com/office/2006/metadata/properties" xmlns:ns3="4cd4c64d-abf5-424e-baf3-c0edf3cbdec2" xmlns:ns4="3046e13e-f819-45a8-85ca-1ed7db03e7d9" targetNamespace="http://schemas.microsoft.com/office/2006/metadata/properties" ma:root="true" ma:fieldsID="a0eabc6b866a273f8d649bca7d000676" ns3:_="" ns4:_="">
    <xsd:import namespace="4cd4c64d-abf5-424e-baf3-c0edf3cbdec2"/>
    <xsd:import namespace="3046e13e-f819-45a8-85ca-1ed7db03e7d9"/>
    <xsd:element name="properties">
      <xsd:complexType>
        <xsd:sequence>
          <xsd:element name="documentManagement">
            <xsd:complexType>
              <xsd:all>
                <xsd:element ref="ns3:SharedWithUsers" minOccurs="0"/>
                <xsd:element ref="ns3:SharedWithDetails" minOccurs="0"/>
                <xsd:element ref="ns3:SharingHintHash" minOccurs="0"/>
                <xsd:element ref="ns4:_activity" minOccurs="0"/>
                <xsd:element ref="ns4:MediaServiceMetadata" minOccurs="0"/>
                <xsd:element ref="ns4:MediaServiceFastMetadata" minOccurs="0"/>
                <xsd:element ref="ns4:MediaServiceObjectDetectorVersion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MediaServiceLocation"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d4c64d-abf5-424e-baf3-c0edf3cbdec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46e13e-f819-45a8-85ca-1ed7db03e7d9" elementFormDefault="qualified">
    <xsd:import namespace="http://schemas.microsoft.com/office/2006/documentManagement/types"/>
    <xsd:import namespace="http://schemas.microsoft.com/office/infopath/2007/PartnerControls"/>
    <xsd:element name="_activity" ma:index="11"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046e13e-f819-45a8-85ca-1ed7db03e7d9" xsi:nil="true"/>
  </documentManagement>
</p:properties>
</file>

<file path=customXml/itemProps1.xml><?xml version="1.0" encoding="utf-8"?>
<ds:datastoreItem xmlns:ds="http://schemas.openxmlformats.org/officeDocument/2006/customXml" ds:itemID="{A71DE2BA-77B5-4B36-9D35-C6E5444C223E}">
  <ds:schemaRefs>
    <ds:schemaRef ds:uri="http://schemas.microsoft.com/sharepoint/v3/contenttype/forms"/>
  </ds:schemaRefs>
</ds:datastoreItem>
</file>

<file path=customXml/itemProps2.xml><?xml version="1.0" encoding="utf-8"?>
<ds:datastoreItem xmlns:ds="http://schemas.openxmlformats.org/officeDocument/2006/customXml" ds:itemID="{DF5FF089-A029-4F9F-880F-71B12FF75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d4c64d-abf5-424e-baf3-c0edf3cbdec2"/>
    <ds:schemaRef ds:uri="3046e13e-f819-45a8-85ca-1ed7db03e7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C973CB-0221-46F3-8404-989FDED6E484}">
  <ds:schemaRefs>
    <ds:schemaRef ds:uri="http://schemas.microsoft.com/office/2006/documentManagement/types"/>
    <ds:schemaRef ds:uri="4cd4c64d-abf5-424e-baf3-c0edf3cbdec2"/>
    <ds:schemaRef ds:uri="http://schemas.microsoft.com/office/infopath/2007/PartnerControls"/>
    <ds:schemaRef ds:uri="http://purl.org/dc/terms/"/>
    <ds:schemaRef ds:uri="http://purl.org/dc/dcmitype/"/>
    <ds:schemaRef ds:uri="http://schemas.openxmlformats.org/package/2006/metadata/core-properties"/>
    <ds:schemaRef ds:uri="http://schemas.microsoft.com/office/2006/metadata/properties"/>
    <ds:schemaRef ds:uri="3046e13e-f819-45a8-85ca-1ed7db03e7d9"/>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Sch-1 </vt:lpstr>
      <vt:lpstr>Sch-2</vt:lpstr>
      <vt:lpstr>Sch-2 Dis</vt:lpstr>
      <vt:lpstr>Sch-3</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Dhinesh Kumar S {धिनेश कुमार एस}</cp:lastModifiedBy>
  <cp:revision/>
  <cp:lastPrinted>2025-05-22T07:05:10Z</cp:lastPrinted>
  <dcterms:created xsi:type="dcterms:W3CDTF">2001-07-26T10:23:15Z</dcterms:created>
  <dcterms:modified xsi:type="dcterms:W3CDTF">2025-05-22T07:40:04Z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0x0101000140CD5E00D1D34EB9A53E2582215094</vt:lpwstr>
  </property>
</Properties>
</file>