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mc:AlternateContent xmlns:mc="http://schemas.openxmlformats.org/markup-compatibility/2006">
    <mc:Choice Requires="x15">
      <x15ac:absPath xmlns:x15ac="http://schemas.microsoft.com/office/spreadsheetml/2010/11/ac" url="https://powergrid1989.sharepoint.com/sites/CNNM/Shared Documents/CnM/2-WORKS/2026-27/MCS Reddy/WC-4740-Line Diversion works-Raichur/Bid Docs/"/>
    </mc:Choice>
  </mc:AlternateContent>
  <xr:revisionPtr revIDLastSave="1974" documentId="13_ncr:1_{2B826073-8DBF-4E5E-A8CC-0C76CF85CF33}" xr6:coauthVersionLast="47" xr6:coauthVersionMax="47" xr10:uidLastSave="{88129871-1508-426D-9B48-BD0A30C6A4EA}"/>
  <workbookProtection workbookPassword="DCFA" lockStructure="1"/>
  <bookViews>
    <workbookView xWindow="-120" yWindow="-120" windowWidth="29040" windowHeight="15720" tabRatio="908" xr2:uid="{00000000-000D-0000-FFFF-FFFF00000000}"/>
  </bookViews>
  <sheets>
    <sheet name="Name of Bidder" sheetId="1" r:id="rId1"/>
    <sheet name="Attach 10" sheetId="2" state="hidden" r:id="rId2"/>
    <sheet name="Attach 10 IP" sheetId="3" state="hidden" r:id="rId3"/>
    <sheet name="N-W (Cr.)" sheetId="4" state="hidden" r:id="rId4"/>
    <sheet name="Schedule-I" sheetId="5" r:id="rId5"/>
    <sheet name="Schedule-II" sheetId="6" r:id="rId6"/>
    <sheet name="Schedule-III-Summary" sheetId="7" r:id="rId7"/>
    <sheet name="Bid Form" sheetId="8" r:id="rId8"/>
  </sheets>
  <externalReferences>
    <externalReference r:id="rId9"/>
    <externalReference r:id="rId10"/>
    <externalReference r:id="rId11"/>
    <externalReference r:id="rId12"/>
    <externalReference r:id="rId13"/>
  </externalReferences>
  <definedNames>
    <definedName name="\A" localSheetId="0">#REF!</definedName>
    <definedName name="\A">#REF!</definedName>
    <definedName name="\aa" localSheetId="0">#REF!</definedName>
    <definedName name="\aa" localSheetId="5">#REF!</definedName>
    <definedName name="\aa">#REF!</definedName>
    <definedName name="\B" localSheetId="0">#REF!</definedName>
    <definedName name="\B">#REF!</definedName>
    <definedName name="\C" localSheetId="0">#REF!</definedName>
    <definedName name="\C">#REF!</definedName>
    <definedName name="\M" localSheetId="0">#REF!</definedName>
    <definedName name="\M">#REF!</definedName>
    <definedName name="\N" localSheetId="0">#REF!</definedName>
    <definedName name="\N">#REF!</definedName>
    <definedName name="\P" localSheetId="0">#REF!</definedName>
    <definedName name="\P">#REF!</definedName>
    <definedName name="\R" localSheetId="0">#REF!</definedName>
    <definedName name="\R">#REF!</definedName>
    <definedName name="\U" localSheetId="0">#REF!</definedName>
    <definedName name="\U">#REF!</definedName>
    <definedName name="\V" localSheetId="0">#REF!</definedName>
    <definedName name="\V">#REF!</definedName>
    <definedName name="\x" localSheetId="0">#REF!</definedName>
    <definedName name="\x" localSheetId="5">#REF!</definedName>
    <definedName name="\x">#REF!</definedName>
    <definedName name="ab" localSheetId="0">#REF!</definedName>
    <definedName name="ab">#REF!</definedName>
    <definedName name="bb">'[1]Attach-3 (QR)'!#REF!</definedName>
    <definedName name="bbbb">'[1]Attach-3 (QR)'!#REF!</definedName>
    <definedName name="biddername">#REF!</definedName>
    <definedName name="BL2A">#REF!</definedName>
    <definedName name="BL2A2">#REF!</definedName>
    <definedName name="BL2AA">#REF!</definedName>
    <definedName name="BL2AAA">#REF!</definedName>
    <definedName name="BL2B">#REF!</definedName>
    <definedName name="BL2BB">#REF!</definedName>
    <definedName name="BL2BBB">#REF!</definedName>
    <definedName name="BL2C">#REF!</definedName>
    <definedName name="BL2CC">#REF!</definedName>
    <definedName name="BL2CCC">#REF!</definedName>
    <definedName name="BL3A">#REF!</definedName>
    <definedName name="BL3AA">#REF!</definedName>
    <definedName name="BL3AAA">#REF!</definedName>
    <definedName name="BL3B">#REF!</definedName>
    <definedName name="BL3BB">#REF!</definedName>
    <definedName name="BL3BBB">#REF!</definedName>
    <definedName name="BL3C">#REF!</definedName>
    <definedName name="BL3CC">#REF!</definedName>
    <definedName name="BL3CCC">#REF!</definedName>
    <definedName name="BL4A">#REF!</definedName>
    <definedName name="BL4AA">#REF!</definedName>
    <definedName name="BL4AAA">#REF!</definedName>
    <definedName name="BL4Afsdfd">'[1]Attach-3 (QR)'!#REF!</definedName>
    <definedName name="BL4B">#REF!</definedName>
    <definedName name="BL4BB">#REF!</definedName>
    <definedName name="BL4BBB">#REF!</definedName>
    <definedName name="BL4C">#REF!</definedName>
    <definedName name="BL4CC">#REF!</definedName>
    <definedName name="BL4CCC">#REF!</definedName>
    <definedName name="BL5A">#REF!</definedName>
    <definedName name="BL5AA">#REF!</definedName>
    <definedName name="BL5AAA">#REF!</definedName>
    <definedName name="BL5B">#REF!</definedName>
    <definedName name="BL5BB">#REF!</definedName>
    <definedName name="BL5BBB">#REF!</definedName>
    <definedName name="BL5C">#REF!</definedName>
    <definedName name="BL5CC">#REF!</definedName>
    <definedName name="BL5CCC">#REF!</definedName>
    <definedName name="CAPA1">#REF!</definedName>
    <definedName name="CAPA11">#REF!</definedName>
    <definedName name="CAPA111">#REF!</definedName>
    <definedName name="CAPA2">#REF!</definedName>
    <definedName name="CAPA22">#REF!</definedName>
    <definedName name="CAPA222">#REF!</definedName>
    <definedName name="CAPA3">#REF!</definedName>
    <definedName name="CAPA33">#REF!</definedName>
    <definedName name="CAPA333">#REF!</definedName>
    <definedName name="CAPA4">#REF!</definedName>
    <definedName name="CAPA44">#REF!</definedName>
    <definedName name="CAPA444">#REF!</definedName>
    <definedName name="CAPA7">#REF!</definedName>
    <definedName name="CAPA77">#REF!</definedName>
    <definedName name="CAPA777">#REF!</definedName>
    <definedName name="COO" localSheetId="0">'[2]Sch-1a'!#REF!</definedName>
    <definedName name="COO" localSheetId="5">'[3]Sch-1a'!#REF!</definedName>
    <definedName name="COO">'[4]Sch-1a'!#REF!</definedName>
    <definedName name="date">#REF!</definedName>
    <definedName name="iii" localSheetId="5">#REF!</definedName>
    <definedName name="iii">#REF!</definedName>
    <definedName name="logo1">"Picture 7"</definedName>
    <definedName name="MANU1">#REF!</definedName>
    <definedName name="MANU11">#REF!</definedName>
    <definedName name="MANU111">#REF!</definedName>
    <definedName name="MANU2">#REF!</definedName>
    <definedName name="MANU22">#REF!</definedName>
    <definedName name="MANU222">#REF!</definedName>
    <definedName name="MANU3">#REF!</definedName>
    <definedName name="MANU33">#REF!</definedName>
    <definedName name="MANU333">#REF!</definedName>
    <definedName name="MANU4">#REF!</definedName>
    <definedName name="MANU44">#REF!</definedName>
    <definedName name="MANU444">#REF!</definedName>
    <definedName name="MANU5">#REF!</definedName>
    <definedName name="MANU55">#REF!</definedName>
    <definedName name="MANU555">#REF!</definedName>
    <definedName name="PATH1">#REF!</definedName>
    <definedName name="PATH11">#REF!</definedName>
    <definedName name="PATH111">#REF!</definedName>
    <definedName name="PATH2">#REF!</definedName>
    <definedName name="PATH22">#REF!</definedName>
    <definedName name="PATH222">#REF!</definedName>
    <definedName name="PATH3">#REF!</definedName>
    <definedName name="PATH33">#REF!</definedName>
    <definedName name="PATH333">#REF!</definedName>
    <definedName name="PATH4">#REF!</definedName>
    <definedName name="PATH44">#REF!</definedName>
    <definedName name="PATH444">#REF!</definedName>
    <definedName name="PATH5">#REF!</definedName>
    <definedName name="PATH55">#REF!</definedName>
    <definedName name="PATH555">#REF!</definedName>
    <definedName name="PATHAR1">#REF!</definedName>
    <definedName name="PATHAR2">#REF!</definedName>
    <definedName name="PATHAR3">#REF!</definedName>
    <definedName name="PATHJV1">#REF!</definedName>
    <definedName name="PATHJV11">#REF!</definedName>
    <definedName name="PATHJV111">#REF!</definedName>
    <definedName name="PATHJV2">#REF!</definedName>
    <definedName name="PATHJV22">#REF!</definedName>
    <definedName name="PATHJV222">#REF!</definedName>
    <definedName name="PATHJV3">#REF!</definedName>
    <definedName name="PATHJV33">#REF!</definedName>
    <definedName name="PATHJV333">#REF!</definedName>
    <definedName name="PATHJVPR1">#REF!</definedName>
    <definedName name="PATHJVPR11">#REF!</definedName>
    <definedName name="PATHJVPR111">#REF!</definedName>
    <definedName name="PATHJVPR2">#REF!</definedName>
    <definedName name="PATHJVPR22">#REF!</definedName>
    <definedName name="PATHJVPR222">#REF!</definedName>
    <definedName name="PATHLA1">#REF!</definedName>
    <definedName name="PATHLA2">#REF!</definedName>
    <definedName name="PATHLA3">#REF!</definedName>
    <definedName name="PATHLP1">#REF!</definedName>
    <definedName name="PATHLP2">#REF!</definedName>
    <definedName name="PATHLP3">#REF!</definedName>
    <definedName name="PATHPR1">#REF!</definedName>
    <definedName name="PATHPR2">#REF!</definedName>
    <definedName name="_xlnm.Print_Area" localSheetId="1">'Attach 10'!$A$1:$E$27</definedName>
    <definedName name="_xlnm.Print_Area" localSheetId="2">'Attach 10 IP'!$A$8:$I$223</definedName>
    <definedName name="_xlnm.Print_Area" localSheetId="7">'Bid Form'!$A$1:$F$53</definedName>
    <definedName name="_xlnm.Print_Area" localSheetId="0">'Name of Bidder'!$B$1:$D$20</definedName>
    <definedName name="_xlnm.Print_Area" localSheetId="4">'Schedule-I'!$A$1:$O$99</definedName>
    <definedName name="_xlnm.Print_Area" localSheetId="5">'Schedule-II'!$A$1:$O$85</definedName>
    <definedName name="_xlnm.Print_Area" localSheetId="6">'Schedule-III-Summary'!$A$1:$D$27</definedName>
    <definedName name="_xlnm.Print_Titles" localSheetId="4">'Schedule-I'!$8:$8</definedName>
    <definedName name="_xlnm.Print_Titles" localSheetId="5">'Schedule-II'!$8:$8</definedName>
    <definedName name="printedname">#REF!</definedName>
    <definedName name="_xlnm.Recorder" localSheetId="0">#REF!</definedName>
    <definedName name="_xlnm.Recorder">#REF!</definedName>
    <definedName name="TEST" localSheetId="0">#REF!</definedName>
    <definedName name="TEST">#REF!</definedName>
    <definedName name="ttt" localSheetId="5">#REF!</definedName>
    <definedName name="ttt">#REF!</definedName>
    <definedName name="typeofbidder">#REF!</definedName>
    <definedName name="uuu" localSheetId="5">#REF!</definedName>
    <definedName name="uuu">#REF!</definedName>
    <definedName name="yyy" localSheetId="5">#REF!</definedName>
    <definedName name="yyy">#REF!</definedName>
    <definedName name="Z_1C70608C_646A_4043_A222_6253B5006A93_.wvu.PrintArea" localSheetId="1" hidden="1">'Attach 10'!$A$1:$E$29</definedName>
    <definedName name="Z_1C70608C_646A_4043_A222_6253B5006A93_.wvu.PrintArea" localSheetId="2" hidden="1">'Attach 10 IP'!$A$8:$I$236</definedName>
    <definedName name="Z_1C70608C_646A_4043_A222_6253B5006A93_.wvu.Rows" localSheetId="2" hidden="1">'Attach 10 IP'!$42:$44</definedName>
    <definedName name="Z_237D8718_39ED_4FFE_B3B2_D1192F8D2E87_.wvu.PrintArea" localSheetId="1" hidden="1">'Attach 10'!$A$1:$E$29</definedName>
    <definedName name="Z_237D8718_39ED_4FFE_B3B2_D1192F8D2E87_.wvu.PrintArea" localSheetId="2" hidden="1">'Attach 10 IP'!$A$8:$I$236</definedName>
    <definedName name="Z_237D8718_39ED_4FFE_B3B2_D1192F8D2E87_.wvu.Rows" localSheetId="2" hidden="1">'Attach 10 IP'!$42:$44</definedName>
    <definedName name="Z_27F75044_6024_4403_9A39_D72B9CCD332B_.wvu.Cols" localSheetId="2" hidden="1">'Attach 10 IP'!$K:$P</definedName>
    <definedName name="Z_27F75044_6024_4403_9A39_D72B9CCD332B_.wvu.Cols" localSheetId="0" hidden="1">'Name of Bidder'!$A:$A,'Name of Bidder'!$E:$I</definedName>
    <definedName name="Z_27F75044_6024_4403_9A39_D72B9CCD332B_.wvu.Cols" localSheetId="3" hidden="1">'N-W (Cr.)'!$C:$C,'N-W (Cr.)'!$F:$U</definedName>
    <definedName name="Z_27F75044_6024_4403_9A39_D72B9CCD332B_.wvu.Cols" localSheetId="5" hidden="1">'Schedule-II'!$N:$O</definedName>
    <definedName name="Z_27F75044_6024_4403_9A39_D72B9CCD332B_.wvu.PrintArea" localSheetId="1" hidden="1">'Attach 10'!$A$1:$E$27</definedName>
    <definedName name="Z_27F75044_6024_4403_9A39_D72B9CCD332B_.wvu.PrintArea" localSheetId="2" hidden="1">'Attach 10 IP'!$A$8:$I$223</definedName>
    <definedName name="Z_27F75044_6024_4403_9A39_D72B9CCD332B_.wvu.PrintArea" localSheetId="7" hidden="1">'Bid Form'!$A$1:$F$53</definedName>
    <definedName name="Z_27F75044_6024_4403_9A39_D72B9CCD332B_.wvu.PrintArea" localSheetId="0" hidden="1">'Name of Bidder'!$B$1:$D$20</definedName>
    <definedName name="Z_27F75044_6024_4403_9A39_D72B9CCD332B_.wvu.PrintArea" localSheetId="4" hidden="1">'Schedule-I'!$A$1:$O$39</definedName>
    <definedName name="Z_27F75044_6024_4403_9A39_D72B9CCD332B_.wvu.PrintArea" localSheetId="5" hidden="1">'Schedule-II'!$A$1:$O$85</definedName>
    <definedName name="Z_27F75044_6024_4403_9A39_D72B9CCD332B_.wvu.PrintArea" localSheetId="6" hidden="1">'Schedule-III-Summary'!$A$1:$D$27</definedName>
    <definedName name="Z_27F75044_6024_4403_9A39_D72B9CCD332B_.wvu.PrintTitles" localSheetId="4" hidden="1">'Schedule-I'!$11:$11</definedName>
    <definedName name="Z_27F75044_6024_4403_9A39_D72B9CCD332B_.wvu.PrintTitles" localSheetId="5" hidden="1">'Schedule-II'!$8:$8</definedName>
    <definedName name="Z_27F75044_6024_4403_9A39_D72B9CCD332B_.wvu.Rows" localSheetId="2" hidden="1">'Attach 10 IP'!$42:$44</definedName>
    <definedName name="Z_27F75044_6024_4403_9A39_D72B9CCD332B_.wvu.Rows" localSheetId="0" hidden="1">'Name of Bidder'!$6:$8</definedName>
    <definedName name="Z_27F75044_6024_4403_9A39_D72B9CCD332B_.wvu.Rows" localSheetId="3" hidden="1">'N-W (Cr.)'!$1:$119</definedName>
    <definedName name="Z_3545AE1A_D3DD_4FC8_880A_180A3F66AD42_.wvu.Cols" localSheetId="2" hidden="1">'Attach 10 IP'!$K:$P</definedName>
    <definedName name="Z_3545AE1A_D3DD_4FC8_880A_180A3F66AD42_.wvu.Cols" localSheetId="0" hidden="1">'Name of Bidder'!$A:$A,'Name of Bidder'!#REF!</definedName>
    <definedName name="Z_3545AE1A_D3DD_4FC8_880A_180A3F66AD42_.wvu.Cols" localSheetId="3" hidden="1">'N-W (Cr.)'!$C:$C,'N-W (Cr.)'!$F:$U</definedName>
    <definedName name="Z_3545AE1A_D3DD_4FC8_880A_180A3F66AD42_.wvu.PrintArea" localSheetId="1" hidden="1">'Attach 10'!$A$1:$E$27</definedName>
    <definedName name="Z_3545AE1A_D3DD_4FC8_880A_180A3F66AD42_.wvu.PrintArea" localSheetId="2" hidden="1">'Attach 10 IP'!$A$8:$I$223</definedName>
    <definedName name="Z_3545AE1A_D3DD_4FC8_880A_180A3F66AD42_.wvu.PrintArea" localSheetId="0" hidden="1">'Name of Bidder'!$B$1:$D$20</definedName>
    <definedName name="Z_3545AE1A_D3DD_4FC8_880A_180A3F66AD42_.wvu.Rows" localSheetId="2" hidden="1">'Attach 10 IP'!$42:$44</definedName>
    <definedName name="Z_3545AE1A_D3DD_4FC8_880A_180A3F66AD42_.wvu.Rows" localSheetId="0" hidden="1">'Name of Bidder'!#REF!</definedName>
    <definedName name="Z_3545AE1A_D3DD_4FC8_880A_180A3F66AD42_.wvu.Rows" localSheetId="3" hidden="1">'N-W (Cr.)'!$1:$119</definedName>
    <definedName name="Z_61A8E90E_9DEC_4083_98B2_482D9678BA93_.wvu.Cols" localSheetId="2" hidden="1">'Attach 10 IP'!$K:$P</definedName>
    <definedName name="Z_61A8E90E_9DEC_4083_98B2_482D9678BA93_.wvu.Cols" localSheetId="0" hidden="1">'Name of Bidder'!$A:$A,'Name of Bidder'!#REF!</definedName>
    <definedName name="Z_61A8E90E_9DEC_4083_98B2_482D9678BA93_.wvu.Cols" localSheetId="3" hidden="1">'N-W (Cr.)'!$C:$C,'N-W (Cr.)'!$F:$U</definedName>
    <definedName name="Z_61A8E90E_9DEC_4083_98B2_482D9678BA93_.wvu.PrintArea" localSheetId="1" hidden="1">'Attach 10'!$A$1:$E$27</definedName>
    <definedName name="Z_61A8E90E_9DEC_4083_98B2_482D9678BA93_.wvu.PrintArea" localSheetId="2" hidden="1">'Attach 10 IP'!$A$8:$I$223</definedName>
    <definedName name="Z_61A8E90E_9DEC_4083_98B2_482D9678BA93_.wvu.PrintArea" localSheetId="0" hidden="1">'Name of Bidder'!$B$1:$D$20</definedName>
    <definedName name="Z_61A8E90E_9DEC_4083_98B2_482D9678BA93_.wvu.Rows" localSheetId="2" hidden="1">'Attach 10 IP'!$42:$44</definedName>
    <definedName name="Z_61A8E90E_9DEC_4083_98B2_482D9678BA93_.wvu.Rows" localSheetId="0" hidden="1">'Name of Bidder'!#REF!</definedName>
    <definedName name="Z_61A8E90E_9DEC_4083_98B2_482D9678BA93_.wvu.Rows" localSheetId="3" hidden="1">'N-W (Cr.)'!$1:$119</definedName>
    <definedName name="Z_629BDD3E_4046_451D_8D01_11325237A091_.wvu.Cols" localSheetId="2" hidden="1">'Attach 10 IP'!$K:$P</definedName>
    <definedName name="Z_629BDD3E_4046_451D_8D01_11325237A091_.wvu.Cols" localSheetId="0" hidden="1">'Name of Bidder'!$A:$A,'Name of Bidder'!#REF!</definedName>
    <definedName name="Z_629BDD3E_4046_451D_8D01_11325237A091_.wvu.Cols" localSheetId="3" hidden="1">'N-W (Cr.)'!$C:$C,'N-W (Cr.)'!$F:$U</definedName>
    <definedName name="Z_629BDD3E_4046_451D_8D01_11325237A091_.wvu.PrintArea" localSheetId="1" hidden="1">'Attach 10'!$A$1:$E$27</definedName>
    <definedName name="Z_629BDD3E_4046_451D_8D01_11325237A091_.wvu.PrintArea" localSheetId="2" hidden="1">'Attach 10 IP'!$A$8:$I$223</definedName>
    <definedName name="Z_629BDD3E_4046_451D_8D01_11325237A091_.wvu.PrintArea" localSheetId="0" hidden="1">'Name of Bidder'!$B$1:$D$20</definedName>
    <definedName name="Z_629BDD3E_4046_451D_8D01_11325237A091_.wvu.Rows" localSheetId="2" hidden="1">'Attach 10 IP'!$42:$44</definedName>
    <definedName name="Z_629BDD3E_4046_451D_8D01_11325237A091_.wvu.Rows" localSheetId="0" hidden="1">'Name of Bidder'!#REF!</definedName>
    <definedName name="Z_629BDD3E_4046_451D_8D01_11325237A091_.wvu.Rows" localSheetId="3" hidden="1">'N-W (Cr.)'!$1:$119</definedName>
    <definedName name="Z_6B2C1320_5106_401D_86E8_03FFC7419150_.wvu.Cols" localSheetId="2" hidden="1">'Attach 10 IP'!$K:$P</definedName>
    <definedName name="Z_6B2C1320_5106_401D_86E8_03FFC7419150_.wvu.Cols" localSheetId="0" hidden="1">'Name of Bidder'!$A:$A,'Name of Bidder'!#REF!</definedName>
    <definedName name="Z_6B2C1320_5106_401D_86E8_03FFC7419150_.wvu.Cols" localSheetId="3" hidden="1">'N-W (Cr.)'!$C:$C,'N-W (Cr.)'!$F:$U</definedName>
    <definedName name="Z_6B2C1320_5106_401D_86E8_03FFC7419150_.wvu.PrintArea" localSheetId="1" hidden="1">'Attach 10'!$A$1:$E$27</definedName>
    <definedName name="Z_6B2C1320_5106_401D_86E8_03FFC7419150_.wvu.PrintArea" localSheetId="2" hidden="1">'Attach 10 IP'!$A$8:$I$223</definedName>
    <definedName name="Z_6B2C1320_5106_401D_86E8_03FFC7419150_.wvu.PrintArea" localSheetId="0" hidden="1">'Name of Bidder'!$B$1:$D$20</definedName>
    <definedName name="Z_6B2C1320_5106_401D_86E8_03FFC7419150_.wvu.Rows" localSheetId="2" hidden="1">'Attach 10 IP'!$42:$44</definedName>
    <definedName name="Z_6B2C1320_5106_401D_86E8_03FFC7419150_.wvu.Rows" localSheetId="0" hidden="1">'Name of Bidder'!#REF!</definedName>
    <definedName name="Z_6B2C1320_5106_401D_86E8_03FFC7419150_.wvu.Rows" localSheetId="3" hidden="1">'N-W (Cr.)'!$1:$119</definedName>
    <definedName name="Z_6F637C86_117D_4792_B5D4_37E20B1C50B5_.wvu.Cols" localSheetId="2" hidden="1">'Attach 10 IP'!$K:$P</definedName>
    <definedName name="Z_6F637C86_117D_4792_B5D4_37E20B1C50B5_.wvu.Cols" localSheetId="0" hidden="1">'Name of Bidder'!$A:$A,'Name of Bidder'!$F:$S</definedName>
    <definedName name="Z_6F637C86_117D_4792_B5D4_37E20B1C50B5_.wvu.Cols" localSheetId="3" hidden="1">'N-W (Cr.)'!$C:$C,'N-W (Cr.)'!$F:$U</definedName>
    <definedName name="Z_6F637C86_117D_4792_B5D4_37E20B1C50B5_.wvu.PrintArea" localSheetId="1" hidden="1">'Attach 10'!$A$1:$E$27</definedName>
    <definedName name="Z_6F637C86_117D_4792_B5D4_37E20B1C50B5_.wvu.PrintArea" localSheetId="2" hidden="1">'Attach 10 IP'!$A$8:$I$223</definedName>
    <definedName name="Z_6F637C86_117D_4792_B5D4_37E20B1C50B5_.wvu.PrintArea" localSheetId="0" hidden="1">'Name of Bidder'!$B$1:$D$20</definedName>
    <definedName name="Z_6F637C86_117D_4792_B5D4_37E20B1C50B5_.wvu.Rows" localSheetId="2" hidden="1">'Attach 10 IP'!$42:$44</definedName>
    <definedName name="Z_6F637C86_117D_4792_B5D4_37E20B1C50B5_.wvu.Rows" localSheetId="0" hidden="1">'Name of Bidder'!$6:$8,'Name of Bidder'!$13:$13,'Name of Bidder'!#REF!</definedName>
    <definedName name="Z_6F637C86_117D_4792_B5D4_37E20B1C50B5_.wvu.Rows" localSheetId="3" hidden="1">'N-W (Cr.)'!$1:$119</definedName>
    <definedName name="Z_71DFD631_F0FC_4D77_B088_495FC5677788_.wvu.PrintArea" localSheetId="5" hidden="1">'Schedule-II'!$A$1:$L$84</definedName>
    <definedName name="Z_863DE73B_EDD5_4C94_B877_7C156CB081F7_.wvu.Cols" localSheetId="2" hidden="1">'Attach 10 IP'!$K:$P</definedName>
    <definedName name="Z_863DE73B_EDD5_4C94_B877_7C156CB081F7_.wvu.Cols" localSheetId="0" hidden="1">'Name of Bidder'!$A:$A,'Name of Bidder'!#REF!</definedName>
    <definedName name="Z_863DE73B_EDD5_4C94_B877_7C156CB081F7_.wvu.Cols" localSheetId="3" hidden="1">'N-W (Cr.)'!$C:$C,'N-W (Cr.)'!$F:$U</definedName>
    <definedName name="Z_863DE73B_EDD5_4C94_B877_7C156CB081F7_.wvu.PrintArea" localSheetId="1" hidden="1">'Attach 10'!$A$1:$E$27</definedName>
    <definedName name="Z_863DE73B_EDD5_4C94_B877_7C156CB081F7_.wvu.PrintArea" localSheetId="2" hidden="1">'Attach 10 IP'!$A$8:$I$223</definedName>
    <definedName name="Z_863DE73B_EDD5_4C94_B877_7C156CB081F7_.wvu.PrintArea" localSheetId="0" hidden="1">'Name of Bidder'!$B$1:$D$20</definedName>
    <definedName name="Z_863DE73B_EDD5_4C94_B877_7C156CB081F7_.wvu.Rows" localSheetId="2" hidden="1">'Attach 10 IP'!$42:$44</definedName>
    <definedName name="Z_863DE73B_EDD5_4C94_B877_7C156CB081F7_.wvu.Rows" localSheetId="0" hidden="1">'Name of Bidder'!#REF!</definedName>
    <definedName name="Z_863DE73B_EDD5_4C94_B877_7C156CB081F7_.wvu.Rows" localSheetId="3" hidden="1">'N-W (Cr.)'!$1:$119</definedName>
    <definedName name="Z_8E7B022F_1113_4BA2_B2BA_8EDBE02A2557_.wvu.PrintArea" localSheetId="1" hidden="1">'Attach 10'!$A$1:$E$29</definedName>
    <definedName name="Z_902C40DA_376E_410F_87E5_8188D8393A84_.wvu.Cols" localSheetId="0" hidden="1">'Name of Bidder'!$A:$A</definedName>
    <definedName name="Z_902C40DA_376E_410F_87E5_8188D8393A84_.wvu.PrintArea" localSheetId="0" hidden="1">'Name of Bidder'!$B$1:$D$20</definedName>
    <definedName name="Z_902C40DA_376E_410F_87E5_8188D8393A84_.wvu.Rows" localSheetId="0" hidden="1">'Name of Bidder'!#REF!</definedName>
    <definedName name="Z_9CE94B9F_4902_4B08_AE4E_74E93D8E789E_.wvu.Cols" localSheetId="2" hidden="1">'Attach 10 IP'!$K:$P</definedName>
    <definedName name="Z_9CE94B9F_4902_4B08_AE4E_74E93D8E789E_.wvu.Cols" localSheetId="0" hidden="1">'Name of Bidder'!$A:$A,'Name of Bidder'!$F:$S</definedName>
    <definedName name="Z_9CE94B9F_4902_4B08_AE4E_74E93D8E789E_.wvu.Cols" localSheetId="3" hidden="1">'N-W (Cr.)'!$C:$C,'N-W (Cr.)'!$F:$U</definedName>
    <definedName name="Z_9CE94B9F_4902_4B08_AE4E_74E93D8E789E_.wvu.PrintArea" localSheetId="1" hidden="1">'Attach 10'!$A$1:$E$27</definedName>
    <definedName name="Z_9CE94B9F_4902_4B08_AE4E_74E93D8E789E_.wvu.PrintArea" localSheetId="2" hidden="1">'Attach 10 IP'!$A$8:$I$223</definedName>
    <definedName name="Z_9CE94B9F_4902_4B08_AE4E_74E93D8E789E_.wvu.PrintArea" localSheetId="0" hidden="1">'Name of Bidder'!$B$1:$D$20</definedName>
    <definedName name="Z_9CE94B9F_4902_4B08_AE4E_74E93D8E789E_.wvu.Rows" localSheetId="2" hidden="1">'Attach 10 IP'!$42:$44</definedName>
    <definedName name="Z_9CE94B9F_4902_4B08_AE4E_74E93D8E789E_.wvu.Rows" localSheetId="0" hidden="1">'Name of Bidder'!#REF!</definedName>
    <definedName name="Z_9CE94B9F_4902_4B08_AE4E_74E93D8E789E_.wvu.Rows" localSheetId="3" hidden="1">'N-W (Cr.)'!$1:$119</definedName>
    <definedName name="Z_A3F641DF_CF1D_48E3_AFDC_E52726A449CB_.wvu.PrintArea" localSheetId="1" hidden="1">'Attach 10'!$A$1:$E$30</definedName>
    <definedName name="Z_A60C0BDD_7FB1_4EBA_A0E1_529280DA1A28_.wvu.Cols" localSheetId="2" hidden="1">'Attach 10 IP'!$K:$P</definedName>
    <definedName name="Z_A60C0BDD_7FB1_4EBA_A0E1_529280DA1A28_.wvu.Cols" localSheetId="0" hidden="1">'Name of Bidder'!$A:$A,'Name of Bidder'!$F:$S</definedName>
    <definedName name="Z_A60C0BDD_7FB1_4EBA_A0E1_529280DA1A28_.wvu.Cols" localSheetId="3" hidden="1">'N-W (Cr.)'!$C:$C,'N-W (Cr.)'!$F:$U</definedName>
    <definedName name="Z_A60C0BDD_7FB1_4EBA_A0E1_529280DA1A28_.wvu.PrintArea" localSheetId="1" hidden="1">'Attach 10'!$A$1:$E$27</definedName>
    <definedName name="Z_A60C0BDD_7FB1_4EBA_A0E1_529280DA1A28_.wvu.PrintArea" localSheetId="2" hidden="1">'Attach 10 IP'!$A$8:$I$223</definedName>
    <definedName name="Z_A60C0BDD_7FB1_4EBA_A0E1_529280DA1A28_.wvu.PrintArea" localSheetId="0" hidden="1">'Name of Bidder'!$B$1:$D$20</definedName>
    <definedName name="Z_A60C0BDD_7FB1_4EBA_A0E1_529280DA1A28_.wvu.Rows" localSheetId="2" hidden="1">'Attach 10 IP'!$42:$44</definedName>
    <definedName name="Z_A60C0BDD_7FB1_4EBA_A0E1_529280DA1A28_.wvu.Rows" localSheetId="0" hidden="1">'Name of Bidder'!$6:$8,'Name of Bidder'!$13:$13,'Name of Bidder'!#REF!</definedName>
    <definedName name="Z_A60C0BDD_7FB1_4EBA_A0E1_529280DA1A28_.wvu.Rows" localSheetId="3" hidden="1">'N-W (Cr.)'!$1:$119</definedName>
    <definedName name="Z_C0D2F720_9CF1_451B_A21B_46E9EE29F95A_.wvu.Cols" localSheetId="2" hidden="1">'Attach 10 IP'!$K:$P</definedName>
    <definedName name="Z_C0D2F720_9CF1_451B_A21B_46E9EE29F95A_.wvu.Cols" localSheetId="0" hidden="1">'Name of Bidder'!$A:$A,'Name of Bidder'!#REF!</definedName>
    <definedName name="Z_C0D2F720_9CF1_451B_A21B_46E9EE29F95A_.wvu.Cols" localSheetId="3" hidden="1">'N-W (Cr.)'!$C:$C,'N-W (Cr.)'!$F:$U</definedName>
    <definedName name="Z_C0D2F720_9CF1_451B_A21B_46E9EE29F95A_.wvu.PrintArea" localSheetId="1" hidden="1">'Attach 10'!$A$1:$E$27</definedName>
    <definedName name="Z_C0D2F720_9CF1_451B_A21B_46E9EE29F95A_.wvu.PrintArea" localSheetId="2" hidden="1">'Attach 10 IP'!$A$8:$I$223</definedName>
    <definedName name="Z_C0D2F720_9CF1_451B_A21B_46E9EE29F95A_.wvu.PrintArea" localSheetId="0" hidden="1">'Name of Bidder'!$B$1:$D$20</definedName>
    <definedName name="Z_C0D2F720_9CF1_451B_A21B_46E9EE29F95A_.wvu.Rows" localSheetId="2" hidden="1">'Attach 10 IP'!$42:$44</definedName>
    <definedName name="Z_C0D2F720_9CF1_451B_A21B_46E9EE29F95A_.wvu.Rows" localSheetId="0" hidden="1">'Name of Bidder'!#REF!</definedName>
    <definedName name="Z_C0D2F720_9CF1_451B_A21B_46E9EE29F95A_.wvu.Rows" localSheetId="3" hidden="1">'N-W (Cr.)'!$1:$119</definedName>
    <definedName name="Z_CD4CA1A8_824A_452F_BDBA_32A47C1B3013_.wvu.PrintArea" localSheetId="1" hidden="1">'Attach 10'!$A$1:$E$29</definedName>
    <definedName name="Z_CD4CA1A8_824A_452F_BDBA_32A47C1B3013_.wvu.PrintArea" localSheetId="2" hidden="1">'Attach 10 IP'!$A$8:$I$236</definedName>
    <definedName name="Z_CD4CA1A8_824A_452F_BDBA_32A47C1B3013_.wvu.Rows" localSheetId="2" hidden="1">'Attach 10 IP'!$42:$44</definedName>
    <definedName name="Z_DF819C10_7533_4A2E_B278_90B3B38A4AE6_.wvu.Cols" localSheetId="2" hidden="1">'Attach 10 IP'!$K:$P</definedName>
    <definedName name="Z_DF819C10_7533_4A2E_B278_90B3B38A4AE6_.wvu.Cols" localSheetId="0" hidden="1">'Name of Bidder'!$A:$A,'Name of Bidder'!$F:$S</definedName>
    <definedName name="Z_DF819C10_7533_4A2E_B278_90B3B38A4AE6_.wvu.Cols" localSheetId="3" hidden="1">'N-W (Cr.)'!$C:$C,'N-W (Cr.)'!$F:$U</definedName>
    <definedName name="Z_DF819C10_7533_4A2E_B278_90B3B38A4AE6_.wvu.PrintArea" localSheetId="1" hidden="1">'Attach 10'!$A$1:$E$27</definedName>
    <definedName name="Z_DF819C10_7533_4A2E_B278_90B3B38A4AE6_.wvu.PrintArea" localSheetId="2" hidden="1">'Attach 10 IP'!$A$8:$I$223</definedName>
    <definedName name="Z_DF819C10_7533_4A2E_B278_90B3B38A4AE6_.wvu.PrintArea" localSheetId="0" hidden="1">'Name of Bidder'!$B$1:$D$20</definedName>
    <definedName name="Z_DF819C10_7533_4A2E_B278_90B3B38A4AE6_.wvu.Rows" localSheetId="2" hidden="1">'Attach 10 IP'!$42:$44</definedName>
    <definedName name="Z_DF819C10_7533_4A2E_B278_90B3B38A4AE6_.wvu.Rows" localSheetId="0" hidden="1">'Name of Bidder'!#REF!</definedName>
    <definedName name="Z_DF819C10_7533_4A2E_B278_90B3B38A4AE6_.wvu.Rows" localSheetId="3" hidden="1">'N-W (Cr.)'!$1:$119</definedName>
    <definedName name="Z_E6F7301F_B7DF_4D80_9428_3CD22143194F_.wvu.Cols" localSheetId="0" hidden="1">'Name of Bidder'!$A:$A</definedName>
    <definedName name="Z_E6F7301F_B7DF_4D80_9428_3CD22143194F_.wvu.PrintArea" localSheetId="0" hidden="1">'Name of Bidder'!$B$1:$D$20</definedName>
    <definedName name="Z_E6F7301F_B7DF_4D80_9428_3CD22143194F_.wvu.Rows" localSheetId="0" hidden="1">'Name of Bidder'!#REF!</definedName>
    <definedName name="Z_ECEBABD0_566A_41C4_AA9A_38EA30EFEDA8_.wvu.PrintArea" localSheetId="1" hidden="1">'Attach 10'!$A$1:$E$29</definedName>
    <definedName name="Z_FAE469C4_CC0E_407B_871F_7B3C94956CEC_.wvu.PrintArea" localSheetId="5" hidden="1">'Schedule-II'!$A$1:$L$84</definedName>
  </definedNames>
  <calcPr calcId="191029"/>
  <customWorkbookViews>
    <customWorkbookView name="Janardhana Rao Bankuru {जनार्दन राव बांकुरू} - Personal View" guid="{6F637C86-117D-4792-B5D4-37E20B1C50B5}" mergeInterval="0" personalView="1" maximized="1" xWindow="-8" yWindow="-8" windowWidth="1382" windowHeight="754" tabRatio="908" activeSheetId="1" showComments="commIndAndComment"/>
    <customWorkbookView name="P S N Sarma {पी.एस.एन. सरमा} - Personal View" guid="{DF819C10-7533-4A2E-B278-90B3B38A4AE6}" mergeInterval="0" personalView="1" maximized="1" xWindow="-8" yWindow="-8" windowWidth="1382" windowHeight="744" tabRatio="908" activeSheetId="11"/>
    <customWorkbookView name="31094 - Personal View" guid="{863DE73B-EDD5-4C94-B877-7C156CB081F7}" mergeInterval="0" personalView="1" maximized="1" xWindow="1" yWindow="1" windowWidth="1362" windowHeight="538" tabRatio="908" activeSheetId="1"/>
    <customWorkbookView name="01290 - Personal View" guid="{6B2C1320-5106-401D-86E8-03FFC7419150}" mergeInterval="0" personalView="1" maximized="1" windowWidth="1362" windowHeight="509" tabRatio="908" activeSheetId="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01009 - Personal View" guid="{ECEBABD0-566A-41C4-AA9A-38EA30EFEDA8}" mergeInterval="0" personalView="1" maximized="1" xWindow="42" yWindow="34" windowWidth="737" windowHeight="521" activeSheetId="11"/>
    <customWorkbookView name="asd - Personal View" guid="{A3F641DF-CF1D-48E3-AFDC-E52726A449CB}" mergeInterval="0" personalView="1" maximized="1" windowWidth="1276" windowHeight="597" activeSheetId="2"/>
    <customWorkbookView name="20074 - Personal View" guid="{8E7B022F-1113-4BA2-B2BA-8EDBE02A2557}" mergeInterval="0" personalView="1" maximized="1" windowWidth="1020" windowHeight="539" activeSheetId="2"/>
    <customWorkbookView name="01192 - Personal View" guid="{1C70608C-646A-4043-A222-6253B5006A93}" mergeInterval="0" personalView="1" maximized="1" xWindow="1" yWindow="1" windowWidth="1366" windowHeight="538" tabRatio="807" activeSheetId="2" showComments="commIndAndComment"/>
    <customWorkbookView name="Baijnath Singh - Personal View" guid="{3545AE1A-D3DD-4FC8-880A-180A3F66AD42}" mergeInterval="0" personalView="1" maximized="1" windowWidth="1362" windowHeight="495" tabRatio="908" activeSheetId="20"/>
    <customWorkbookView name="02345 - Personal View" guid="{C0D2F720-9CF1-451B-A21B-46E9EE29F95A}" mergeInterval="0" personalView="1" maximized="1" xWindow="1" yWindow="1" windowWidth="1366" windowHeight="538" tabRatio="908" activeSheetId="1"/>
    <customWorkbookView name="20587 - Personal View" guid="{629BDD3E-4046-451D-8D01-11325237A091}" mergeInterval="0" personalView="1" maximized="1" windowWidth="1362" windowHeight="517" tabRatio="908" activeSheetId="1"/>
    <customWorkbookView name="AGM_ONM1 - Personal View" guid="{61A8E90E-9DEC-4083-98B2-482D9678BA93}" mergeInterval="0" personalView="1" maximized="1" xWindow="1" yWindow="1" windowWidth="1167" windowHeight="587" tabRatio="908" activeSheetId="3"/>
    <customWorkbookView name="60020139 - Personal View" guid="{9CE94B9F-4902-4B08-AE4E-74E93D8E789E}" mergeInterval="0" personalView="1" maximized="1" xWindow="1" yWindow="1" windowWidth="1024" windowHeight="505" tabRatio="908" activeSheetId="3"/>
    <customWorkbookView name="Srimannarayana Gajula {श्री जी. श्रीमननारायण} - Personal View" guid="{A60C0BDD-7FB1-4EBA-A0E1-529280DA1A28}" mergeInterval="0" personalView="1" maximized="1" xWindow="-8" yWindow="-8" windowWidth="1382" windowHeight="744" tabRatio="908" activeSheetId="12"/>
    <customWorkbookView name="P Ashok Rao {पी. अशोक राव} - Personal View" guid="{27F75044-6024-4403-9A39-D72B9CCD332B}" mergeInterval="0" personalView="1" maximized="1" windowWidth="1916" windowHeight="834" tabRatio="90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1" i="6" l="1"/>
  <c r="L71" i="6" s="1"/>
  <c r="K70" i="6"/>
  <c r="L70" i="6" s="1"/>
  <c r="K69" i="6"/>
  <c r="L69" i="6" s="1"/>
  <c r="K67" i="6"/>
  <c r="L67" i="6" s="1"/>
  <c r="K66" i="6"/>
  <c r="L66" i="6" s="1"/>
  <c r="K65" i="6"/>
  <c r="L65" i="6" s="1"/>
  <c r="K64" i="6"/>
  <c r="L64" i="6" s="1"/>
  <c r="K63" i="6"/>
  <c r="L63" i="6" s="1"/>
  <c r="K61" i="6"/>
  <c r="L61" i="6" s="1"/>
  <c r="K59" i="6"/>
  <c r="L59" i="6" s="1"/>
  <c r="K58" i="6"/>
  <c r="L58" i="6" s="1"/>
  <c r="K56" i="6"/>
  <c r="L56" i="6" s="1"/>
  <c r="K55" i="6"/>
  <c r="L55" i="6" s="1"/>
  <c r="K53" i="6"/>
  <c r="L53" i="6" s="1"/>
  <c r="K50" i="6"/>
  <c r="L50" i="6" s="1"/>
  <c r="K48" i="6"/>
  <c r="L48" i="6" s="1"/>
  <c r="K47" i="6"/>
  <c r="L47" i="6" s="1"/>
  <c r="M57" i="5"/>
  <c r="L57" i="5"/>
  <c r="M56" i="5"/>
  <c r="L56" i="5"/>
  <c r="M54" i="5"/>
  <c r="L54" i="5"/>
  <c r="M53" i="5"/>
  <c r="L53" i="5"/>
  <c r="M52" i="5"/>
  <c r="L52" i="5"/>
  <c r="M51" i="5"/>
  <c r="L51" i="5"/>
  <c r="M50" i="5"/>
  <c r="L50" i="5"/>
  <c r="M49" i="5"/>
  <c r="L49" i="5"/>
  <c r="M48" i="5"/>
  <c r="L48" i="5"/>
  <c r="M47" i="5"/>
  <c r="L47" i="5"/>
  <c r="M46" i="5"/>
  <c r="L46" i="5"/>
  <c r="M44" i="5"/>
  <c r="L44" i="5"/>
  <c r="M43" i="5"/>
  <c r="L43" i="5"/>
  <c r="M42" i="5"/>
  <c r="L42" i="5"/>
  <c r="M41" i="5"/>
  <c r="L41" i="5"/>
  <c r="M40" i="5"/>
  <c r="L40" i="5"/>
  <c r="M38" i="5"/>
  <c r="L38" i="5"/>
  <c r="M37" i="5"/>
  <c r="L37" i="5"/>
  <c r="M35" i="5"/>
  <c r="L35" i="5"/>
  <c r="M34" i="5"/>
  <c r="L34" i="5"/>
  <c r="M33" i="5"/>
  <c r="L33" i="5"/>
  <c r="M30" i="5"/>
  <c r="L30" i="5"/>
  <c r="M29" i="5"/>
  <c r="L29" i="5"/>
  <c r="M28" i="5"/>
  <c r="L28" i="5"/>
  <c r="M27" i="5"/>
  <c r="L27" i="5"/>
  <c r="M24" i="5"/>
  <c r="L24" i="5"/>
  <c r="M23" i="5"/>
  <c r="L23" i="5"/>
  <c r="M20" i="5"/>
  <c r="L20" i="5"/>
  <c r="M19" i="5"/>
  <c r="L19" i="5"/>
  <c r="M17" i="5"/>
  <c r="L17" i="5"/>
  <c r="M16" i="5"/>
  <c r="L16" i="5"/>
  <c r="M14" i="5"/>
  <c r="L14" i="5"/>
  <c r="M13" i="5"/>
  <c r="L13" i="5"/>
  <c r="M97" i="5"/>
  <c r="M96" i="5"/>
  <c r="M94" i="5"/>
  <c r="M93" i="5"/>
  <c r="M92" i="5"/>
  <c r="M91" i="5"/>
  <c r="M90" i="5"/>
  <c r="M88" i="5"/>
  <c r="M87" i="5"/>
  <c r="M85" i="5"/>
  <c r="M84" i="5"/>
  <c r="M83" i="5"/>
  <c r="M80" i="5"/>
  <c r="M79" i="5"/>
  <c r="M78" i="5"/>
  <c r="M77" i="5"/>
  <c r="M76" i="5"/>
  <c r="M73" i="5"/>
  <c r="M70" i="5"/>
  <c r="M69" i="5"/>
  <c r="M67" i="5"/>
  <c r="M66" i="5"/>
  <c r="M64" i="5"/>
  <c r="M63" i="5"/>
  <c r="L63" i="5"/>
  <c r="N63" i="5" s="1"/>
  <c r="L72" i="6" l="1"/>
  <c r="K72" i="6"/>
  <c r="A34" i="6"/>
  <c r="A35" i="6" s="1"/>
  <c r="A36" i="6" s="1"/>
  <c r="K42" i="6"/>
  <c r="L42" i="6" s="1"/>
  <c r="K41" i="6"/>
  <c r="L41" i="6" s="1"/>
  <c r="K40" i="6"/>
  <c r="L40" i="6" s="1"/>
  <c r="K38" i="6"/>
  <c r="L38" i="6" s="1"/>
  <c r="K36" i="6"/>
  <c r="L36" i="6" s="1"/>
  <c r="K35" i="6"/>
  <c r="L35" i="6" s="1"/>
  <c r="K34" i="6"/>
  <c r="L34" i="6" s="1"/>
  <c r="K33" i="6"/>
  <c r="L33" i="6" s="1"/>
  <c r="K31" i="6"/>
  <c r="L31" i="6" s="1"/>
  <c r="K30" i="6"/>
  <c r="L30" i="6" s="1"/>
  <c r="K28" i="6"/>
  <c r="L28" i="6" s="1"/>
  <c r="K27" i="6"/>
  <c r="L27" i="6" s="1"/>
  <c r="K25" i="6"/>
  <c r="L25" i="6" s="1"/>
  <c r="K24" i="6"/>
  <c r="L24" i="6" s="1"/>
  <c r="K23" i="6"/>
  <c r="L23" i="6" s="1"/>
  <c r="K21" i="6"/>
  <c r="L21" i="6" s="1"/>
  <c r="K20" i="6"/>
  <c r="L20" i="6" s="1"/>
  <c r="K17" i="6"/>
  <c r="L17" i="6" s="1"/>
  <c r="K15" i="6"/>
  <c r="L15" i="6" s="1"/>
  <c r="K13" i="6"/>
  <c r="L13" i="6" s="1"/>
  <c r="K12" i="6"/>
  <c r="L12" i="6" s="1"/>
  <c r="M98" i="5"/>
  <c r="L97" i="5"/>
  <c r="N97" i="5" s="1"/>
  <c r="L96" i="5"/>
  <c r="N96" i="5" s="1"/>
  <c r="L94" i="5"/>
  <c r="N94" i="5" s="1"/>
  <c r="L93" i="5"/>
  <c r="N93" i="5" s="1"/>
  <c r="L92" i="5"/>
  <c r="N92" i="5" s="1"/>
  <c r="L91" i="5"/>
  <c r="N91" i="5" s="1"/>
  <c r="L90" i="5"/>
  <c r="N90" i="5" s="1"/>
  <c r="L88" i="5"/>
  <c r="N88" i="5" s="1"/>
  <c r="L87" i="5"/>
  <c r="N87" i="5" s="1"/>
  <c r="L85" i="5"/>
  <c r="N85" i="5" s="1"/>
  <c r="L84" i="5"/>
  <c r="N84" i="5" s="1"/>
  <c r="L83" i="5"/>
  <c r="N83" i="5" s="1"/>
  <c r="L80" i="5"/>
  <c r="N80" i="5" s="1"/>
  <c r="L79" i="5"/>
  <c r="N79" i="5" s="1"/>
  <c r="L78" i="5"/>
  <c r="N78" i="5" s="1"/>
  <c r="L77" i="5"/>
  <c r="N77" i="5" s="1"/>
  <c r="L76" i="5"/>
  <c r="N76" i="5" s="1"/>
  <c r="L73" i="5"/>
  <c r="N73" i="5" s="1"/>
  <c r="L70" i="5"/>
  <c r="N70" i="5" s="1"/>
  <c r="L69" i="5"/>
  <c r="N69" i="5" s="1"/>
  <c r="L67" i="5"/>
  <c r="N67" i="5" s="1"/>
  <c r="L66" i="5"/>
  <c r="N66" i="5" s="1"/>
  <c r="L64" i="5"/>
  <c r="N64" i="5" s="1"/>
  <c r="N98" i="5" l="1"/>
  <c r="L43" i="6"/>
  <c r="L73" i="6" s="1"/>
  <c r="L98" i="5"/>
  <c r="N57" i="5" l="1"/>
  <c r="N56" i="5"/>
  <c r="A17" i="6"/>
  <c r="N54" i="5"/>
  <c r="N53" i="5"/>
  <c r="N52" i="5"/>
  <c r="N51" i="5"/>
  <c r="N50" i="5"/>
  <c r="N49" i="5"/>
  <c r="N48" i="5"/>
  <c r="N47" i="5"/>
  <c r="N40" i="5"/>
  <c r="N37" i="5"/>
  <c r="N16" i="5"/>
  <c r="N42" i="5"/>
  <c r="N46" i="5"/>
  <c r="N43" i="5"/>
  <c r="N44" i="5" l="1"/>
  <c r="N41" i="5"/>
  <c r="B13" i="7" l="1"/>
  <c r="B11" i="7"/>
  <c r="K43" i="6" l="1"/>
  <c r="K73" i="6" s="1"/>
  <c r="A75" i="6" s="1"/>
  <c r="N29" i="5"/>
  <c r="N14" i="5"/>
  <c r="N38" i="5"/>
  <c r="N35" i="5"/>
  <c r="N34" i="5"/>
  <c r="N33" i="5"/>
  <c r="N30" i="5"/>
  <c r="N28" i="5"/>
  <c r="N27" i="5"/>
  <c r="N24" i="5"/>
  <c r="N23" i="5"/>
  <c r="N20" i="5"/>
  <c r="N19" i="5"/>
  <c r="N17" i="5"/>
  <c r="M58" i="5" l="1"/>
  <c r="D6" i="5"/>
  <c r="D5" i="5"/>
  <c r="D4" i="5"/>
  <c r="D3" i="5"/>
  <c r="A1" i="5"/>
  <c r="B23" i="1"/>
  <c r="M99" i="5" l="1"/>
  <c r="L58" i="5"/>
  <c r="N13" i="5"/>
  <c r="O29" i="5"/>
  <c r="O14" i="5"/>
  <c r="O13" i="5"/>
  <c r="O38" i="5"/>
  <c r="O36" i="5"/>
  <c r="O34" i="5"/>
  <c r="O30" i="5"/>
  <c r="O27" i="5"/>
  <c r="O23" i="5"/>
  <c r="O33" i="5"/>
  <c r="O39" i="5"/>
  <c r="O35" i="5"/>
  <c r="O24" i="5"/>
  <c r="O28" i="5"/>
  <c r="O17" i="5"/>
  <c r="O18" i="5"/>
  <c r="O19" i="5"/>
  <c r="O20" i="5"/>
  <c r="P9" i="6"/>
  <c r="P8" i="6"/>
  <c r="L99" i="5" l="1"/>
  <c r="A100" i="5" s="1"/>
  <c r="N58" i="5"/>
  <c r="M12" i="6"/>
  <c r="M13" i="6"/>
  <c r="M15" i="6"/>
  <c r="M22" i="6"/>
  <c r="M25" i="6"/>
  <c r="M21" i="6"/>
  <c r="D11" i="7" l="1"/>
  <c r="N99" i="5"/>
  <c r="D13" i="7"/>
  <c r="D16" i="7"/>
  <c r="D15" i="7" l="1"/>
  <c r="A1" i="6"/>
  <c r="D6" i="6"/>
  <c r="D5" i="6"/>
  <c r="D4" i="6"/>
  <c r="D3" i="6"/>
  <c r="N73" i="6"/>
  <c r="E16" i="1"/>
  <c r="E20" i="1"/>
  <c r="E19" i="1"/>
  <c r="E17" i="1"/>
  <c r="E15" i="1"/>
  <c r="E14" i="1"/>
  <c r="E11" i="1"/>
  <c r="E10" i="1"/>
  <c r="E9" i="1"/>
  <c r="F37" i="8"/>
  <c r="D27" i="7"/>
  <c r="D26" i="7"/>
  <c r="B27" i="7"/>
  <c r="B26" i="7"/>
  <c r="B8" i="7"/>
  <c r="B7" i="7"/>
  <c r="B6" i="7"/>
  <c r="B6" i="8"/>
  <c r="F40" i="8"/>
  <c r="F39" i="8"/>
  <c r="B40" i="8"/>
  <c r="B39" i="8"/>
  <c r="C15" i="8"/>
  <c r="A52" i="8"/>
  <c r="B34" i="8"/>
  <c r="A2" i="7"/>
  <c r="A1" i="8" s="1"/>
  <c r="A1" i="7"/>
  <c r="B9" i="1"/>
  <c r="A8" i="4"/>
  <c r="B8" i="4" s="1"/>
  <c r="F8" i="4"/>
  <c r="G8" i="4" s="1"/>
  <c r="K8" i="4"/>
  <c r="L8" i="4" s="1"/>
  <c r="P8" i="4"/>
  <c r="Q8" i="4" s="1"/>
  <c r="A9" i="4"/>
  <c r="B9" i="4" s="1"/>
  <c r="D9" i="4" s="1"/>
  <c r="F9" i="4"/>
  <c r="G9" i="4" s="1"/>
  <c r="I9" i="4" s="1"/>
  <c r="K9" i="4"/>
  <c r="L9" i="4" s="1"/>
  <c r="N9" i="4" s="1"/>
  <c r="P9" i="4"/>
  <c r="Q9" i="4" s="1"/>
  <c r="S9" i="4" s="1"/>
  <c r="A10" i="4"/>
  <c r="B10" i="4" s="1"/>
  <c r="D10" i="4" s="1"/>
  <c r="F10" i="4"/>
  <c r="G10" i="4" s="1"/>
  <c r="I10" i="4" s="1"/>
  <c r="K10" i="4"/>
  <c r="L10" i="4" s="1"/>
  <c r="N10" i="4" s="1"/>
  <c r="P10" i="4"/>
  <c r="Q10" i="4" s="1"/>
  <c r="S10" i="4" s="1"/>
  <c r="Y10" i="4"/>
  <c r="T10" i="4"/>
  <c r="A11" i="4"/>
  <c r="B11" i="4" s="1"/>
  <c r="D11" i="4" s="1"/>
  <c r="F11" i="4"/>
  <c r="G11" i="4" s="1"/>
  <c r="I11" i="4" s="1"/>
  <c r="K11" i="4"/>
  <c r="L11" i="4"/>
  <c r="N11" i="4" s="1"/>
  <c r="P11" i="4"/>
  <c r="Q11" i="4" s="1"/>
  <c r="S11" i="4" s="1"/>
  <c r="Y11" i="4"/>
  <c r="T11" i="4" s="1"/>
  <c r="A12" i="4"/>
  <c r="B12" i="4"/>
  <c r="D12" i="4" s="1"/>
  <c r="F12" i="4"/>
  <c r="G12" i="4" s="1"/>
  <c r="I12" i="4" s="1"/>
  <c r="K12" i="4"/>
  <c r="L12" i="4" s="1"/>
  <c r="P12" i="4"/>
  <c r="Q12" i="4" s="1"/>
  <c r="S12" i="4" s="1"/>
  <c r="Y12" i="4"/>
  <c r="T12" i="4" s="1"/>
  <c r="A13" i="4"/>
  <c r="B13" i="4" s="1"/>
  <c r="F13" i="4"/>
  <c r="G13" i="4" s="1"/>
  <c r="I13" i="4" s="1"/>
  <c r="K13" i="4"/>
  <c r="L13" i="4"/>
  <c r="N13" i="4" s="1"/>
  <c r="P13" i="4"/>
  <c r="Q13" i="4" s="1"/>
  <c r="Y13" i="4"/>
  <c r="T13" i="4" s="1"/>
  <c r="Y14" i="4"/>
  <c r="T14" i="4" s="1"/>
  <c r="Y15" i="4"/>
  <c r="T15" i="4" s="1"/>
  <c r="Y16" i="4"/>
  <c r="T16" i="4" s="1"/>
  <c r="Y17" i="4"/>
  <c r="T17" i="4" s="1"/>
  <c r="Y18" i="4"/>
  <c r="T18" i="4" s="1"/>
  <c r="Y19" i="4"/>
  <c r="T19" i="4" s="1"/>
  <c r="Y20" i="4"/>
  <c r="T20" i="4" s="1"/>
  <c r="Y21" i="4"/>
  <c r="T21" i="4" s="1"/>
  <c r="Y22" i="4"/>
  <c r="T22" i="4" s="1"/>
  <c r="Y23" i="4"/>
  <c r="T23" i="4"/>
  <c r="Y24" i="4"/>
  <c r="T24" i="4" s="1"/>
  <c r="Y30" i="4"/>
  <c r="T30" i="4" s="1"/>
  <c r="Y31" i="4"/>
  <c r="T31" i="4" s="1"/>
  <c r="Y32" i="4"/>
  <c r="T32" i="4" s="1"/>
  <c r="Y33" i="4"/>
  <c r="T33" i="4" s="1"/>
  <c r="Y34" i="4"/>
  <c r="T34" i="4" s="1"/>
  <c r="Y35" i="4"/>
  <c r="T35" i="4" s="1"/>
  <c r="Y36" i="4"/>
  <c r="T36" i="4" s="1"/>
  <c r="Y37" i="4"/>
  <c r="T37" i="4" s="1"/>
  <c r="Y38" i="4"/>
  <c r="T38" i="4"/>
  <c r="Y39" i="4"/>
  <c r="T39" i="4" s="1"/>
  <c r="Y40" i="4"/>
  <c r="T40" i="4" s="1"/>
  <c r="Y41" i="4"/>
  <c r="T41" i="4" s="1"/>
  <c r="Y42" i="4"/>
  <c r="T42" i="4" s="1"/>
  <c r="Y43" i="4"/>
  <c r="T43" i="4" s="1"/>
  <c r="Y44" i="4"/>
  <c r="T44" i="4"/>
  <c r="Y45" i="4"/>
  <c r="T45" i="4" s="1"/>
  <c r="A122" i="4"/>
  <c r="A124" i="4"/>
  <c r="A134" i="4" s="1"/>
  <c r="B134" i="4" s="1"/>
  <c r="D134" i="4" s="1"/>
  <c r="A129" i="4"/>
  <c r="B129" i="4" s="1"/>
  <c r="K30" i="3"/>
  <c r="K31" i="3"/>
  <c r="K32" i="3"/>
  <c r="K33" i="3"/>
  <c r="K36" i="3"/>
  <c r="O36" i="3"/>
  <c r="K37" i="3"/>
  <c r="O37" i="3"/>
  <c r="K38" i="3"/>
  <c r="O38" i="3"/>
  <c r="K39" i="3"/>
  <c r="O39" i="3"/>
  <c r="A41" i="3"/>
  <c r="A42" i="3"/>
  <c r="A43" i="3"/>
  <c r="A44" i="3"/>
  <c r="A48" i="3"/>
  <c r="A54" i="3"/>
  <c r="F194" i="3"/>
  <c r="F195" i="3"/>
  <c r="A1" i="2"/>
  <c r="A3" i="2"/>
  <c r="E9" i="2"/>
  <c r="E10" i="2"/>
  <c r="E11" i="2"/>
  <c r="E12" i="2"/>
  <c r="B24" i="2"/>
  <c r="E24" i="2"/>
  <c r="B25" i="2"/>
  <c r="E25" i="2"/>
  <c r="A8" i="2"/>
  <c r="E8" i="2"/>
  <c r="B9" i="2"/>
  <c r="B10" i="2"/>
  <c r="B11" i="2"/>
  <c r="B12" i="2"/>
  <c r="K41" i="3"/>
  <c r="B7" i="1"/>
  <c r="A132" i="4"/>
  <c r="B132" i="4" s="1"/>
  <c r="D132" i="4" s="1"/>
  <c r="A130" i="4"/>
  <c r="B130" i="4" s="1"/>
  <c r="D130" i="4" s="1"/>
  <c r="A131" i="4"/>
  <c r="B131" i="4" s="1"/>
  <c r="D131" i="4" s="1"/>
  <c r="A127" i="4" l="1"/>
  <c r="A133" i="4"/>
  <c r="B133" i="4" s="1"/>
  <c r="D133" i="4" s="1"/>
  <c r="F20" i="1"/>
  <c r="D21" i="1" s="1"/>
  <c r="U6" i="4"/>
  <c r="S13" i="4"/>
  <c r="P6" i="4" s="1"/>
  <c r="D13" i="4"/>
  <c r="A6" i="4" s="1"/>
  <c r="N12" i="4"/>
  <c r="K6" i="4" s="1"/>
  <c r="F6" i="4"/>
  <c r="B5" i="7"/>
  <c r="A74" i="6" l="1"/>
  <c r="Y25" i="4"/>
  <c r="T25" i="4" s="1"/>
  <c r="U7" i="4" s="1"/>
  <c r="D18" i="7" l="1"/>
  <c r="D21" i="7" l="1"/>
  <c r="D23" i="7" s="1"/>
  <c r="X17" i="8" s="1"/>
  <c r="B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01290</author>
  </authors>
  <commentList>
    <comment ref="D19" authorId="0" shapeId="0" xr:uid="{00000000-0006-0000-0000-000001000000}">
      <text>
        <r>
          <rPr>
            <sz val="9"/>
            <color indexed="81"/>
            <rFont val="Tahoma"/>
            <family val="2"/>
          </rPr>
          <t>Insert date in dd-MM-yyyy format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30999</author>
  </authors>
  <commentList>
    <comment ref="I62" authorId="0" shapeId="0" xr:uid="{18FED12E-088D-4C5B-AFBD-A60FC61F4F7E}">
      <text>
        <r>
          <rPr>
            <b/>
            <sz val="9"/>
            <color indexed="81"/>
            <rFont val="Tahoma"/>
            <family val="2"/>
          </rPr>
          <t>30999:</t>
        </r>
        <r>
          <rPr>
            <sz val="9"/>
            <color indexed="81"/>
            <rFont val="Tahoma"/>
            <family val="2"/>
          </rPr>
          <t xml:space="preserve">
</t>
        </r>
      </text>
    </comment>
  </commentList>
</comments>
</file>

<file path=xl/sharedStrings.xml><?xml version="1.0" encoding="utf-8"?>
<sst xmlns="http://schemas.openxmlformats.org/spreadsheetml/2006/main" count="1167" uniqueCount="475">
  <si>
    <t>If the IEM has reported to the Chairman-cum-Managing Director, POWERGRID, a substantiated suspicion of an offence under relevant Anti-Corruption Laws of India, and the Chairman-cum-Managing Director, POWERGRID has not, within the reasonable time taken visible action to proceed against such offence or reported it to the CVO, the Monitor may also transmit this information directly to the CVC, Government of India.</t>
  </si>
  <si>
    <t>(9)</t>
  </si>
  <si>
    <r>
      <t>The word ‘</t>
    </r>
    <r>
      <rPr>
        <b/>
        <sz val="12"/>
        <rFont val="Book Antiqua"/>
        <family val="1"/>
      </rPr>
      <t>IEM</t>
    </r>
    <r>
      <rPr>
        <sz val="12"/>
        <rFont val="Book Antiqua"/>
        <family val="1"/>
      </rPr>
      <t>’ would include both singular and plural.</t>
    </r>
  </si>
  <si>
    <t>(*)</t>
  </si>
  <si>
    <t>This Section shall be applicable for only those packages wherein the IEMs have been identified in Section – I : Invitation for Bids and/or Clause ITB 9.3 in Section – III: Bid Data Sheets of Conditions of Contract, Volume-I of the Bidding Documents.</t>
  </si>
  <si>
    <t>Section IX - Pact Duration</t>
  </si>
  <si>
    <t>This Pact begins when both parties have legally signed it. It expires for the Contractor after the closure of the contract and for all other Bidder's six month after the contract has been awarded.</t>
  </si>
  <si>
    <t>Section X - Other Provisions</t>
  </si>
  <si>
    <r>
      <t>This agreement is subject to Indian Law. Place of performance and jurisdiction is the establishment</t>
    </r>
    <r>
      <rPr>
        <i/>
        <sz val="12"/>
        <rFont val="Book Antiqua"/>
        <family val="1"/>
      </rPr>
      <t xml:space="preserve"> </t>
    </r>
    <r>
      <rPr>
        <sz val="12"/>
        <rFont val="Book Antiqua"/>
        <family val="1"/>
      </rPr>
      <t xml:space="preserve">of POWERGRID. The Arbitration clause provided in the main tender document / contract shall not be applicable for any issue / dispute arising under Integrity Pact. </t>
    </r>
  </si>
  <si>
    <t xml:space="preserve">Changes and supplements as well as termination notices need to be made in writing. </t>
  </si>
  <si>
    <t>If the Contractor is a partnership firm or a consortium or Joint Venture, this agreement must be signed by all partners, consortium members and Joint Venture partners.</t>
  </si>
  <si>
    <t>Witness 2 :</t>
  </si>
  <si>
    <t>Sl. No.</t>
  </si>
  <si>
    <t>Name        :</t>
  </si>
  <si>
    <t>Address    :</t>
  </si>
  <si>
    <t>Power Grid Corporation of India Ltd.,</t>
  </si>
  <si>
    <t xml:space="preserve">Date     </t>
  </si>
  <si>
    <t xml:space="preserve">Place     </t>
  </si>
  <si>
    <t>Nothing in this agreement shall affect the rights of the parties available under the General Conditions of Contract (GCC) and Special Conditions of Contract (SCC).</t>
  </si>
  <si>
    <t xml:space="preserve">, </t>
  </si>
  <si>
    <t xml:space="preserve"> having its Registered Office at</t>
  </si>
  <si>
    <t>Printed Name :</t>
  </si>
  <si>
    <t>Designation :</t>
  </si>
  <si>
    <t>Date      :</t>
  </si>
  <si>
    <t>Place      :</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</si>
  <si>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</si>
  <si>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</si>
  <si>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</si>
  <si>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</si>
  <si>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</si>
  <si>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</si>
  <si>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</si>
  <si>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</si>
  <si>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</si>
  <si>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</si>
  <si>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</si>
  <si>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</si>
  <si>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</si>
  <si>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</si>
  <si>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</si>
  <si>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</si>
  <si>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</si>
  <si>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</si>
  <si>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</si>
  <si>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</si>
  <si>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</si>
  <si>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</si>
  <si>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</si>
  <si>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</si>
  <si>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</si>
  <si>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</si>
  <si>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</si>
  <si>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</si>
  <si>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</si>
  <si>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</si>
  <si>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</si>
  <si>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Six</t>
  </si>
  <si>
    <t xml:space="preserve"> </t>
  </si>
  <si>
    <t>Integrity Pact is annexed herewith this Volume.</t>
  </si>
  <si>
    <t>POWERGRID commits itself to take all measures necessary to prevent corruption and to observe the following principles :</t>
  </si>
  <si>
    <t>a)</t>
  </si>
  <si>
    <t>INTEGRITY PACT</t>
  </si>
  <si>
    <t>Between</t>
  </si>
  <si>
    <t xml:space="preserve">Power Grid Corporation of India Limited </t>
  </si>
  <si>
    <t>having its Registered Office at B-9, Qutab Institutional Area, Katwaria Sarai,                           New Delhi – 110016 hereinafter referred to as</t>
  </si>
  <si>
    <r>
      <t>"POWERGRID"</t>
    </r>
    <r>
      <rPr>
        <b/>
        <sz val="12"/>
        <rFont val="Book Antiqua"/>
        <family val="1"/>
      </rPr>
      <t>,</t>
    </r>
  </si>
  <si>
    <t>and</t>
  </si>
  <si>
    <t xml:space="preserve">hereinafter referred to as </t>
  </si>
  <si>
    <t>"The Bidder/Contractor"</t>
  </si>
  <si>
    <t>Preamble</t>
  </si>
  <si>
    <t xml:space="preserve">(Signature) </t>
  </si>
  <si>
    <t>(For &amp; On behalf of POWERGRID)</t>
  </si>
  <si>
    <t>Dear Sir,</t>
  </si>
  <si>
    <r>
      <t>The Bidder</t>
    </r>
    <r>
      <rPr>
        <i/>
        <sz val="12"/>
        <rFont val="Book Antiqua"/>
        <family val="1"/>
      </rPr>
      <t>/</t>
    </r>
    <r>
      <rPr>
        <sz val="12"/>
        <rFont val="Book Antiqua"/>
        <family val="1"/>
      </rPr>
      <t xml:space="preserve">Contractor commits himself to take all measures necessary to prevent corruption. He commits himself to observe the following principles </t>
    </r>
  </si>
  <si>
    <t>during his participation in the tender process and during the contract execution :</t>
  </si>
  <si>
    <t>Page 3 of 8</t>
  </si>
  <si>
    <t>Page 2 of 8</t>
  </si>
  <si>
    <t>Page 1 of 8</t>
  </si>
  <si>
    <t>Page 4 of 8</t>
  </si>
  <si>
    <t>Page 5 of 8</t>
  </si>
  <si>
    <t>Page 6 of 8</t>
  </si>
  <si>
    <t>Page 7 of 8</t>
  </si>
  <si>
    <t>Page 8 of 8</t>
  </si>
  <si>
    <r>
      <t>In order to achieve these goals, POWERGRID and the above named Bidder/Contractor enter into this agreement called '</t>
    </r>
    <r>
      <rPr>
        <b/>
        <sz val="12"/>
        <rFont val="Book Antiqua"/>
        <family val="1"/>
      </rPr>
      <t xml:space="preserve">Integrity Pact' </t>
    </r>
    <r>
      <rPr>
        <sz val="12"/>
        <rFont val="Book Antiqua"/>
        <family val="1"/>
      </rPr>
      <t>which will form a part of the bid.</t>
    </r>
  </si>
  <si>
    <t>Section I - Commitments of POWERGRID</t>
  </si>
  <si>
    <t>(1)</t>
  </si>
  <si>
    <t>ATTACHMENT-10</t>
  </si>
  <si>
    <t xml:space="preserve">Sole Bidder </t>
  </si>
  <si>
    <t xml:space="preserve">USD </t>
  </si>
  <si>
    <t xml:space="preserve">EURO </t>
  </si>
  <si>
    <t xml:space="preserve">RMB </t>
  </si>
  <si>
    <t>Please provide additional information of the Bidder</t>
  </si>
  <si>
    <t xml:space="preserve">INR </t>
  </si>
  <si>
    <t xml:space="preserve"> plus </t>
  </si>
  <si>
    <t xml:space="preserve"> + </t>
  </si>
  <si>
    <t xml:space="preserve">/- + </t>
  </si>
  <si>
    <t>/-</t>
  </si>
  <si>
    <t>Thirty Fivr</t>
  </si>
  <si>
    <t>BG VALUE:</t>
  </si>
  <si>
    <t>Enter the details of the bidder below:</t>
  </si>
  <si>
    <t>2 or more</t>
  </si>
  <si>
    <t>Integrity Pact</t>
  </si>
  <si>
    <t>No employee of POWERGRID, personally or through family members, will in connection with the tender, or the execution of the contract, demand, take a promise for or accept, for him/herself or third person, any material or other benefit which he/she is not legally entitled to.</t>
  </si>
  <si>
    <t>b)</t>
  </si>
  <si>
    <t>POWERGRID will, during the tender process treat all Bidder(s) with equity and fairness. POWERGRID will in particular, before and during the tender process, provide to all Bidder(s) the same information and will not provide to any Bidder(s) confidential/ additional information through which the Bidder(s) could obtain an advantage in relation to the tender process or the contract execution.</t>
  </si>
  <si>
    <t>c)</t>
  </si>
  <si>
    <r>
      <t>The Bidder</t>
    </r>
    <r>
      <rPr>
        <i/>
        <sz val="12"/>
        <rFont val="Book Antiqua"/>
        <family val="1"/>
      </rPr>
      <t>/</t>
    </r>
    <r>
      <rPr>
        <sz val="12"/>
        <rFont val="Book Antiqua"/>
        <family val="1"/>
      </rPr>
      <t>Contractor will not enter into any illegal agreement or understanding, whether formal or informal with other Bidders/Contractors. This applies in particular to prices, specifications, certifications, subsidiary contracts, submission or non-submission of bids or actions to restrict competitiveness or to introduce cartelization in the bidding process.</t>
    </r>
  </si>
  <si>
    <r>
      <t>The Bidder</t>
    </r>
    <r>
      <rPr>
        <i/>
        <sz val="12"/>
        <rFont val="Book Antiqua"/>
        <family val="1"/>
      </rPr>
      <t>/</t>
    </r>
    <r>
      <rPr>
        <sz val="12"/>
        <rFont val="Book Antiqua"/>
        <family val="1"/>
      </rPr>
      <t>Contractor will not commit any criminal offence under the relevant Anti-corruption Laws of India; further, the Bidder/Contractor will not use for illegitimate</t>
    </r>
    <r>
      <rPr>
        <b/>
        <sz val="12"/>
        <rFont val="Book Antiqua"/>
        <family val="1"/>
      </rPr>
      <t xml:space="preserve"> </t>
    </r>
    <r>
      <rPr>
        <sz val="12"/>
        <rFont val="Book Antiqua"/>
        <family val="1"/>
      </rPr>
      <t>purposes or for purposes of restrictive competition or personal gain, or pass on to others, any information provided by POWERGRID as part of the business relationship, regarding plans, technical proposals and business details, including information contained or transmitted electronically.</t>
    </r>
  </si>
  <si>
    <t>d)</t>
  </si>
  <si>
    <t>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</si>
  <si>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 xml:space="preserve">e) </t>
  </si>
  <si>
    <t>The Bidder/Contractor will, when presenting his bid, disclose any and all payments he has made, or committed to or intends to make to agents, brokers or any other intermediaries in connection with the award of the contract and/or with the execution of the contract.</t>
  </si>
  <si>
    <t>f)</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</si>
  <si>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</si>
  <si>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</si>
  <si>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</si>
  <si>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</si>
  <si>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</si>
  <si>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</si>
  <si>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</si>
  <si>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</si>
  <si>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</si>
  <si>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</si>
  <si>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</si>
  <si>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</si>
  <si>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</si>
  <si>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</si>
  <si>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</si>
  <si>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</si>
  <si>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</si>
  <si>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</si>
  <si>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</si>
  <si>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</si>
  <si>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</si>
  <si>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</si>
  <si>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</si>
  <si>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</si>
  <si>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</si>
  <si>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</si>
  <si>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</si>
  <si>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</si>
  <si>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</si>
  <si>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</si>
  <si>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</si>
  <si>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</si>
  <si>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</si>
  <si>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</si>
  <si>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</si>
  <si>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</si>
  <si>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</si>
  <si>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</si>
  <si>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</si>
  <si>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</si>
  <si>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</si>
  <si>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</si>
  <si>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</si>
  <si>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</si>
  <si>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</si>
  <si>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</si>
  <si>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</si>
  <si>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</si>
  <si>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</si>
  <si>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</si>
  <si>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</si>
  <si>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</si>
  <si>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</si>
  <si>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</si>
  <si>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</si>
  <si>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</si>
  <si>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</si>
  <si>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</si>
  <si>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</si>
  <si>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</si>
  <si>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</si>
  <si>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</si>
  <si>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</si>
  <si>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</si>
  <si>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Yours faithfully,</t>
  </si>
  <si>
    <t>Bid Proposal Ref. No.</t>
  </si>
  <si>
    <t>Name of Contract  :</t>
  </si>
  <si>
    <t>The Bidder(s)/Contractor(s) accepts that the IEM has the right to access without restriction to all documentation of POWERGRID related to this contract including that provided by the Contractor/Bidder. The Bidder/Contractor will also grant the IEM, upon his request and demonstration of a valid interest, unrestricted and unconditional access to his documentation. The same is applicable to Subcontractors. The IEM is under contractual obligation to treat the information and documents of the Bidder(s)/Contractor(s)/Subcontractor(s) with confidentiality.</t>
  </si>
  <si>
    <t>(5)</t>
  </si>
  <si>
    <t>POWERGRID will provide to the IEM information as sought by him which could have an impact on the contractual relations between POWERGRID and the Bidder/Contractor related to this contract.</t>
  </si>
  <si>
    <t>(6)</t>
  </si>
  <si>
    <t>As soon as the IEM notices, or believes to notice, a violation of this agreement, 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 and the Bidder/Contractor, as deemed fit, to present its case before making its recommendations to POWERGRID.</t>
  </si>
  <si>
    <t>(7)</t>
  </si>
  <si>
    <t>The Bidder/Contractor will not misrepresent facts or furnish false/forged documents/informations in order to influence the bidding process or the execution of the contract to the detriment of POWERGRID.</t>
  </si>
  <si>
    <t>The Bidder/Contractor will not instigate third persons to commit offences outlined above or be an accessory to such offences.</t>
  </si>
  <si>
    <t>Section III- Disqualification from tender process and exclusion from future contracts</t>
  </si>
  <si>
    <t>If the Bidder, before contract award, has committed a serious transgression through a violation of Section II or in any other form such as to put his reliability or credibility as Bidder into question, POWERGRID may disqualify the Bidder from the tender process or terminate the contract, if already signed, for such reason.</t>
  </si>
  <si>
    <t>POWERGRID will exclude from evaluation of Bids its such employee(s) who has any personnel interest in the Companies/Agencies participating in the Bidding/Tendering process.</t>
  </si>
  <si>
    <t>(2)</t>
  </si>
  <si>
    <t>If Chairman and Managing Director obtains information on the conduct of any employee of POWERGRID which is a criminal offence under the relevant Anti-Corruption Laws of India, or if there be a substantive suspicion in this regard, he will inform its Chief Vigilance Officer and in addition can initiate disciplinary actions under its Rules.</t>
  </si>
  <si>
    <t>Section II - Commitments of the Bidder/Contractor</t>
  </si>
  <si>
    <t xml:space="preserve">a) </t>
  </si>
  <si>
    <r>
      <t>The Bidder</t>
    </r>
    <r>
      <rPr>
        <i/>
        <sz val="12"/>
        <rFont val="Book Antiqua"/>
        <family val="1"/>
      </rPr>
      <t>/</t>
    </r>
    <r>
      <rPr>
        <sz val="12"/>
        <rFont val="Book Antiqua"/>
        <family val="1"/>
      </rPr>
      <t>Contractor will not, directly or through any other person or firm, offer, promise or give to POWERGRID, or to any of POWERGRID's employees involved in the tender process or the execution of the contract or to any third person any material or other benefit which he</t>
    </r>
    <r>
      <rPr>
        <i/>
        <sz val="12"/>
        <rFont val="Book Antiqua"/>
        <family val="1"/>
      </rPr>
      <t>/</t>
    </r>
    <r>
      <rPr>
        <sz val="12"/>
        <rFont val="Book Antiqua"/>
        <family val="1"/>
      </rPr>
      <t>she is not legally entitled to, in order to obtain in exchange an advantage during the tender process or the execution of the contract.</t>
    </r>
  </si>
  <si>
    <r>
      <t xml:space="preserve">Views expressed or suggestions/submissions made by the parties and the recommendations of the </t>
    </r>
    <r>
      <rPr>
        <b/>
        <i/>
        <sz val="12"/>
        <rFont val="Book Antiqua"/>
        <family val="1"/>
      </rPr>
      <t>CVO/</t>
    </r>
    <r>
      <rPr>
        <sz val="12"/>
        <rFont val="Book Antiqua"/>
        <family val="1"/>
      </rPr>
      <t>IEM</t>
    </r>
    <r>
      <rPr>
        <vertAlign val="superscript"/>
        <sz val="12"/>
        <rFont val="Book Antiqua"/>
        <family val="1"/>
      </rPr>
      <t>#</t>
    </r>
    <r>
      <rPr>
        <sz val="12"/>
        <rFont val="Book Antiqua"/>
        <family val="1"/>
      </rPr>
      <t xml:space="preserve"> in respect of the violation of this agreement, shall not be relied on or introduced as evidence in the arbitral or judicial proceedings (arising out of the arbitral proceedings) by the parties in connection with the disputes/differences arising out of the subject contract.</t>
    </r>
  </si>
  <si>
    <t>#</t>
  </si>
  <si>
    <t>CVO shall be applicable for packages wherein IEM are not identified in Section IFB/BDS of Condition of Contract, Volume-I. IEM shall be applicable for packages wherein IEM are identified in Section IFB/BDS of Condition of Contract, Volume-I.</t>
  </si>
  <si>
    <t>Should one or several provisions of this agreement turn out to be invalid, the remainder of this agreement remains valid. In this case, the parties will strive to come to an agreement to their original intentions.</t>
  </si>
  <si>
    <t>Signature</t>
  </si>
  <si>
    <t>(Office Seal)</t>
  </si>
  <si>
    <t>Name :</t>
  </si>
  <si>
    <t>Witness 1 :</t>
  </si>
  <si>
    <t>It is hereby agreed by and between the parties as under:</t>
  </si>
  <si>
    <t>Instruction for printing &amp; submitting Integrity Pact</t>
  </si>
  <si>
    <t>1.</t>
  </si>
  <si>
    <t>2.</t>
  </si>
  <si>
    <t>3.</t>
  </si>
  <si>
    <t>Take print out of first page on a non-judicial stamp paper of Rs. 100/-  and other seven pages on plain A4 size paper. Such two sets shall be prepared by the bidder.</t>
  </si>
  <si>
    <t>4.</t>
  </si>
  <si>
    <t>Both the original copies shall be submitted by the bidder in the form of Hard Copy as part of the first envelope before due date &amp; time of submission of the bid.</t>
  </si>
  <si>
    <t>All the pages of both the copies of the Integrity Pact shall be signed by the authorised representative of the bidder and duly stamped.</t>
  </si>
  <si>
    <t>5.</t>
  </si>
  <si>
    <t>For further details bidders may please refer ITB Clause 9.3 (n).</t>
  </si>
  <si>
    <t>The requisite format of Integrity Pact is getting generated automatically and displayed here below.</t>
  </si>
  <si>
    <t>Address of Registered Office</t>
  </si>
  <si>
    <t>Dear Ladies and/or Gentlemen,</t>
  </si>
  <si>
    <t xml:space="preserve">Printed Name </t>
  </si>
  <si>
    <t>Designation</t>
  </si>
  <si>
    <t>Business Address                       :</t>
  </si>
  <si>
    <t>Name of Principal Officer         :</t>
  </si>
  <si>
    <t>Address of  Principal Officer    :</t>
  </si>
  <si>
    <t>One</t>
  </si>
  <si>
    <t>Two</t>
  </si>
  <si>
    <t>Three</t>
  </si>
  <si>
    <t xml:space="preserve">If the Bidder/Contractor has committed a serious transgression through a violation of Section II such as to put his reliability or credibility into question, POWERGRID may after following due procedures also exclude the Bidder/Contractor from future contract award processes. The imposition and duration of the exclusion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exclusion will be imposed for a minimum of 12 months and maximum of 3 years. </t>
  </si>
  <si>
    <t>(3)</t>
  </si>
  <si>
    <t>If the Bidder/Contractor can prove that he has restored/recouped the damage caused by him and has installed a suitable corruption prevention system, POWERGRID may revoke the exclusion prematurely.</t>
  </si>
  <si>
    <r>
      <t xml:space="preserve">Section IV </t>
    </r>
    <r>
      <rPr>
        <sz val="12"/>
        <rFont val="Book Antiqua"/>
        <family val="1"/>
      </rPr>
      <t xml:space="preserve">- </t>
    </r>
    <r>
      <rPr>
        <b/>
        <sz val="12"/>
        <rFont val="Book Antiqua"/>
        <family val="1"/>
      </rPr>
      <t>Liability for violation of Integrity Pact</t>
    </r>
  </si>
  <si>
    <t>If POWERGRID has disqualified the Bidder from the tender process prior to the award under Section III, POWERGRID may forfeit the Bid Guarantee under the Bid.</t>
  </si>
  <si>
    <t>If POWERGRID has terminated the contract under Section III, POWERGRID may forfeit the Contract Performance Guarantee of this contract besides resorting to other remedies under the contract.</t>
  </si>
  <si>
    <r>
      <t>Section V</t>
    </r>
    <r>
      <rPr>
        <sz val="12"/>
        <rFont val="Book Antiqua"/>
        <family val="1"/>
      </rPr>
      <t xml:space="preserve">- </t>
    </r>
    <r>
      <rPr>
        <b/>
        <sz val="12"/>
        <rFont val="Book Antiqua"/>
        <family val="1"/>
      </rPr>
      <t>Previous Transgression</t>
    </r>
  </si>
  <si>
    <r>
      <t>The Bidder shall</t>
    </r>
    <r>
      <rPr>
        <b/>
        <sz val="12"/>
        <rFont val="Book Antiqua"/>
        <family val="1"/>
      </rPr>
      <t xml:space="preserve"> </t>
    </r>
    <r>
      <rPr>
        <sz val="12"/>
        <rFont val="Book Antiqua"/>
        <family val="1"/>
      </rPr>
      <t>declare in his Bid</t>
    </r>
    <r>
      <rPr>
        <b/>
        <sz val="12"/>
        <rFont val="Book Antiqua"/>
        <family val="1"/>
      </rPr>
      <t xml:space="preserve"> </t>
    </r>
    <r>
      <rPr>
        <sz val="12"/>
        <rFont val="Book Antiqua"/>
        <family val="1"/>
      </rPr>
      <t>that no previous transgressions occurred in the last 3 years with any other Public Sector Undertaking or Government Department that could justify his exclusion from the tender process.</t>
    </r>
  </si>
  <si>
    <t>If the Bidder makes incorrect statement on this subject, he can be disqualified from the tender process or the contract, if already awarded, can be terminated for such reason.</t>
  </si>
  <si>
    <r>
      <t>Section VI</t>
    </r>
    <r>
      <rPr>
        <sz val="12"/>
        <rFont val="Book Antiqua"/>
        <family val="1"/>
      </rPr>
      <t xml:space="preserve"> - </t>
    </r>
    <r>
      <rPr>
        <b/>
        <sz val="12"/>
        <rFont val="Book Antiqua"/>
        <family val="1"/>
      </rPr>
      <t xml:space="preserve">Equal treatment to all Bidders </t>
    </r>
    <r>
      <rPr>
        <b/>
        <i/>
        <sz val="12"/>
        <rFont val="Book Antiqua"/>
        <family val="1"/>
      </rPr>
      <t xml:space="preserve">/ </t>
    </r>
    <r>
      <rPr>
        <b/>
        <sz val="12"/>
        <rFont val="Book Antiqua"/>
        <family val="1"/>
      </rPr>
      <t>Contractors</t>
    </r>
  </si>
  <si>
    <t>POWERGRID will enter into agreements with identical conditions as this one with all Bidders.</t>
  </si>
  <si>
    <t>POWERGRID will disqualify from the tender process any bidder who does not sign this Pact or violate its provisions.</t>
  </si>
  <si>
    <r>
      <t xml:space="preserve">Section VII - Punitive Action against violating Bidders </t>
    </r>
    <r>
      <rPr>
        <b/>
        <i/>
        <sz val="12"/>
        <rFont val="Book Antiqua"/>
        <family val="1"/>
      </rPr>
      <t xml:space="preserve">/ </t>
    </r>
    <r>
      <rPr>
        <b/>
        <sz val="12"/>
        <rFont val="Book Antiqua"/>
        <family val="1"/>
      </rPr>
      <t xml:space="preserve">Contractors </t>
    </r>
  </si>
  <si>
    <r>
      <t>If POWERGRID obtains knowledge of conduct of a Bidder or a Contractor or his subcontractor</t>
    </r>
    <r>
      <rPr>
        <b/>
        <sz val="12"/>
        <rFont val="Book Antiqua"/>
        <family val="1"/>
      </rPr>
      <t xml:space="preserve"> </t>
    </r>
    <r>
      <rPr>
        <sz val="12"/>
        <rFont val="Book Antiqua"/>
        <family val="1"/>
      </rPr>
      <t>or of an employee or a representative or an associate of a Bidder or Contractor or his Subcontractor</t>
    </r>
    <r>
      <rPr>
        <b/>
        <sz val="12"/>
        <rFont val="Book Antiqua"/>
        <family val="1"/>
      </rPr>
      <t xml:space="preserve"> </t>
    </r>
    <r>
      <rPr>
        <sz val="12"/>
        <rFont val="Book Antiqua"/>
        <family val="1"/>
      </rPr>
      <t>which constitutes corruption, or if POWERGRID has substantive suspicion in this regard, POWERGRID will inform the Chief Vigilance Officer (CVO).</t>
    </r>
  </si>
  <si>
    <t>(*)Section VIII - Independent External Monitor/Monitors</t>
  </si>
  <si>
    <t xml:space="preserve">POWERGRID has appointed a panel of Independent External Monitors (IEMs) for this Pact with the approval of Central Vigilance Commission (CVC), Government of India, out of which one of the IEMs has been indicated in the NIT/IFB. </t>
  </si>
  <si>
    <t>(For &amp; On behalf of Bidder/ Contractor)</t>
  </si>
  <si>
    <t>The IEM is to review independently and objectively, whether and to what extent the parties comply with the obligations under this agreement. He has right of access to all project documentation.  The IEM may examine any complaint received by him and submit a report to Chairman-cum-Managing Director, POWERGRID, at the earliest.  He may also submit a report directly to the CVO and the CVC, in case of suspicion of serious irregularities attracting the provisions of the PC Act.  However, for ensuring the desired transparency and objectivity in dealing with the complaints arising out of any tendering process, the matter shall be referred to the full panel of IEMs, who would examine the records, conduct the investigations and submit report to Chairman-cum-Managing Director, POWERGRID, giving joint findings.</t>
  </si>
  <si>
    <t>The IEM is not subject to instructions by the representatives of the parties and performs his functions neutrally and independently. He reports to the Chairman-cum-Managing Director, POWERGRID.</t>
  </si>
  <si>
    <t>(4)</t>
  </si>
  <si>
    <t>The IEM will submit a written report to the Chairman-cum-Managing Director, POWERGRID within 8 to 10 weeks from the date of reference or intimation to him by POWERGRID and, should the occasion arise, submit proposals for correcting problematic situations.</t>
  </si>
  <si>
    <t>(8)</t>
  </si>
  <si>
    <t xml:space="preserve">Specify type of Bidder                 </t>
  </si>
  <si>
    <t xml:space="preserve">Price Schedules </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</si>
  <si>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</si>
  <si>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</si>
  <si>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</si>
  <si>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Country of Incorporation         :</t>
  </si>
  <si>
    <t>State/Province to be indicated :</t>
  </si>
  <si>
    <t>Unit</t>
  </si>
  <si>
    <t>Rate of GST applicable ( in %)</t>
  </si>
  <si>
    <t>Quantity</t>
  </si>
  <si>
    <t>Bidder’s Name and Address (Sole Bidder) :</t>
  </si>
  <si>
    <t>To:</t>
  </si>
  <si>
    <t>Contract Services</t>
  </si>
  <si>
    <t>Southern Region Transmission system -I</t>
  </si>
  <si>
    <t>Kavadiguda Main Raod, Secunderabad - 500080</t>
  </si>
  <si>
    <t>Whether SAC in column ‘2’ is confirmed. If not  indicate applicable the SAC #</t>
  </si>
  <si>
    <t>(GRAND SUMMARY)</t>
  </si>
  <si>
    <t>Description</t>
  </si>
  <si>
    <t>Total Price (INR)</t>
  </si>
  <si>
    <t xml:space="preserve">Date : </t>
  </si>
  <si>
    <t>Printed Name   :</t>
  </si>
  <si>
    <t>Place :</t>
  </si>
  <si>
    <t>Designation   :</t>
  </si>
  <si>
    <t>TOTAL SCHEDULE NO. I</t>
  </si>
  <si>
    <t>TOTAL SCHEDULE NO. II</t>
  </si>
  <si>
    <t>GST</t>
  </si>
  <si>
    <r>
      <t>Bid Form 2</t>
    </r>
    <r>
      <rPr>
        <b/>
        <vertAlign val="superscript"/>
        <sz val="11"/>
        <rFont val="Book Antiqua"/>
        <family val="1"/>
      </rPr>
      <t>nd</t>
    </r>
    <r>
      <rPr>
        <b/>
        <sz val="11"/>
        <rFont val="Book Antiqua"/>
        <family val="1"/>
      </rPr>
      <t xml:space="preserve"> Envelope</t>
    </r>
  </si>
  <si>
    <t>BID FORM (Second Envelope)</t>
  </si>
  <si>
    <t xml:space="preserve"> /- only or such other sums as may be determined in accordance with the terms and conditions of the Bidding Documents.</t>
  </si>
  <si>
    <t xml:space="preserve">The above amounts are in accordance with the price schedules attached herewith and are made part of this bid.  </t>
  </si>
  <si>
    <t>In line with the requirements of the Bidding documents, we enclose herewith the following Price Schedules, duly filled - in as per your proforma:</t>
  </si>
  <si>
    <t>Sch-1</t>
  </si>
  <si>
    <t>Sch-2</t>
  </si>
  <si>
    <t>Sch-3</t>
  </si>
  <si>
    <t>Grand Summary</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</si>
  <si>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</si>
  <si>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confirm that except as otherwise specifically provided our Bid Prices in this Second Envelope include all taxes, duties, levies and charges as may be assessed on us/our Associate (applicable for Foreign Bidder), our Sub-Contractor/Sub-Vendor or their employees by all municipal, state or national government authorities in connection with the Facilities, in and outside of India.</t>
  </si>
  <si>
    <r>
      <t xml:space="preserve">100% of applicable Taxes and Duties i.e </t>
    </r>
    <r>
      <rPr>
        <b/>
        <sz val="11"/>
        <rFont val="Book Antiqua"/>
        <family val="1"/>
      </rPr>
      <t>GST</t>
    </r>
    <r>
      <rPr>
        <sz val="11"/>
        <rFont val="Book Antiqua"/>
        <family val="1"/>
      </rPr>
      <t xml:space="preserve"> , which are payable by the Employer under the Contract, shall be reimbursed by the Employer  on production of satisfactory documentary evidence by the Contractor in accordance with the provisions of the Bidding Documents.</t>
    </r>
  </si>
  <si>
    <r>
      <t>We confirm that w</t>
    </r>
    <r>
      <rPr>
        <b/>
        <sz val="11"/>
        <rFont val="Book Antiqua"/>
        <family val="1"/>
      </rPr>
      <t>e have also registered/we shall also get registered in the GST Network with a GSTIN,</t>
    </r>
    <r>
      <rPr>
        <sz val="11"/>
        <rFont val="Book Antiqua"/>
        <family val="1"/>
      </rPr>
      <t xml:space="preserve"> in all the states where the project is located and the states from which we shall make our supply of goods.</t>
    </r>
  </si>
  <si>
    <t># (For Joint Venture only) We, the partners of Joint Venture submitting this bid, do agree and confirm that in case of Award of Contract on the Joint Venture, we shall be jointly and severally liable and responsible for the execution of the Contract in accordance with Contract terms and conditions.</t>
  </si>
  <si>
    <t>Date :</t>
  </si>
  <si>
    <t>* * *</t>
  </si>
  <si>
    <t>Southern Region Transmission System-I</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</si>
  <si>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t>
  </si>
  <si>
    <t>We declare that as specified in Clause 4.6, ITB, Vol.-IA of the Bidding Documents, the prices of all the  Services to be supplied under this contract shall be FIRM and doesnot subject to any price adjustment  as per relevant clauses in bidding document.</t>
  </si>
  <si>
    <r>
      <t>We further understand that notwithstanding 3.0 above, in case of award on us, you shall also bear and pay/reimburse to us,</t>
    </r>
    <r>
      <rPr>
        <b/>
        <sz val="11"/>
        <rFont val="Book Antiqua"/>
        <family val="1"/>
      </rPr>
      <t xml:space="preserve"> GST</t>
    </r>
    <r>
      <rPr>
        <sz val="11"/>
        <rFont val="Book Antiqua"/>
        <family val="1"/>
      </rPr>
      <t xml:space="preserve"> applicable on</t>
    </r>
    <r>
      <rPr>
        <b/>
        <sz val="11"/>
        <rFont val="Book Antiqua"/>
        <family val="1"/>
      </rPr>
      <t xml:space="preserve"> </t>
    </r>
    <r>
      <rPr>
        <sz val="11"/>
        <rFont val="Book Antiqua"/>
        <family val="1"/>
      </rPr>
      <t>Installation Services specified in Schedule No. I &amp; II of the Price Schedule in this Second Envelope, by the Indian Laws.</t>
    </r>
  </si>
  <si>
    <t>email id</t>
  </si>
  <si>
    <t>Mobile no.</t>
  </si>
  <si>
    <t>Remarks</t>
  </si>
  <si>
    <t xml:space="preserve">Bidder’s Name </t>
  </si>
  <si>
    <t>Service Number</t>
  </si>
  <si>
    <t>SAC Code</t>
  </si>
  <si>
    <t xml:space="preserve"> GST</t>
  </si>
  <si>
    <t>Whether  rate of GST in column ‘4’ is confirmed. If not  indicate applicable rate of GST #</t>
  </si>
  <si>
    <t>I</t>
  </si>
  <si>
    <t>While filling up the worksheets following may please be observed :</t>
  </si>
  <si>
    <t>(i)</t>
  </si>
  <si>
    <t>Fill up only green shaded cells.</t>
  </si>
  <si>
    <t>(ii)</t>
  </si>
  <si>
    <t>Certain data type entries have been restricted, such as Numeric values or limits of numeric values.</t>
  </si>
  <si>
    <t>(iii)</t>
  </si>
  <si>
    <t>Select only the options provided in pull down menus.</t>
  </si>
  <si>
    <t>(iv)</t>
  </si>
  <si>
    <t>Do not link any cell of this work book with any other work book.</t>
  </si>
  <si>
    <t>(v)</t>
  </si>
  <si>
    <t>Do not use copy &amp; paste or cut &amp; paste options for filling up the data.</t>
  </si>
  <si>
    <t>(vi)</t>
  </si>
  <si>
    <t>Do not reformat any of the cell of the work book.</t>
  </si>
  <si>
    <t>II</t>
  </si>
  <si>
    <t>This Workbook consists of following worksheets :</t>
  </si>
  <si>
    <t xml:space="preserve">Cover : </t>
  </si>
  <si>
    <t>Opening page of the workbook.</t>
  </si>
  <si>
    <t>Names of Bidder :</t>
  </si>
  <si>
    <t>●</t>
  </si>
  <si>
    <t>Select Orignal Equipment Manufacturer, or Authorised Dealer of Manufacturer, or Authorised Distributor of Manufacturer orAuthorised Indian Representative of Manufacturer from the pull down menu. Do not leave this cell blank.</t>
  </si>
  <si>
    <t>Select nos. of the JV Partners other than the Lead Partner from drop down menu.</t>
  </si>
  <si>
    <r>
      <t>In case of JV partners more than 2, enter details of 3</t>
    </r>
    <r>
      <rPr>
        <strike/>
        <vertAlign val="superscript"/>
        <sz val="12"/>
        <rFont val="Book Antiqua"/>
        <family val="1"/>
      </rPr>
      <t>rd</t>
    </r>
    <r>
      <rPr>
        <strike/>
        <sz val="12"/>
        <rFont val="Book Antiqua"/>
        <family val="1"/>
      </rPr>
      <t xml:space="preserve"> &amp; more partners along with details of 2</t>
    </r>
    <r>
      <rPr>
        <strike/>
        <vertAlign val="superscript"/>
        <sz val="12"/>
        <rFont val="Book Antiqua"/>
        <family val="1"/>
      </rPr>
      <t>nd</t>
    </r>
    <r>
      <rPr>
        <strike/>
        <sz val="12"/>
        <rFont val="Book Antiqua"/>
        <family val="1"/>
      </rPr>
      <t xml:space="preserve"> partner.</t>
    </r>
  </si>
  <si>
    <t>Fill up names and address of the Bidder and /or Manufacturer</t>
  </si>
  <si>
    <t>Fill up date in dd-mm-yyyy format from drop down menu.</t>
  </si>
  <si>
    <t>Click for Sch-1 given at the right top of the worksheet to go to Sch-1.</t>
  </si>
  <si>
    <t>Sch-1 (Ex-works Prices) :</t>
  </si>
  <si>
    <t>Fill up unit rates for all the items in numeric values greater than 0 (zero). If unit rate is left blank, the corresponding item shall be deemed to be included in the total price.</t>
  </si>
  <si>
    <t>Unit rates of the items shall be inclusive of all duties, levies, cess etc. excluding GST. GST shall be applicable on transaction between Employer and Contractor. Employer will not pay any GST on transaction between Contractor and sub-vendors.</t>
  </si>
  <si>
    <t>Total amount shall get calculated automatically.</t>
  </si>
  <si>
    <t>No cell is required to be filled in by the bidder in this worksheet.</t>
  </si>
  <si>
    <t>Happy Bidding !</t>
  </si>
  <si>
    <t>Description
(Supply of Items)</t>
  </si>
  <si>
    <t>NOS.</t>
  </si>
  <si>
    <t>Sets</t>
  </si>
  <si>
    <t>KMS</t>
  </si>
  <si>
    <t>MT</t>
  </si>
  <si>
    <t>Sch-1 (Freight &amp; Insurance Charges) :</t>
  </si>
  <si>
    <t>Sch-II (Service (Installation &amp; commissioning)  Charges) :</t>
  </si>
  <si>
    <t>Schedule-I: Ex-Works Supply of Plant and Machinery including Freight and Insurance from within India</t>
  </si>
  <si>
    <t>Schedule-II : Installataion Charges</t>
  </si>
  <si>
    <t>GST on Schedulre-I</t>
  </si>
  <si>
    <t>GST on Schedule-II</t>
  </si>
  <si>
    <t>Total Bid Price excluding GST</t>
  </si>
  <si>
    <t>Total GST</t>
  </si>
  <si>
    <t>GRAND TOTAL including GST</t>
  </si>
  <si>
    <t>Unit Ex-works Price (excl GST)</t>
  </si>
  <si>
    <t>Total Ex-works Price (excl GST)</t>
  </si>
  <si>
    <t>Unit F&amp;I charges (incl GST)</t>
  </si>
  <si>
    <t>Total F&amp;I charges (incl GST)</t>
  </si>
  <si>
    <t xml:space="preserve"> GST on EX-works Price</t>
  </si>
  <si>
    <t>9 = 6 * 7</t>
  </si>
  <si>
    <t>10 = 6 * 8</t>
  </si>
  <si>
    <t xml:space="preserve">11 = Appl GST% on sl. No. 9 </t>
  </si>
  <si>
    <t>Unit installation charges(excl GST)</t>
  </si>
  <si>
    <t>Total installation charges(excl GST)</t>
  </si>
  <si>
    <t>Ex-Works Supply of Plant and Machinery including Freight and Insurance from within India</t>
  </si>
  <si>
    <t>Installataion Charges</t>
  </si>
  <si>
    <t xml:space="preserve">Description
</t>
  </si>
  <si>
    <t>8= 6 * 7</t>
  </si>
  <si>
    <t xml:space="preserve">9 = Appl GST% on sl. No. 8 </t>
  </si>
  <si>
    <t>Sch-III (Summary) :</t>
  </si>
  <si>
    <t xml:space="preserve">Summary of Schedule 1 &amp; Schedule 3 shall be displayed automatically. </t>
  </si>
  <si>
    <t>Total of  Ex-Works Supply of Plant and Machinery including Freight and Insurance from within India</t>
  </si>
  <si>
    <t>NORMAL TOWERS</t>
  </si>
  <si>
    <t>Fabrication, galvanising &amp; supply of various types of towers &amp; tower parts, tower/leg extensions (complete) excluding stubs and bolts &amp; nuts but including hangers, D-Shackles, pack washers etc.</t>
  </si>
  <si>
    <t>HT Steel</t>
  </si>
  <si>
    <t>MS Steel</t>
  </si>
  <si>
    <t>Fabrication, galvanising &amp; supply of stubs with cleats for various types of towers and tower extensions (complete) with pack washers excluding supply of bolts &amp; nuts</t>
  </si>
  <si>
    <t>Supply of Bolts &amp; Nuts for towers and tower extensions including Step Bolts, Spring Washers etc.</t>
  </si>
  <si>
    <t>Hexagonal Bolts and Nuts including step bolts and spring washers for tower &amp; tower extensions</t>
  </si>
  <si>
    <t>Hexagonal Bolts and nuts including washers for Stubs</t>
  </si>
  <si>
    <t>EARTHING OF TOWERS</t>
  </si>
  <si>
    <t>Supply of earthing of towers</t>
  </si>
  <si>
    <t>PIPE Type</t>
  </si>
  <si>
    <t>CP Type</t>
  </si>
  <si>
    <t>TOWER ACCESSORIES</t>
  </si>
  <si>
    <t>Supply of following tower accessories</t>
  </si>
  <si>
    <t>Danger  Plate</t>
  </si>
  <si>
    <t>Number  Plate</t>
  </si>
  <si>
    <t>Phase Plate (Set of Three)</t>
  </si>
  <si>
    <t>Circuit Plates ( Set of Two)</t>
  </si>
  <si>
    <t xml:space="preserve">Anti-Climbing Devices </t>
  </si>
  <si>
    <t xml:space="preserve">SUPPLY OF HARDWAR FITTINGS </t>
  </si>
  <si>
    <t>Hardware Fittings for 400kV AC with ACSR Twin  Moose Conductor</t>
  </si>
  <si>
    <t xml:space="preserve">Single "I" suspension fitting for PILOTstring  including Counter weight (Suitable for 1x23, 120 kN standard disc insulators or 1x1, 120 kN Polymer Composite Long Rod Insultors) </t>
  </si>
  <si>
    <t xml:space="preserve">Double  Tension insulator fitting (Suitable for 2x23, 160 kN standard disc insulators or 4X1 160 kN Polymer Composite Long Rod insulators) </t>
  </si>
  <si>
    <t xml:space="preserve">Single  "I" suspension fitting for suspension string (Suitable for 1x23, 120 kN standard disc insulators or 1x1, 120 kN Polymer Composite Long Rod Insultors) </t>
  </si>
  <si>
    <t>Conductor Accessories for ACSR Moose</t>
  </si>
  <si>
    <t>Twin Moose Bundle Spacer for  ACSR Moose Conductor</t>
  </si>
  <si>
    <t>Twin  Rigid Spacer for jumper ( for ACSR Moose Conductor)</t>
  </si>
  <si>
    <t>Earthwire Accessories for 7/3.66mm Earthwire</t>
  </si>
  <si>
    <t xml:space="preserve">Flexible Copper  Bond </t>
  </si>
  <si>
    <t xml:space="preserve">Flexible AI  Bond </t>
  </si>
  <si>
    <t xml:space="preserve">Vibration damper </t>
  </si>
  <si>
    <t>Tension clamp</t>
  </si>
  <si>
    <t>Suspension Clamp</t>
  </si>
  <si>
    <t>OPGW Accessories for 24F</t>
  </si>
  <si>
    <t>Tension assemby for Dead end - 24F OPGW</t>
  </si>
  <si>
    <t>Tension assemby for passing tension - 24F OPGW</t>
  </si>
  <si>
    <t>Suspension clamp assembly  - 24F OPGW</t>
  </si>
  <si>
    <t>Vibration damper for 24F OPGW</t>
  </si>
  <si>
    <t>Down lead clamp</t>
  </si>
  <si>
    <t>Joint Box 24F OPGW</t>
  </si>
  <si>
    <t>Design, MANUFACTURE AND SUPPLY OF 7/3.66mm Earthwire</t>
  </si>
  <si>
    <t>Supply of ACSR Moose Conductor</t>
  </si>
  <si>
    <t>OPGW Cable 24 Fibre (DWSM) OPGW fibre optic cable</t>
  </si>
  <si>
    <t>CLR Insulators</t>
  </si>
  <si>
    <t xml:space="preserve">Supply of 400KV 120KN Composite Long Rod Insulators ( Length 3335 mm, Creepage - 13020 mm) </t>
  </si>
  <si>
    <t xml:space="preserve">Supply of 400KV 160KN Composite Long Rod Insulators ( Length 3910 mm, Creepage - 13020 mm) </t>
  </si>
  <si>
    <t>Detailed survey including route alignment, profiling and tower spotting using modern survey techniques</t>
  </si>
  <si>
    <t>Check Survey</t>
  </si>
  <si>
    <t>ERECTION OF VARIOUS TYPES OF TOWERS &amp; TOWER PARTS,TOWER EXTENSIONS (COMPLETE) INCLUDING BOLTS &amp; NUTS, HANGERS, D-SHACKLES, STEP BOLTS, PACK WASHERS ETC., INCLUDING TACK WELDING &amp; SUPPLY &amp; APPLICATION OF ZINC RICH PRIMER &amp; TWO COATS OF ENAMEL PAINT</t>
  </si>
  <si>
    <t xml:space="preserve">400 kV Single Circuit Horizontal Tower </t>
  </si>
  <si>
    <t>BENCHING</t>
  </si>
  <si>
    <t>All kinds of soils except fissured rock,hard rock and sandy soil</t>
  </si>
  <si>
    <t>Work associated with tower foundations for various type of  towers</t>
  </si>
  <si>
    <t>Excavation in various types of soils</t>
  </si>
  <si>
    <t>Normal soil</t>
  </si>
  <si>
    <t>wet soil</t>
  </si>
  <si>
    <t>REINFORCEMENT STEEL</t>
  </si>
  <si>
    <t>Installation of 400 kV S/C Stub including bolts, nuts, washers etc.</t>
  </si>
  <si>
    <t>Installation of  earthing of towers</t>
  </si>
  <si>
    <t>Pipe Type</t>
  </si>
  <si>
    <t>Installation of  tower accessories</t>
  </si>
  <si>
    <t>Phase Plate (Set of three)</t>
  </si>
  <si>
    <t>Anti-Climbing Devices</t>
  </si>
  <si>
    <t>Installation of insulator strings complete with arcing horns &amp; necessary hardware, installing and stringing of conductor including fixing of conductor accessories, installing &amp; stringing of earth wire &amp;OPGW including fixing of earth wire/OPGW accessories.</t>
  </si>
  <si>
    <t>400KV S/C transmission line</t>
  </si>
  <si>
    <t xml:space="preserve">Installation of OPGW </t>
  </si>
  <si>
    <t>Installation of Joint Box for 24F OPGW.</t>
  </si>
  <si>
    <t>Dismantling of existing towers ( 2 nos )  piece by piece in safe condition by removing the tack welding / punching etc. and handing over to POWERGRID STORE as directed by Engineer in Charge including transportation,loading, unloading and stacking in store</t>
  </si>
  <si>
    <t>Destringing of Conductor &amp; earthwire/OPGW of 400KV S/C Twin moose line and handing over to POWERGRID store including transportation, loading and unloading</t>
  </si>
  <si>
    <t>B.</t>
  </si>
  <si>
    <t>Diversion of following Lines to facilitate the construction of Railway BG line from Ginigera to Raichur by SWR,Hubli under Raichur TLM in SR-1 (Deposit work On Behalf of SWR):
A)	400 kV RTPS-Munirabad S/C Line (Loc No: 147-151)  
B)	 765 kV Raichur-Kurnool Ckt-01 S/C Line (Loc No: 305-308)</t>
  </si>
  <si>
    <t>A</t>
  </si>
  <si>
    <t>765 kV Raichur-Kurnool Ckt-01 S/C Line (Loc No: 305-308)</t>
  </si>
  <si>
    <t xml:space="preserve">Hardware Fittings for 765 kV AC with ACSR Quad Bersimis conductor </t>
  </si>
  <si>
    <t xml:space="preserve">Single "I" suspension fitting for PILOTstring  including Counter weight (Suitable for 1x40, 160 kN standard disc insulators or 1x2, 120 kN CLR Polymer insulators) </t>
  </si>
  <si>
    <t>Double "I" suspension fitting (Suitable for Standard 160 KN Disc Insulators or 2X2, 120 KN CLR Polymer Insulators)</t>
  </si>
  <si>
    <t xml:space="preserve">Quad Tension insulator fitting (Suitable for 4x40, 210 kN standard disc insulators or 2x4, 210 kN CLR Polymer insulators) </t>
  </si>
  <si>
    <t>Conductor Accessories for ACSR Bersimis</t>
  </si>
  <si>
    <t>Spacer Dampers for Quad Bersimises Conductor</t>
  </si>
  <si>
    <t>Rigid Spacer for jumper ( for Quad Bersimises Conductor)</t>
  </si>
  <si>
    <t xml:space="preserve">Flexible Copper Bond </t>
  </si>
  <si>
    <t>Supply of ACSR Bersimis Conductor</t>
  </si>
  <si>
    <t xml:space="preserve">Supply of 765 KV 210KN Composite Long Rod Insulators ( Length 2975 mm, Creepage - 12400 mm) </t>
  </si>
  <si>
    <t xml:space="preserve">Supply of 765 KV 120KN Composite Long Rod Insulators ( Length 2900 mm, Creepage - 12400 mm) </t>
  </si>
  <si>
    <t>Sub Total -765 kV Raichur-Kurnool Ckt-01 S/C Line  (B)</t>
  </si>
  <si>
    <t>SURVEY</t>
  </si>
  <si>
    <t xml:space="preserve">CONCRETING (INCLUDING ALL ASSOCIATED WORKS RELATED TO FOUNDATION NOT COVERED IN 5.1 &amp; 5.3)
</t>
  </si>
  <si>
    <t>Concreting (1:1.5:3)</t>
  </si>
  <si>
    <t>Lean Concrete (1:3:6)</t>
  </si>
  <si>
    <t xml:space="preserve">Reinforcement Cement Concrete (RCC-M25) </t>
  </si>
  <si>
    <t>Supply, transportation and placement</t>
  </si>
  <si>
    <t>Circuit Plate (Set of Two)</t>
  </si>
  <si>
    <t xml:space="preserve">765 kV  Single Circuit Towers             </t>
  </si>
  <si>
    <t>Installation of 765 kv S/C Stub including bolts, nuts, washers etc.</t>
  </si>
  <si>
    <t xml:space="preserve">765 kV S/C Transmission Line </t>
  </si>
  <si>
    <t>Destringing of Conductor &amp; earthwire/OPGW of 765KV S/C Quad bersimis line and handing over to POWERGRID store including transportation, loading and unloading</t>
  </si>
  <si>
    <t>Total of  Installataion Charges (A+B)</t>
  </si>
  <si>
    <t>PART-B: 765kV Raichur-Kurnool Ckt-01 S/C Line  (B)</t>
  </si>
  <si>
    <t>No.</t>
  </si>
  <si>
    <t>Set</t>
  </si>
  <si>
    <t>km.</t>
  </si>
  <si>
    <t>km</t>
  </si>
  <si>
    <t>Cu.m.</t>
  </si>
  <si>
    <t xml:space="preserve">No. </t>
  </si>
  <si>
    <t>Part-A: 400kV RTPS-Munirabad S/C Line (A)</t>
  </si>
  <si>
    <t>Part-A: Sub Total 400kV RTPS-Munirabad S/C Line (A)</t>
  </si>
  <si>
    <t>Part-A: 400kV RTPS-Munirabad S/C Line</t>
  </si>
  <si>
    <t xml:space="preserve">SPEC. NO.: SR-I/C&amp;M/WC-4740/2026/Rfx-xxx </t>
  </si>
  <si>
    <t>ACSR Moose Conductor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</si>
</sst>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 #,##0.00_ ;_ * \-#,##0.00_ ;_ * &quot;-&quot;??_ ;_ @_ "/>
    <numFmt numFmtId="164" formatCode="_-&quot;£&quot;* #,##0.00_-;\-&quot;£&quot;* #,##0.00_-;_-&quot;£&quot;* &quot;-&quot;??_-;_-@_-"/>
    <numFmt numFmtId="165" formatCode="_(* #,##0.00_);_(* \(#,##0.00\);_(*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mmm\-yyyy;@"/>
    <numFmt numFmtId="175" formatCode="[$-409]d/mmm/yyyy;@"/>
    <numFmt numFmtId="176" formatCode="0.00_)"/>
    <numFmt numFmtId="177" formatCode="0.00;[Red]0.00"/>
    <numFmt numFmtId="178" formatCode="0.00000"/>
    <numFmt numFmtId="179" formatCode="0.000;[Red]0.000"/>
  </numFmts>
  <fonts count="57">
    <font>
      <sz val="10"/>
      <name val="Book Antiqua"/>
    </font>
    <font>
      <sz val="10"/>
      <name val="Book Antiqua"/>
      <family val="1"/>
    </font>
    <font>
      <b/>
      <sz val="14"/>
      <name val="Book Antiqua"/>
      <family val="1"/>
    </font>
    <font>
      <sz val="12"/>
      <name val="Book Antiqua"/>
      <family val="1"/>
    </font>
    <font>
      <b/>
      <sz val="12"/>
      <name val="Arial"/>
      <family val="2"/>
    </font>
    <font>
      <b/>
      <sz val="12"/>
      <name val="Book Antiqua"/>
      <family val="1"/>
    </font>
    <font>
      <sz val="11"/>
      <name val="Book Antiqua"/>
      <family val="1"/>
    </font>
    <font>
      <b/>
      <sz val="11"/>
      <name val="Book Antiqua"/>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sz val="10"/>
      <name val="Book Antiqua"/>
      <family val="1"/>
    </font>
    <font>
      <sz val="12"/>
      <name val="Arial"/>
      <family val="2"/>
    </font>
    <font>
      <i/>
      <sz val="12"/>
      <name val="Book Antiqua"/>
      <family val="1"/>
    </font>
    <font>
      <b/>
      <i/>
      <sz val="12"/>
      <name val="Book Antiqua"/>
      <family val="1"/>
    </font>
    <font>
      <vertAlign val="superscript"/>
      <sz val="12"/>
      <name val="Book Antiqua"/>
      <family val="1"/>
    </font>
    <font>
      <sz val="12"/>
      <color indexed="12"/>
      <name val="Book Antiqua"/>
      <family val="1"/>
    </font>
    <font>
      <sz val="8"/>
      <name val="Book Antiqua"/>
      <family val="1"/>
    </font>
    <font>
      <sz val="11"/>
      <name val="Arial"/>
      <family val="2"/>
    </font>
    <font>
      <b/>
      <sz val="11"/>
      <name val="Arial"/>
      <family val="2"/>
    </font>
    <font>
      <sz val="11"/>
      <color indexed="8"/>
      <name val="Calibri"/>
      <family val="2"/>
    </font>
    <font>
      <sz val="10"/>
      <name val="Arial"/>
      <family val="2"/>
    </font>
    <font>
      <b/>
      <sz val="10"/>
      <name val="Arial"/>
      <family val="2"/>
    </font>
    <font>
      <b/>
      <u/>
      <sz val="10"/>
      <name val="Arial"/>
      <family val="2"/>
    </font>
    <font>
      <b/>
      <sz val="11"/>
      <color indexed="12"/>
      <name val="Arial"/>
      <family val="2"/>
    </font>
    <font>
      <b/>
      <sz val="10"/>
      <name val="Book Antiqua"/>
      <family val="1"/>
    </font>
    <font>
      <sz val="11"/>
      <color indexed="9"/>
      <name val="Book Antiqua"/>
      <family val="1"/>
    </font>
    <font>
      <b/>
      <sz val="11"/>
      <color indexed="9"/>
      <name val="Book Antiqua"/>
      <family val="1"/>
    </font>
    <font>
      <i/>
      <sz val="9"/>
      <name val="Book Antiqua"/>
      <family val="1"/>
    </font>
    <font>
      <sz val="9"/>
      <color indexed="81"/>
      <name val="Tahoma"/>
      <family val="2"/>
    </font>
    <font>
      <b/>
      <vertAlign val="superscript"/>
      <sz val="11"/>
      <name val="Book Antiqua"/>
      <family val="1"/>
    </font>
    <font>
      <sz val="10"/>
      <name val="Book Antiqua"/>
      <family val="1"/>
    </font>
    <font>
      <sz val="11"/>
      <color theme="1"/>
      <name val="Calibri"/>
      <family val="2"/>
      <scheme val="minor"/>
    </font>
    <font>
      <b/>
      <sz val="12"/>
      <color rgb="FFFF0000"/>
      <name val="Book Antiqua"/>
      <family val="1"/>
    </font>
    <font>
      <sz val="11"/>
      <name val="Calibri"/>
      <family val="2"/>
      <scheme val="minor"/>
    </font>
    <font>
      <sz val="10"/>
      <color theme="1"/>
      <name val="Consolas"/>
      <family val="3"/>
    </font>
    <font>
      <sz val="22"/>
      <color theme="1"/>
      <name val="Calibri"/>
      <family val="2"/>
      <scheme val="minor"/>
    </font>
    <font>
      <b/>
      <sz val="14"/>
      <color indexed="9"/>
      <name val="Book Antiqua"/>
      <family val="1"/>
    </font>
    <font>
      <b/>
      <sz val="12"/>
      <color indexed="12"/>
      <name val="Book Antiqua"/>
      <family val="1"/>
    </font>
    <font>
      <strike/>
      <sz val="12"/>
      <name val="Book Antiqua"/>
      <family val="1"/>
    </font>
    <font>
      <strike/>
      <vertAlign val="superscript"/>
      <sz val="12"/>
      <name val="Book Antiqua"/>
      <family val="1"/>
    </font>
    <font>
      <sz val="11"/>
      <color indexed="8"/>
      <name val="Arial"/>
      <family val="2"/>
    </font>
    <font>
      <b/>
      <sz val="11"/>
      <color indexed="8"/>
      <name val="Arial"/>
      <family val="2"/>
    </font>
    <font>
      <b/>
      <sz val="9"/>
      <color indexed="81"/>
      <name val="Tahoma"/>
      <family val="2"/>
    </font>
    <font>
      <b/>
      <sz val="11"/>
      <color theme="1"/>
      <name val="Arial"/>
      <family val="2"/>
    </font>
    <font>
      <sz val="11"/>
      <color theme="1"/>
      <name val="Arial"/>
      <family val="2"/>
    </font>
    <font>
      <b/>
      <sz val="11"/>
      <color rgb="FF0000FF"/>
      <name val="Arial"/>
      <family val="2"/>
    </font>
    <font>
      <sz val="11"/>
      <color rgb="FF0000FF"/>
      <name val="Arial"/>
      <family val="2"/>
    </font>
    <font>
      <b/>
      <sz val="11"/>
      <color rgb="FFFF0000"/>
      <name val="Arial"/>
      <family val="2"/>
    </font>
    <font>
      <b/>
      <sz val="11"/>
      <color rgb="FF0066FF"/>
      <name val="Arial"/>
      <family val="2"/>
    </font>
    <font>
      <sz val="11"/>
      <color rgb="FF0066FF"/>
      <name val="Arial"/>
      <family val="2"/>
    </font>
  </fonts>
  <fills count="9">
    <fill>
      <patternFill patternType="none"/>
    </fill>
    <fill>
      <patternFill patternType="gray125"/>
    </fill>
    <fill>
      <patternFill patternType="solid">
        <fgColor indexed="42"/>
        <bgColor indexed="64"/>
      </patternFill>
    </fill>
    <fill>
      <patternFill patternType="solid">
        <fgColor indexed="12"/>
        <bgColor indexed="64"/>
      </patternFill>
    </fill>
    <fill>
      <patternFill patternType="solid">
        <fgColor indexed="22"/>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99CCFF"/>
        <bgColor indexed="64"/>
      </patternFill>
    </fill>
  </fills>
  <borders count="54">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hair">
        <color indexed="64"/>
      </top>
      <bottom/>
      <diagonal/>
    </border>
    <border>
      <left/>
      <right/>
      <top/>
      <bottom style="hair">
        <color indexed="64"/>
      </bottom>
      <diagonal/>
    </border>
  </borders>
  <cellStyleXfs count="56">
    <xf numFmtId="0" fontId="0" fillId="0" borderId="0"/>
    <xf numFmtId="9" fontId="8" fillId="0" borderId="0"/>
    <xf numFmtId="164" fontId="9" fillId="0" borderId="0" applyFont="0" applyFill="0" applyBorder="0" applyAlignment="0" applyProtection="0"/>
    <xf numFmtId="166"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10" fillId="0" borderId="0"/>
    <xf numFmtId="165" fontId="1" fillId="0" borderId="0" applyFont="0" applyFill="0" applyBorder="0" applyAlignment="0" applyProtection="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9" fontId="9" fillId="0" borderId="0"/>
    <xf numFmtId="165" fontId="27" fillId="0" borderId="0" applyFont="0" applyFill="0" applyBorder="0" applyAlignment="0" applyProtection="0"/>
    <xf numFmtId="165" fontId="9" fillId="0" borderId="0" applyFont="0" applyFill="0" applyBorder="0" applyAlignment="0" applyProtection="0"/>
    <xf numFmtId="165" fontId="37" fillId="0" borderId="0" applyFont="0" applyFill="0" applyBorder="0" applyAlignment="0" applyProtection="0"/>
    <xf numFmtId="170" fontId="11"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2" fillId="0" borderId="0" applyNumberFormat="0" applyFill="0" applyBorder="0" applyAlignment="0" applyProtection="0">
      <alignment vertical="top"/>
      <protection locked="0"/>
    </xf>
    <xf numFmtId="37" fontId="13" fillId="0" borderId="0"/>
    <xf numFmtId="171" fontId="9" fillId="0" borderId="0"/>
    <xf numFmtId="0" fontId="9" fillId="0" borderId="0"/>
    <xf numFmtId="0" fontId="38" fillId="0" borderId="0"/>
    <xf numFmtId="0" fontId="17" fillId="0" borderId="0"/>
    <xf numFmtId="0" fontId="9" fillId="0" borderId="0"/>
    <xf numFmtId="0" fontId="9" fillId="0" borderId="0"/>
    <xf numFmtId="0" fontId="9" fillId="0" borderId="0"/>
    <xf numFmtId="0" fontId="27" fillId="0" borderId="0"/>
    <xf numFmtId="0" fontId="6" fillId="0" borderId="0"/>
    <xf numFmtId="0" fontId="9" fillId="0" borderId="0"/>
    <xf numFmtId="0" fontId="9" fillId="0" borderId="0"/>
    <xf numFmtId="0" fontId="26" fillId="0" borderId="0"/>
    <xf numFmtId="0" fontId="6" fillId="0" borderId="0"/>
    <xf numFmtId="0" fontId="9" fillId="0" borderId="0"/>
    <xf numFmtId="0" fontId="38" fillId="0" borderId="0"/>
    <xf numFmtId="0" fontId="38" fillId="0" borderId="0"/>
    <xf numFmtId="0" fontId="17" fillId="0" borderId="0"/>
    <xf numFmtId="0" fontId="6" fillId="0" borderId="0"/>
    <xf numFmtId="0" fontId="17" fillId="0" borderId="0"/>
    <xf numFmtId="0" fontId="27" fillId="0" borderId="0"/>
    <xf numFmtId="0" fontId="9" fillId="0" borderId="0"/>
    <xf numFmtId="0" fontId="6" fillId="0" borderId="0"/>
    <xf numFmtId="0" fontId="6" fillId="0" borderId="0"/>
    <xf numFmtId="0" fontId="27" fillId="0" borderId="0"/>
    <xf numFmtId="0" fontId="27" fillId="0" borderId="0"/>
    <xf numFmtId="9" fontId="9" fillId="0" borderId="0" applyFont="0" applyFill="0" applyBorder="0" applyAlignment="0" applyProtection="0"/>
    <xf numFmtId="0" fontId="14" fillId="0" borderId="0" applyFont="0"/>
    <xf numFmtId="0" fontId="15" fillId="0" borderId="0" applyNumberFormat="0" applyFill="0" applyBorder="0" applyAlignment="0" applyProtection="0">
      <alignment vertical="top"/>
      <protection locked="0"/>
    </xf>
    <xf numFmtId="0" fontId="16" fillId="0" borderId="0"/>
    <xf numFmtId="0" fontId="6" fillId="0" borderId="0"/>
    <xf numFmtId="0" fontId="9" fillId="0" borderId="0"/>
    <xf numFmtId="0" fontId="9" fillId="0" borderId="0"/>
  </cellStyleXfs>
  <cellXfs count="470">
    <xf numFmtId="0" fontId="0" fillId="0" borderId="0" xfId="0"/>
    <xf numFmtId="0" fontId="17" fillId="0" borderId="0" xfId="27" applyAlignment="1" applyProtection="1">
      <alignment vertical="top"/>
      <protection hidden="1"/>
    </xf>
    <xf numFmtId="0" fontId="17" fillId="0" borderId="0" xfId="27" applyProtection="1">
      <protection hidden="1"/>
    </xf>
    <xf numFmtId="0" fontId="3" fillId="0" borderId="0" xfId="27" applyFont="1" applyAlignment="1" applyProtection="1">
      <alignment horizontal="justify" vertical="top"/>
      <protection hidden="1"/>
    </xf>
    <xf numFmtId="0" fontId="3" fillId="0" borderId="0" xfId="27" applyFont="1" applyAlignment="1" applyProtection="1">
      <alignment horizontal="justify" vertical="top" wrapText="1"/>
      <protection hidden="1"/>
    </xf>
    <xf numFmtId="0" fontId="3" fillId="0" borderId="0" xfId="27" applyFont="1" applyAlignment="1" applyProtection="1">
      <alignment vertical="top"/>
      <protection hidden="1"/>
    </xf>
    <xf numFmtId="0" fontId="3" fillId="0" borderId="0" xfId="27" applyFont="1" applyAlignment="1" applyProtection="1">
      <alignment horizontal="right" vertical="top"/>
      <protection hidden="1"/>
    </xf>
    <xf numFmtId="0" fontId="19" fillId="0" borderId="0" xfId="27" applyFont="1" applyProtection="1">
      <protection hidden="1"/>
    </xf>
    <xf numFmtId="0" fontId="3" fillId="0" borderId="0" xfId="27" applyFont="1" applyProtection="1">
      <protection hidden="1"/>
    </xf>
    <xf numFmtId="0" fontId="3" fillId="0" borderId="0" xfId="27" applyFont="1" applyAlignment="1" applyProtection="1">
      <alignment horizontal="justify"/>
      <protection hidden="1"/>
    </xf>
    <xf numFmtId="0" fontId="5" fillId="0" borderId="0" xfId="27" applyFont="1" applyAlignment="1" applyProtection="1">
      <alignment horizontal="justify"/>
      <protection hidden="1"/>
    </xf>
    <xf numFmtId="0" fontId="3" fillId="0" borderId="0" xfId="27" quotePrefix="1" applyFont="1" applyAlignment="1" applyProtection="1">
      <alignment vertical="top"/>
      <protection hidden="1"/>
    </xf>
    <xf numFmtId="0" fontId="3" fillId="0" borderId="0" xfId="27" applyFont="1" applyAlignment="1" applyProtection="1">
      <alignment horizontal="center" vertical="center"/>
      <protection hidden="1"/>
    </xf>
    <xf numFmtId="0" fontId="3" fillId="0" borderId="0" xfId="27" applyFont="1" applyAlignment="1" applyProtection="1">
      <alignment horizontal="left"/>
      <protection hidden="1"/>
    </xf>
    <xf numFmtId="0" fontId="3" fillId="0" borderId="0" xfId="27" applyFont="1" applyAlignment="1" applyProtection="1">
      <alignment vertical="top" wrapText="1"/>
      <protection hidden="1"/>
    </xf>
    <xf numFmtId="0" fontId="5" fillId="0" borderId="0" xfId="27" applyFont="1" applyAlignment="1" applyProtection="1">
      <alignment horizontal="justify" vertical="top" wrapText="1"/>
      <protection hidden="1"/>
    </xf>
    <xf numFmtId="0" fontId="5" fillId="0" borderId="0" xfId="27" applyFont="1" applyAlignment="1" applyProtection="1">
      <alignment vertical="top" wrapText="1"/>
      <protection hidden="1"/>
    </xf>
    <xf numFmtId="15" fontId="3" fillId="0" borderId="0" xfId="27" applyNumberFormat="1" applyFont="1" applyAlignment="1" applyProtection="1">
      <alignment vertical="top"/>
      <protection hidden="1"/>
    </xf>
    <xf numFmtId="0" fontId="3" fillId="0" borderId="4" xfId="27" quotePrefix="1" applyFont="1" applyBorder="1" applyAlignment="1" applyProtection="1">
      <alignment horizontal="center" vertical="top"/>
      <protection hidden="1"/>
    </xf>
    <xf numFmtId="0" fontId="3" fillId="0" borderId="5" xfId="27" quotePrefix="1" applyFont="1" applyBorder="1" applyAlignment="1" applyProtection="1">
      <alignment horizontal="center" vertical="top"/>
      <protection hidden="1"/>
    </xf>
    <xf numFmtId="0" fontId="24" fillId="0" borderId="0" xfId="0" applyFont="1" applyProtection="1">
      <protection hidden="1"/>
    </xf>
    <xf numFmtId="0" fontId="24" fillId="0" borderId="0" xfId="0" applyFont="1" applyAlignment="1" applyProtection="1">
      <alignment vertical="center"/>
      <protection hidden="1"/>
    </xf>
    <xf numFmtId="0" fontId="24" fillId="0" borderId="0" xfId="41" applyFont="1" applyAlignment="1" applyProtection="1">
      <alignment vertical="center"/>
      <protection hidden="1"/>
    </xf>
    <xf numFmtId="0" fontId="24" fillId="0" borderId="0" xfId="45" applyFont="1" applyAlignment="1" applyProtection="1">
      <alignment vertical="center"/>
      <protection hidden="1"/>
    </xf>
    <xf numFmtId="0" fontId="25" fillId="0" borderId="0" xfId="0" applyFont="1" applyAlignment="1" applyProtection="1">
      <alignment vertical="center"/>
      <protection hidden="1"/>
    </xf>
    <xf numFmtId="0" fontId="27" fillId="0" borderId="0" xfId="31" applyProtection="1">
      <protection hidden="1"/>
    </xf>
    <xf numFmtId="0" fontId="27" fillId="0" borderId="6" xfId="31" applyBorder="1" applyProtection="1">
      <protection hidden="1"/>
    </xf>
    <xf numFmtId="0" fontId="27" fillId="0" borderId="7" xfId="31" applyBorder="1" applyProtection="1">
      <protection hidden="1"/>
    </xf>
    <xf numFmtId="0" fontId="27" fillId="0" borderId="8" xfId="31" applyBorder="1" applyProtection="1">
      <protection hidden="1"/>
    </xf>
    <xf numFmtId="0" fontId="27" fillId="0" borderId="9" xfId="31" applyBorder="1" applyProtection="1">
      <protection hidden="1"/>
    </xf>
    <xf numFmtId="0" fontId="27" fillId="0" borderId="10" xfId="31" applyBorder="1" applyProtection="1">
      <protection hidden="1"/>
    </xf>
    <xf numFmtId="0" fontId="28" fillId="0" borderId="0" xfId="31" applyFont="1" applyAlignment="1" applyProtection="1">
      <alignment horizontal="center"/>
      <protection hidden="1"/>
    </xf>
    <xf numFmtId="0" fontId="27" fillId="0" borderId="0" xfId="43" applyAlignment="1" applyProtection="1">
      <alignment vertical="center"/>
      <protection hidden="1"/>
    </xf>
    <xf numFmtId="0" fontId="27" fillId="0" borderId="10" xfId="43" applyBorder="1" applyAlignment="1" applyProtection="1">
      <alignment vertical="center"/>
      <protection hidden="1"/>
    </xf>
    <xf numFmtId="0" fontId="9" fillId="0" borderId="9" xfId="43" applyFont="1" applyBorder="1" applyAlignment="1" applyProtection="1">
      <alignment vertical="center"/>
      <protection hidden="1"/>
    </xf>
    <xf numFmtId="0" fontId="27" fillId="0" borderId="0" xfId="43" applyProtection="1">
      <protection hidden="1"/>
    </xf>
    <xf numFmtId="0" fontId="27" fillId="0" borderId="10" xfId="43" applyBorder="1" applyProtection="1">
      <protection hidden="1"/>
    </xf>
    <xf numFmtId="0" fontId="9" fillId="0" borderId="0" xfId="43" applyFont="1" applyAlignment="1" applyProtection="1">
      <alignment vertical="center"/>
      <protection hidden="1"/>
    </xf>
    <xf numFmtId="0" fontId="9" fillId="0" borderId="9" xfId="43" applyFont="1" applyBorder="1" applyAlignment="1" applyProtection="1">
      <alignment horizontal="center" vertical="center"/>
      <protection hidden="1"/>
    </xf>
    <xf numFmtId="0" fontId="9" fillId="0" borderId="10" xfId="43" applyFont="1" applyBorder="1" applyAlignment="1" applyProtection="1">
      <alignment horizontal="left" vertical="center"/>
      <protection hidden="1"/>
    </xf>
    <xf numFmtId="0" fontId="27" fillId="0" borderId="11" xfId="31" applyBorder="1" applyProtection="1">
      <protection hidden="1"/>
    </xf>
    <xf numFmtId="0" fontId="27" fillId="0" borderId="12" xfId="31" applyBorder="1" applyProtection="1">
      <protection hidden="1"/>
    </xf>
    <xf numFmtId="0" fontId="27" fillId="0" borderId="13" xfId="31" applyBorder="1" applyProtection="1">
      <protection hidden="1"/>
    </xf>
    <xf numFmtId="0" fontId="27" fillId="0" borderId="0" xfId="43" applyAlignment="1" applyProtection="1">
      <alignment horizontal="left"/>
      <protection hidden="1"/>
    </xf>
    <xf numFmtId="0" fontId="27" fillId="0" borderId="9" xfId="43" applyBorder="1" applyAlignment="1" applyProtection="1">
      <alignment horizontal="center"/>
      <protection hidden="1"/>
    </xf>
    <xf numFmtId="0" fontId="27" fillId="0" borderId="9" xfId="43" applyBorder="1" applyProtection="1">
      <protection hidden="1"/>
    </xf>
    <xf numFmtId="0" fontId="27" fillId="0" borderId="9" xfId="48" applyBorder="1" applyAlignment="1" applyProtection="1">
      <alignment horizontal="center"/>
      <protection hidden="1"/>
    </xf>
    <xf numFmtId="0" fontId="27" fillId="0" borderId="0" xfId="48" applyProtection="1">
      <protection hidden="1"/>
    </xf>
    <xf numFmtId="0" fontId="27" fillId="0" borderId="14" xfId="31" applyBorder="1" applyProtection="1">
      <protection hidden="1"/>
    </xf>
    <xf numFmtId="0" fontId="27" fillId="0" borderId="15" xfId="48" applyBorder="1" applyAlignment="1" applyProtection="1">
      <alignment horizontal="center"/>
      <protection hidden="1"/>
    </xf>
    <xf numFmtId="0" fontId="27" fillId="0" borderId="16" xfId="48" applyBorder="1" applyProtection="1">
      <protection hidden="1"/>
    </xf>
    <xf numFmtId="0" fontId="27" fillId="0" borderId="16" xfId="43" applyBorder="1" applyProtection="1">
      <protection hidden="1"/>
    </xf>
    <xf numFmtId="0" fontId="27" fillId="0" borderId="17" xfId="43" applyBorder="1" applyProtection="1">
      <protection hidden="1"/>
    </xf>
    <xf numFmtId="0" fontId="29" fillId="0" borderId="0" xfId="31" applyFont="1" applyProtection="1">
      <protection hidden="1"/>
    </xf>
    <xf numFmtId="0" fontId="30" fillId="0" borderId="0" xfId="0" applyFont="1" applyAlignment="1" applyProtection="1">
      <alignment vertical="center"/>
      <protection hidden="1"/>
    </xf>
    <xf numFmtId="0" fontId="17" fillId="0" borderId="18" xfId="27" applyBorder="1" applyProtection="1">
      <protection hidden="1"/>
    </xf>
    <xf numFmtId="0" fontId="20" fillId="0" borderId="0" xfId="27" applyFont="1" applyAlignment="1" applyProtection="1">
      <alignment vertical="top"/>
      <protection hidden="1"/>
    </xf>
    <xf numFmtId="0" fontId="20" fillId="0" borderId="0" xfId="27" applyFont="1" applyAlignment="1" applyProtection="1">
      <alignment horizontal="right" vertical="top"/>
      <protection hidden="1"/>
    </xf>
    <xf numFmtId="0" fontId="31" fillId="0" borderId="18" xfId="27" applyFont="1" applyBorder="1" applyProtection="1">
      <protection hidden="1"/>
    </xf>
    <xf numFmtId="0" fontId="5" fillId="0" borderId="18" xfId="27" applyFont="1" applyBorder="1" applyAlignment="1" applyProtection="1">
      <alignment horizontal="center"/>
      <protection hidden="1"/>
    </xf>
    <xf numFmtId="0" fontId="5" fillId="0" borderId="19" xfId="0" applyFont="1" applyBorder="1" applyAlignment="1" applyProtection="1">
      <alignment horizontal="right"/>
      <protection hidden="1"/>
    </xf>
    <xf numFmtId="0" fontId="5" fillId="0" borderId="19" xfId="0" applyFont="1" applyBorder="1" applyAlignment="1" applyProtection="1">
      <alignment vertical="center"/>
      <protection hidden="1"/>
    </xf>
    <xf numFmtId="0" fontId="6" fillId="0" borderId="0" xfId="0" applyFont="1" applyProtection="1">
      <protection hidden="1"/>
    </xf>
    <xf numFmtId="0" fontId="7" fillId="0" borderId="0" xfId="0" applyFont="1" applyAlignment="1" applyProtection="1">
      <alignment vertical="center"/>
      <protection hidden="1"/>
    </xf>
    <xf numFmtId="0" fontId="6" fillId="0" borderId="0" xfId="0" applyFont="1" applyAlignment="1" applyProtection="1">
      <alignment horizontal="left" vertical="center"/>
      <protection hidden="1"/>
    </xf>
    <xf numFmtId="0" fontId="7" fillId="0" borderId="0" xfId="41" applyFont="1" applyAlignment="1" applyProtection="1">
      <alignment horizontal="left" vertical="center" indent="1"/>
      <protection hidden="1"/>
    </xf>
    <xf numFmtId="0" fontId="6" fillId="0" borderId="0" xfId="41" applyAlignment="1" applyProtection="1">
      <alignment horizontal="left" vertical="center" indent="1"/>
      <protection hidden="1"/>
    </xf>
    <xf numFmtId="0" fontId="6" fillId="0" borderId="0" xfId="0" applyFont="1" applyAlignment="1" applyProtection="1">
      <alignment vertical="center"/>
      <protection hidden="1"/>
    </xf>
    <xf numFmtId="0" fontId="7" fillId="0" borderId="0" xfId="0" applyFont="1" applyAlignment="1" applyProtection="1">
      <alignment horizontal="left" vertical="center"/>
      <protection hidden="1"/>
    </xf>
    <xf numFmtId="0" fontId="7" fillId="0" borderId="0" xfId="0" applyFont="1" applyAlignment="1" applyProtection="1">
      <alignment horizontal="right" vertical="center" indent="1"/>
      <protection hidden="1"/>
    </xf>
    <xf numFmtId="0" fontId="3" fillId="0" borderId="19" xfId="27" applyFont="1" applyBorder="1" applyProtection="1">
      <protection hidden="1"/>
    </xf>
    <xf numFmtId="0" fontId="3" fillId="0" borderId="19" xfId="27" applyFont="1" applyBorder="1" applyAlignment="1" applyProtection="1">
      <alignment vertical="top"/>
      <protection hidden="1"/>
    </xf>
    <xf numFmtId="0" fontId="7" fillId="0" borderId="0" xfId="0" applyFont="1" applyAlignment="1" applyProtection="1">
      <alignment horizontal="center" vertical="center"/>
      <protection hidden="1"/>
    </xf>
    <xf numFmtId="0" fontId="6" fillId="0" borderId="0" xfId="27" applyFont="1" applyAlignment="1" applyProtection="1">
      <alignment horizontal="justify" vertical="top" wrapText="1"/>
      <protection hidden="1"/>
    </xf>
    <xf numFmtId="0" fontId="3" fillId="0" borderId="19" xfId="0" applyFont="1" applyBorder="1" applyAlignment="1" applyProtection="1">
      <alignment vertical="center"/>
      <protection hidden="1"/>
    </xf>
    <xf numFmtId="0" fontId="3" fillId="0" borderId="0" xfId="0" applyFont="1" applyAlignment="1" applyProtection="1">
      <alignment vertical="center"/>
      <protection hidden="1"/>
    </xf>
    <xf numFmtId="0" fontId="6" fillId="0" borderId="0" xfId="0" applyFont="1" applyAlignment="1" applyProtection="1">
      <alignment horizontal="justify" vertical="center"/>
      <protection hidden="1"/>
    </xf>
    <xf numFmtId="0" fontId="7" fillId="0" borderId="0" xfId="45" applyFont="1" applyAlignment="1" applyProtection="1">
      <alignment vertical="center"/>
      <protection hidden="1"/>
    </xf>
    <xf numFmtId="0" fontId="6" fillId="0" borderId="0" xfId="45" applyAlignment="1" applyProtection="1">
      <alignment horizontal="left" vertical="center" indent="1"/>
      <protection hidden="1"/>
    </xf>
    <xf numFmtId="0" fontId="7" fillId="0" borderId="0" xfId="45" applyFont="1" applyAlignment="1" applyProtection="1">
      <alignment vertical="top"/>
      <protection hidden="1"/>
    </xf>
    <xf numFmtId="0" fontId="7" fillId="0" borderId="0" xfId="0" applyFont="1" applyAlignment="1" applyProtection="1">
      <alignment horizontal="justify" vertical="center"/>
      <protection hidden="1"/>
    </xf>
    <xf numFmtId="173" fontId="7" fillId="0" borderId="0" xfId="0" applyNumberFormat="1" applyFont="1" applyAlignment="1" applyProtection="1">
      <alignment horizontal="left" vertical="center" indent="1"/>
      <protection hidden="1"/>
    </xf>
    <xf numFmtId="0" fontId="6" fillId="0" borderId="0" xfId="0" applyFont="1" applyAlignment="1" applyProtection="1">
      <alignment horizontal="left" vertical="center" indent="1"/>
      <protection hidden="1"/>
    </xf>
    <xf numFmtId="0" fontId="7" fillId="0" borderId="0" xfId="0" applyFont="1" applyAlignment="1" applyProtection="1">
      <alignment horizontal="left" vertical="center" indent="1"/>
      <protection hidden="1"/>
    </xf>
    <xf numFmtId="0" fontId="24" fillId="0" borderId="0" xfId="47" applyFont="1"/>
    <xf numFmtId="0" fontId="6" fillId="0" borderId="0" xfId="42" applyFont="1" applyAlignment="1">
      <alignment horizontal="justify" vertical="center"/>
    </xf>
    <xf numFmtId="0" fontId="6" fillId="0" borderId="0" xfId="42" applyFont="1" applyAlignment="1">
      <alignment vertical="center"/>
    </xf>
    <xf numFmtId="0" fontId="6" fillId="0" borderId="20" xfId="42" applyFont="1" applyBorder="1" applyAlignment="1">
      <alignment vertical="center" wrapText="1"/>
    </xf>
    <xf numFmtId="0" fontId="6" fillId="0" borderId="21" xfId="42" applyFont="1" applyBorder="1" applyAlignment="1">
      <alignment vertical="center" wrapText="1"/>
    </xf>
    <xf numFmtId="0" fontId="6" fillId="0" borderId="22" xfId="42" applyFont="1" applyBorder="1" applyAlignment="1">
      <alignment vertical="center" wrapText="1"/>
    </xf>
    <xf numFmtId="0" fontId="6" fillId="0" borderId="3" xfId="42" applyFont="1" applyBorder="1" applyAlignment="1">
      <alignment vertical="center" wrapText="1"/>
    </xf>
    <xf numFmtId="0" fontId="17" fillId="0" borderId="22" xfId="42" applyBorder="1" applyAlignment="1">
      <alignment horizontal="left" vertical="center" wrapText="1"/>
    </xf>
    <xf numFmtId="0" fontId="6" fillId="0" borderId="3" xfId="42" applyFont="1" applyBorder="1" applyAlignment="1">
      <alignment horizontal="center" vertical="center" wrapText="1"/>
    </xf>
    <xf numFmtId="0" fontId="6" fillId="0" borderId="9" xfId="42" applyFont="1" applyBorder="1" applyAlignment="1">
      <alignment vertical="center" wrapText="1"/>
    </xf>
    <xf numFmtId="0" fontId="6" fillId="0" borderId="0" xfId="42" applyFont="1" applyAlignment="1">
      <alignment vertical="center" wrapText="1"/>
    </xf>
    <xf numFmtId="0" fontId="6" fillId="0" borderId="23" xfId="42" applyFont="1" applyBorder="1" applyAlignment="1">
      <alignment vertical="center"/>
    </xf>
    <xf numFmtId="0" fontId="6" fillId="0" borderId="24" xfId="42" applyFont="1" applyBorder="1" applyAlignment="1">
      <alignment vertical="center"/>
    </xf>
    <xf numFmtId="0" fontId="6" fillId="0" borderId="25" xfId="42" applyFont="1" applyBorder="1" applyAlignment="1">
      <alignment vertical="center"/>
    </xf>
    <xf numFmtId="0" fontId="6" fillId="0" borderId="26" xfId="42" applyFont="1" applyBorder="1" applyAlignment="1">
      <alignment vertical="center"/>
    </xf>
    <xf numFmtId="0" fontId="6" fillId="0" borderId="27" xfId="42" applyFont="1" applyBorder="1" applyAlignment="1">
      <alignment vertical="center"/>
    </xf>
    <xf numFmtId="0" fontId="6" fillId="0" borderId="28" xfId="42" applyFont="1" applyBorder="1" applyAlignment="1">
      <alignment vertical="center"/>
    </xf>
    <xf numFmtId="0" fontId="6" fillId="0" borderId="29" xfId="42" applyFont="1" applyBorder="1" applyAlignment="1">
      <alignment vertical="center"/>
    </xf>
    <xf numFmtId="0" fontId="6" fillId="0" borderId="30" xfId="42" applyFont="1" applyBorder="1" applyAlignment="1">
      <alignment vertical="center"/>
    </xf>
    <xf numFmtId="0" fontId="6" fillId="0" borderId="9" xfId="42" applyFont="1" applyBorder="1" applyAlignment="1">
      <alignment vertical="center"/>
    </xf>
    <xf numFmtId="0" fontId="6" fillId="0" borderId="10" xfId="42" applyFont="1" applyBorder="1" applyAlignment="1">
      <alignment vertical="center" wrapText="1"/>
    </xf>
    <xf numFmtId="0" fontId="6" fillId="0" borderId="22" xfId="42" applyFont="1" applyBorder="1" applyAlignment="1">
      <alignment horizontal="left" vertical="center"/>
    </xf>
    <xf numFmtId="0" fontId="6" fillId="0" borderId="11" xfId="42" applyFont="1" applyBorder="1" applyAlignment="1">
      <alignment horizontal="left" vertical="center"/>
    </xf>
    <xf numFmtId="0" fontId="6" fillId="0" borderId="9" xfId="42" applyFont="1" applyBorder="1" applyAlignment="1">
      <alignment horizontal="left" vertical="center"/>
    </xf>
    <xf numFmtId="0" fontId="6" fillId="0" borderId="0" xfId="42" applyFont="1" applyAlignment="1">
      <alignment horizontal="left" vertical="center"/>
    </xf>
    <xf numFmtId="0" fontId="6" fillId="0" borderId="10" xfId="42" applyFont="1" applyBorder="1" applyAlignment="1">
      <alignment horizontal="left" vertical="center"/>
    </xf>
    <xf numFmtId="0" fontId="6" fillId="0" borderId="31" xfId="42" applyFont="1" applyBorder="1" applyAlignment="1">
      <alignment horizontal="left" vertical="center"/>
    </xf>
    <xf numFmtId="0" fontId="6" fillId="0" borderId="32" xfId="42" applyFont="1" applyBorder="1" applyAlignment="1">
      <alignment horizontal="left" vertical="center"/>
    </xf>
    <xf numFmtId="0" fontId="6" fillId="0" borderId="0" xfId="47" applyFont="1"/>
    <xf numFmtId="0" fontId="7" fillId="2" borderId="33" xfId="42" applyFont="1" applyFill="1" applyBorder="1" applyAlignment="1" applyProtection="1">
      <alignment horizontal="left" vertical="center" wrapText="1"/>
      <protection locked="0"/>
    </xf>
    <xf numFmtId="0" fontId="6" fillId="2" borderId="33" xfId="42" applyFont="1" applyFill="1" applyBorder="1" applyAlignment="1" applyProtection="1">
      <alignment horizontal="left" vertical="center" wrapText="1"/>
      <protection locked="0"/>
    </xf>
    <xf numFmtId="0" fontId="6" fillId="2" borderId="34" xfId="42" applyFont="1" applyFill="1" applyBorder="1" applyAlignment="1" applyProtection="1">
      <alignment horizontal="left" vertical="center" wrapText="1"/>
      <protection locked="0"/>
    </xf>
    <xf numFmtId="0" fontId="6" fillId="2" borderId="33" xfId="42" applyFont="1" applyFill="1" applyBorder="1" applyAlignment="1" applyProtection="1">
      <alignment vertical="center" wrapText="1"/>
      <protection locked="0"/>
    </xf>
    <xf numFmtId="0" fontId="6" fillId="2" borderId="34" xfId="42" applyFont="1" applyFill="1" applyBorder="1" applyAlignment="1" applyProtection="1">
      <alignment vertical="center" wrapText="1"/>
      <protection locked="0"/>
    </xf>
    <xf numFmtId="0" fontId="6" fillId="2" borderId="35" xfId="42" applyFont="1" applyFill="1" applyBorder="1" applyAlignment="1" applyProtection="1">
      <alignment vertical="center" wrapText="1"/>
      <protection locked="0"/>
    </xf>
    <xf numFmtId="0" fontId="34" fillId="0" borderId="36" xfId="42" applyFont="1" applyBorder="1" applyAlignment="1" applyProtection="1">
      <alignment horizontal="left" vertical="center" wrapText="1"/>
      <protection locked="0"/>
    </xf>
    <xf numFmtId="0" fontId="32" fillId="0" borderId="36" xfId="47" applyFont="1" applyBorder="1" applyAlignment="1" applyProtection="1">
      <alignment horizontal="center" vertical="center"/>
      <protection locked="0"/>
    </xf>
    <xf numFmtId="0" fontId="6" fillId="0" borderId="10" xfId="42" applyFont="1" applyBorder="1" applyAlignment="1" applyProtection="1">
      <alignment horizontal="center" vertical="center"/>
      <protection locked="0"/>
    </xf>
    <xf numFmtId="175" fontId="6" fillId="2" borderId="33" xfId="42" applyNumberFormat="1" applyFont="1" applyFill="1" applyBorder="1" applyAlignment="1" applyProtection="1">
      <alignment horizontal="left" vertical="center" wrapText="1"/>
      <protection locked="0"/>
    </xf>
    <xf numFmtId="0" fontId="39" fillId="0" borderId="0" xfId="44" applyFont="1" applyAlignment="1">
      <alignment horizontal="center" vertical="center" wrapText="1"/>
    </xf>
    <xf numFmtId="0" fontId="39" fillId="0" borderId="0" xfId="44" applyFont="1" applyAlignment="1">
      <alignment vertical="center" wrapText="1"/>
    </xf>
    <xf numFmtId="0" fontId="40" fillId="0" borderId="18" xfId="0" applyFont="1" applyBorder="1" applyProtection="1">
      <protection hidden="1"/>
    </xf>
    <xf numFmtId="0" fontId="0" fillId="0" borderId="18" xfId="0" applyBorder="1" applyAlignment="1">
      <alignment vertical="center"/>
    </xf>
    <xf numFmtId="0" fontId="0" fillId="0" borderId="18" xfId="0" applyBorder="1" applyAlignment="1">
      <alignment vertical="top"/>
    </xf>
    <xf numFmtId="0" fontId="28" fillId="0" borderId="18" xfId="0" applyFont="1" applyBorder="1" applyAlignment="1">
      <alignment horizontal="center" vertical="center" wrapText="1"/>
    </xf>
    <xf numFmtId="0" fontId="0" fillId="0" borderId="18" xfId="0" applyBorder="1" applyAlignment="1">
      <alignment horizontal="justify" vertical="center"/>
    </xf>
    <xf numFmtId="0" fontId="0" fillId="0" borderId="38" xfId="0" applyBorder="1" applyAlignment="1">
      <alignment vertical="center" wrapText="1"/>
    </xf>
    <xf numFmtId="0" fontId="0" fillId="0" borderId="39" xfId="0" applyBorder="1" applyAlignment="1">
      <alignment vertical="center" wrapText="1"/>
    </xf>
    <xf numFmtId="0" fontId="0" fillId="0" borderId="40" xfId="0" applyBorder="1" applyAlignment="1">
      <alignment horizontal="justify" vertical="center"/>
    </xf>
    <xf numFmtId="0" fontId="0" fillId="0" borderId="40" xfId="0" applyBorder="1" applyAlignment="1">
      <alignment vertical="center"/>
    </xf>
    <xf numFmtId="0" fontId="0" fillId="0" borderId="0" xfId="0" applyAlignment="1">
      <alignment vertical="center"/>
    </xf>
    <xf numFmtId="0" fontId="0" fillId="0" borderId="41" xfId="0" applyBorder="1" applyAlignment="1">
      <alignment vertical="center"/>
    </xf>
    <xf numFmtId="0" fontId="0" fillId="0" borderId="19" xfId="0" applyBorder="1" applyAlignment="1">
      <alignment vertical="center"/>
    </xf>
    <xf numFmtId="0" fontId="0" fillId="0" borderId="18" xfId="0" applyBorder="1" applyAlignment="1">
      <alignment horizontal="left"/>
    </xf>
    <xf numFmtId="165" fontId="0" fillId="0" borderId="18" xfId="7" applyFont="1" applyBorder="1" applyAlignment="1">
      <alignment horizontal="center" vertical="center"/>
    </xf>
    <xf numFmtId="165" fontId="40" fillId="0" borderId="18" xfId="7" applyFont="1" applyBorder="1" applyProtection="1">
      <protection hidden="1"/>
    </xf>
    <xf numFmtId="165" fontId="28" fillId="0" borderId="18" xfId="7" applyFont="1" applyBorder="1" applyAlignment="1">
      <alignment horizontal="center" vertical="center" wrapText="1"/>
    </xf>
    <xf numFmtId="165" fontId="0" fillId="0" borderId="18" xfId="7" applyFont="1" applyBorder="1" applyAlignment="1">
      <alignment horizontal="center" vertical="top"/>
    </xf>
    <xf numFmtId="165" fontId="28" fillId="6" borderId="18" xfId="7" applyFont="1" applyFill="1" applyBorder="1" applyAlignment="1">
      <alignment horizontal="center" vertical="center"/>
    </xf>
    <xf numFmtId="165" fontId="28" fillId="7" borderId="18" xfId="7" applyFont="1" applyFill="1" applyBorder="1" applyAlignment="1">
      <alignment horizontal="center" vertical="center"/>
    </xf>
    <xf numFmtId="165" fontId="28" fillId="6" borderId="18" xfId="7" applyFont="1" applyFill="1" applyBorder="1" applyAlignment="1">
      <alignment horizontal="center" vertical="center" wrapText="1"/>
    </xf>
    <xf numFmtId="165" fontId="0" fillId="0" borderId="42" xfId="7" applyFont="1" applyBorder="1" applyAlignment="1">
      <alignment horizontal="center" vertical="center" wrapText="1"/>
    </xf>
    <xf numFmtId="165" fontId="0" fillId="0" borderId="43" xfId="7" applyFont="1" applyBorder="1" applyAlignment="1">
      <alignment horizontal="center"/>
    </xf>
    <xf numFmtId="165" fontId="0" fillId="0" borderId="30" xfId="7" applyFont="1" applyBorder="1" applyAlignment="1">
      <alignment horizontal="center"/>
    </xf>
    <xf numFmtId="165" fontId="0" fillId="0" borderId="0" xfId="7" applyFont="1"/>
    <xf numFmtId="0" fontId="7" fillId="0" borderId="19" xfId="40" applyFont="1" applyBorder="1" applyAlignment="1">
      <alignment vertical="center"/>
    </xf>
    <xf numFmtId="0" fontId="6" fillId="0" borderId="19" xfId="40" applyFont="1" applyBorder="1" applyAlignment="1">
      <alignment vertical="center"/>
    </xf>
    <xf numFmtId="0" fontId="7" fillId="0" borderId="19" xfId="40" applyFont="1" applyBorder="1" applyAlignment="1">
      <alignment horizontal="right" vertical="center"/>
    </xf>
    <xf numFmtId="0" fontId="9" fillId="0" borderId="0" xfId="25"/>
    <xf numFmtId="0" fontId="6" fillId="0" borderId="0" xfId="40" applyFont="1" applyAlignment="1">
      <alignment vertical="center"/>
    </xf>
    <xf numFmtId="0" fontId="7" fillId="0" borderId="0" xfId="40" applyFont="1" applyAlignment="1">
      <alignment horizontal="center" vertical="center"/>
    </xf>
    <xf numFmtId="0" fontId="6" fillId="0" borderId="0" xfId="40" applyFont="1" applyAlignment="1">
      <alignment horizontal="left" vertical="center"/>
    </xf>
    <xf numFmtId="173" fontId="6" fillId="0" borderId="0" xfId="40" applyNumberFormat="1" applyFont="1" applyAlignment="1">
      <alignment horizontal="left" vertical="center"/>
    </xf>
    <xf numFmtId="0" fontId="6" fillId="0" borderId="0" xfId="41" applyAlignment="1">
      <alignment horizontal="left" vertical="center"/>
    </xf>
    <xf numFmtId="0" fontId="7" fillId="0" borderId="0" xfId="41" applyFont="1" applyAlignment="1">
      <alignment horizontal="left" vertical="center"/>
    </xf>
    <xf numFmtId="0" fontId="6" fillId="0" borderId="0" xfId="40" applyFont="1" applyAlignment="1">
      <alignment horizontal="justify" vertical="center"/>
    </xf>
    <xf numFmtId="0" fontId="6" fillId="0" borderId="0" xfId="46" applyAlignment="1">
      <alignment horizontal="left" vertical="center"/>
    </xf>
    <xf numFmtId="0" fontId="6" fillId="0" borderId="0" xfId="40" applyFont="1" applyAlignment="1">
      <alignment vertical="top"/>
    </xf>
    <xf numFmtId="172" fontId="6" fillId="0" borderId="0" xfId="40" applyNumberFormat="1" applyFont="1" applyAlignment="1">
      <alignment horizontal="center" vertical="top"/>
    </xf>
    <xf numFmtId="0" fontId="6" fillId="0" borderId="0" xfId="40" applyFont="1" applyAlignment="1">
      <alignment horizontal="justify" vertical="top"/>
    </xf>
    <xf numFmtId="0" fontId="6" fillId="0" borderId="0" xfId="40" applyFont="1" applyAlignment="1">
      <alignment horizontal="justify"/>
    </xf>
    <xf numFmtId="0" fontId="6" fillId="0" borderId="0" xfId="40" quotePrefix="1" applyFont="1" applyAlignment="1">
      <alignment horizontal="justify"/>
    </xf>
    <xf numFmtId="4" fontId="5" fillId="0" borderId="0" xfId="40" quotePrefix="1" applyNumberFormat="1" applyFont="1" applyAlignment="1">
      <alignment vertical="center"/>
    </xf>
    <xf numFmtId="172" fontId="6" fillId="0" borderId="0" xfId="40" applyNumberFormat="1" applyFont="1" applyAlignment="1">
      <alignment horizontal="center" vertical="center"/>
    </xf>
    <xf numFmtId="0" fontId="6" fillId="0" borderId="0" xfId="40" applyFont="1" applyAlignment="1">
      <alignment horizontal="center" vertical="top"/>
    </xf>
    <xf numFmtId="0" fontId="6" fillId="0" borderId="0" xfId="36" applyAlignment="1">
      <alignment vertical="center"/>
    </xf>
    <xf numFmtId="0" fontId="6" fillId="0" borderId="0" xfId="36" applyAlignment="1">
      <alignment horizontal="center" vertical="center" wrapText="1"/>
    </xf>
    <xf numFmtId="0" fontId="6" fillId="0" borderId="0" xfId="36"/>
    <xf numFmtId="0" fontId="6" fillId="0" borderId="0" xfId="36" applyAlignment="1">
      <alignment horizontal="justify" vertical="center"/>
    </xf>
    <xf numFmtId="172" fontId="6" fillId="0" borderId="0" xfId="36" applyNumberFormat="1" applyAlignment="1">
      <alignment horizontal="center" vertical="center"/>
    </xf>
    <xf numFmtId="0" fontId="6" fillId="0" borderId="0" xfId="36" applyAlignment="1">
      <alignment horizontal="right" vertical="center"/>
    </xf>
    <xf numFmtId="0" fontId="6" fillId="0" borderId="0" xfId="40" applyFont="1"/>
    <xf numFmtId="173" fontId="7" fillId="0" borderId="0" xfId="40" applyNumberFormat="1" applyFont="1" applyAlignment="1">
      <alignment vertical="center"/>
    </xf>
    <xf numFmtId="0" fontId="7" fillId="0" borderId="0" xfId="40" applyFont="1" applyAlignment="1">
      <alignment horizontal="right" vertical="center"/>
    </xf>
    <xf numFmtId="0" fontId="7" fillId="0" borderId="0" xfId="40" applyFont="1" applyAlignment="1">
      <alignment horizontal="left" vertical="center" indent="2"/>
    </xf>
    <xf numFmtId="0" fontId="7" fillId="0" borderId="0" xfId="40" applyFont="1" applyAlignment="1">
      <alignment horizontal="left" vertical="center" indent="1"/>
    </xf>
    <xf numFmtId="0" fontId="6" fillId="0" borderId="0" xfId="40" applyFont="1" applyAlignment="1">
      <alignment horizontal="left" vertical="center" indent="1"/>
    </xf>
    <xf numFmtId="0" fontId="6" fillId="0" borderId="0" xfId="36" applyAlignment="1">
      <alignment horizontal="left" vertical="center" indent="2"/>
    </xf>
    <xf numFmtId="0" fontId="7" fillId="0" borderId="0" xfId="36" applyFont="1" applyAlignment="1">
      <alignment horizontal="left" vertical="center"/>
    </xf>
    <xf numFmtId="173" fontId="7" fillId="0" borderId="0" xfId="36" applyNumberFormat="1" applyFont="1" applyAlignment="1">
      <alignment horizontal="left" vertical="center" indent="1"/>
    </xf>
    <xf numFmtId="0" fontId="6" fillId="2" borderId="44" xfId="36" applyFill="1" applyBorder="1" applyAlignment="1" applyProtection="1">
      <alignment horizontal="left" vertical="center"/>
      <protection locked="0"/>
    </xf>
    <xf numFmtId="165" fontId="0" fillId="0" borderId="0" xfId="0" applyNumberFormat="1"/>
    <xf numFmtId="0" fontId="0" fillId="0" borderId="19" xfId="0" applyBorder="1" applyAlignment="1">
      <alignment horizontal="left"/>
    </xf>
    <xf numFmtId="174" fontId="0" fillId="0" borderId="0" xfId="0" applyNumberFormat="1" applyAlignment="1">
      <alignment horizontal="left"/>
    </xf>
    <xf numFmtId="0" fontId="41" fillId="0" borderId="0" xfId="0" applyFont="1" applyAlignment="1">
      <alignment horizontal="left" vertical="center"/>
    </xf>
    <xf numFmtId="0" fontId="42" fillId="6" borderId="0" xfId="0" applyFont="1" applyFill="1" applyAlignment="1">
      <alignment horizontal="center" vertical="center"/>
    </xf>
    <xf numFmtId="0" fontId="0" fillId="0" borderId="0" xfId="0" applyAlignment="1" applyProtection="1">
      <alignment vertical="top"/>
      <protection hidden="1"/>
    </xf>
    <xf numFmtId="0" fontId="3" fillId="0" borderId="0" xfId="0" applyFont="1" applyAlignment="1" applyProtection="1">
      <alignment vertical="top"/>
      <protection hidden="1"/>
    </xf>
    <xf numFmtId="0" fontId="7" fillId="0" borderId="0" xfId="0" applyFont="1" applyAlignment="1" applyProtection="1">
      <alignment horizontal="center" vertical="top"/>
      <protection hidden="1"/>
    </xf>
    <xf numFmtId="172" fontId="5" fillId="0" borderId="0" xfId="0" quotePrefix="1" applyNumberFormat="1" applyFont="1" applyAlignment="1" applyProtection="1">
      <alignment horizontal="left" vertical="top" wrapText="1" indent="1"/>
      <protection hidden="1"/>
    </xf>
    <xf numFmtId="0" fontId="3" fillId="0" borderId="0" xfId="0" applyFont="1" applyAlignment="1" applyProtection="1">
      <alignment horizontal="justify" vertical="top"/>
      <protection hidden="1"/>
    </xf>
    <xf numFmtId="0" fontId="3" fillId="0" borderId="0" xfId="0" applyFont="1" applyAlignment="1" applyProtection="1">
      <alignment horizontal="right" vertical="top" wrapText="1"/>
      <protection hidden="1"/>
    </xf>
    <xf numFmtId="0" fontId="3" fillId="0" borderId="0" xfId="0" applyFont="1" applyAlignment="1" applyProtection="1">
      <alignment horizontal="center" vertical="top" wrapText="1"/>
      <protection hidden="1"/>
    </xf>
    <xf numFmtId="0" fontId="45" fillId="0" borderId="0" xfId="0" applyFont="1" applyAlignment="1" applyProtection="1">
      <alignment horizontal="justify" vertical="top"/>
      <protection hidden="1"/>
    </xf>
    <xf numFmtId="0" fontId="3" fillId="0" borderId="0" xfId="53" applyFont="1" applyAlignment="1" applyProtection="1">
      <alignment horizontal="justify" vertical="top"/>
      <protection hidden="1"/>
    </xf>
    <xf numFmtId="0" fontId="3" fillId="0" borderId="0" xfId="37" applyFont="1" applyAlignment="1" applyProtection="1">
      <alignment horizontal="justify" vertical="top"/>
      <protection hidden="1"/>
    </xf>
    <xf numFmtId="0" fontId="47" fillId="0" borderId="18" xfId="0" applyFont="1" applyBorder="1" applyAlignment="1">
      <alignment horizontal="center" vertical="top"/>
    </xf>
    <xf numFmtId="176" fontId="47" fillId="0" borderId="11" xfId="0" applyNumberFormat="1" applyFont="1" applyBorder="1" applyAlignment="1">
      <alignment horizontal="left" vertical="top" wrapText="1"/>
    </xf>
    <xf numFmtId="176" fontId="47" fillId="0" borderId="18" xfId="0" applyNumberFormat="1" applyFont="1" applyBorder="1" applyAlignment="1">
      <alignment horizontal="center" vertical="top"/>
    </xf>
    <xf numFmtId="43" fontId="0" fillId="0" borderId="0" xfId="0" applyNumberFormat="1"/>
    <xf numFmtId="171" fontId="24" fillId="7" borderId="18" xfId="0" applyNumberFormat="1" applyFont="1" applyFill="1" applyBorder="1" applyAlignment="1">
      <alignment horizontal="center" vertical="center"/>
    </xf>
    <xf numFmtId="166" fontId="48" fillId="0" borderId="37" xfId="55" applyNumberFormat="1" applyFont="1" applyBorder="1" applyAlignment="1">
      <alignment horizontal="center" vertical="center"/>
    </xf>
    <xf numFmtId="176" fontId="48" fillId="0" borderId="37" xfId="55" applyNumberFormat="1" applyFont="1" applyBorder="1" applyAlignment="1">
      <alignment vertical="top"/>
    </xf>
    <xf numFmtId="166" fontId="47" fillId="0" borderId="3" xfId="55" applyNumberFormat="1" applyFont="1" applyBorder="1" applyAlignment="1">
      <alignment horizontal="center" vertical="center"/>
    </xf>
    <xf numFmtId="176" fontId="47" fillId="0" borderId="3" xfId="55" applyNumberFormat="1" applyFont="1" applyBorder="1" applyAlignment="1">
      <alignment vertical="top" wrapText="1"/>
    </xf>
    <xf numFmtId="176" fontId="47" fillId="0" borderId="11" xfId="55" applyNumberFormat="1" applyFont="1" applyBorder="1" applyAlignment="1">
      <alignment horizontal="center" vertical="center"/>
    </xf>
    <xf numFmtId="176" fontId="47" fillId="0" borderId="11" xfId="55" applyNumberFormat="1" applyFont="1" applyBorder="1" applyAlignment="1">
      <alignment vertical="center" wrapText="1"/>
    </xf>
    <xf numFmtId="176" fontId="47" fillId="0" borderId="3" xfId="55" applyNumberFormat="1" applyFont="1" applyBorder="1" applyAlignment="1">
      <alignment vertical="center" wrapText="1"/>
    </xf>
    <xf numFmtId="176" fontId="24" fillId="0" borderId="11" xfId="55" applyNumberFormat="1" applyFont="1" applyBorder="1" applyAlignment="1">
      <alignment vertical="top" wrapText="1"/>
    </xf>
    <xf numFmtId="176" fontId="47" fillId="0" borderId="3" xfId="55" applyNumberFormat="1" applyFont="1" applyBorder="1" applyAlignment="1">
      <alignment horizontal="center" vertical="center"/>
    </xf>
    <xf numFmtId="176" fontId="47" fillId="0" borderId="11" xfId="55" applyNumberFormat="1" applyFont="1" applyBorder="1" applyAlignment="1">
      <alignment vertical="top" wrapText="1"/>
    </xf>
    <xf numFmtId="0" fontId="47" fillId="0" borderId="3" xfId="55" applyFont="1" applyBorder="1" applyAlignment="1">
      <alignment horizontal="center" vertical="center"/>
    </xf>
    <xf numFmtId="1" fontId="47" fillId="0" borderId="18" xfId="55" applyNumberFormat="1" applyFont="1" applyBorder="1" applyAlignment="1">
      <alignment horizontal="center" vertical="center"/>
    </xf>
    <xf numFmtId="1" fontId="47" fillId="0" borderId="11" xfId="55" applyNumberFormat="1" applyFont="1" applyBorder="1" applyAlignment="1">
      <alignment horizontal="center" vertical="center"/>
    </xf>
    <xf numFmtId="3" fontId="47" fillId="0" borderId="11" xfId="55" applyNumberFormat="1" applyFont="1" applyBorder="1" applyAlignment="1">
      <alignment vertical="top" wrapText="1"/>
    </xf>
    <xf numFmtId="3" fontId="47" fillId="0" borderId="11" xfId="55" applyNumberFormat="1" applyFont="1" applyBorder="1" applyAlignment="1">
      <alignment vertical="center" wrapText="1"/>
    </xf>
    <xf numFmtId="0" fontId="47" fillId="0" borderId="11" xfId="55" applyFont="1" applyBorder="1" applyAlignment="1">
      <alignment horizontal="center" vertical="center"/>
    </xf>
    <xf numFmtId="3" fontId="47" fillId="0" borderId="18" xfId="55" applyNumberFormat="1" applyFont="1" applyBorder="1" applyAlignment="1">
      <alignment vertical="top" wrapText="1"/>
    </xf>
    <xf numFmtId="3" fontId="47" fillId="0" borderId="11" xfId="55" applyNumberFormat="1" applyFont="1" applyBorder="1" applyAlignment="1">
      <alignment horizontal="center" vertical="center"/>
    </xf>
    <xf numFmtId="1" fontId="24" fillId="6" borderId="18" xfId="0" applyNumberFormat="1" applyFont="1" applyFill="1" applyBorder="1" applyAlignment="1">
      <alignment horizontal="center" vertical="center"/>
    </xf>
    <xf numFmtId="0" fontId="50" fillId="0" borderId="0" xfId="0" applyFont="1" applyAlignment="1" applyProtection="1">
      <alignment horizontal="center" vertical="center" wrapText="1"/>
      <protection hidden="1"/>
    </xf>
    <xf numFmtId="0" fontId="51" fillId="0" borderId="0" xfId="0" applyFont="1" applyAlignment="1" applyProtection="1">
      <alignment vertical="center"/>
      <protection hidden="1"/>
    </xf>
    <xf numFmtId="0" fontId="25" fillId="0" borderId="18" xfId="0" applyFont="1" applyBorder="1" applyAlignment="1" applyProtection="1">
      <alignment horizontal="center" vertical="center" wrapText="1"/>
      <protection hidden="1"/>
    </xf>
    <xf numFmtId="0" fontId="50" fillId="0" borderId="18" xfId="0" applyFont="1" applyBorder="1" applyAlignment="1" applyProtection="1">
      <alignment horizontal="center" vertical="center" wrapText="1"/>
      <protection hidden="1"/>
    </xf>
    <xf numFmtId="0" fontId="24" fillId="0" borderId="14" xfId="0" applyFont="1" applyBorder="1" applyAlignment="1" applyProtection="1">
      <alignment horizontal="center" vertical="center" wrapText="1"/>
      <protection hidden="1"/>
    </xf>
    <xf numFmtId="0" fontId="50" fillId="0" borderId="14" xfId="0" applyFont="1" applyBorder="1" applyAlignment="1" applyProtection="1">
      <alignment horizontal="center" vertical="center" wrapText="1"/>
      <protection hidden="1"/>
    </xf>
    <xf numFmtId="0" fontId="50" fillId="0" borderId="41" xfId="0" applyFont="1" applyBorder="1" applyAlignment="1" applyProtection="1">
      <alignment horizontal="center" vertical="center" wrapText="1"/>
      <protection hidden="1"/>
    </xf>
    <xf numFmtId="0" fontId="24" fillId="0" borderId="14" xfId="0" applyFont="1" applyBorder="1" applyAlignment="1" applyProtection="1">
      <alignment horizontal="center" vertical="center"/>
      <protection hidden="1"/>
    </xf>
    <xf numFmtId="0" fontId="52" fillId="0" borderId="14" xfId="0" applyFont="1" applyBorder="1" applyAlignment="1" applyProtection="1">
      <alignment horizontal="center" vertical="center" wrapText="1"/>
      <protection hidden="1"/>
    </xf>
    <xf numFmtId="9" fontId="50" fillId="0" borderId="41" xfId="0" applyNumberFormat="1" applyFont="1" applyBorder="1" applyAlignment="1">
      <alignment horizontal="center" vertical="center" wrapText="1"/>
    </xf>
    <xf numFmtId="0" fontId="52" fillId="0" borderId="14" xfId="0" applyFont="1" applyBorder="1" applyAlignment="1" applyProtection="1">
      <alignment horizontal="center" vertical="center"/>
      <protection hidden="1"/>
    </xf>
    <xf numFmtId="0" fontId="53" fillId="0" borderId="14" xfId="0" applyFont="1" applyBorder="1" applyAlignment="1" applyProtection="1">
      <alignment horizontal="center" vertical="center"/>
      <protection hidden="1"/>
    </xf>
    <xf numFmtId="0" fontId="53" fillId="0" borderId="0" xfId="0" applyFont="1" applyAlignment="1" applyProtection="1">
      <alignment vertical="center"/>
      <protection hidden="1"/>
    </xf>
    <xf numFmtId="0" fontId="25" fillId="6" borderId="14" xfId="0" applyFont="1" applyFill="1" applyBorder="1" applyAlignment="1" applyProtection="1">
      <alignment horizontal="left" vertical="center" wrapText="1"/>
      <protection hidden="1"/>
    </xf>
    <xf numFmtId="0" fontId="24" fillId="0" borderId="18" xfId="0" applyFont="1" applyBorder="1" applyAlignment="1" applyProtection="1">
      <alignment horizontal="center" vertical="center"/>
      <protection hidden="1"/>
    </xf>
    <xf numFmtId="2" fontId="24" fillId="0" borderId="14" xfId="0" applyNumberFormat="1" applyFont="1" applyBorder="1" applyAlignment="1" applyProtection="1">
      <alignment horizontal="center" vertical="center"/>
      <protection hidden="1"/>
    </xf>
    <xf numFmtId="2" fontId="24" fillId="0" borderId="18" xfId="0" applyNumberFormat="1" applyFont="1" applyBorder="1" applyAlignment="1" applyProtection="1">
      <alignment horizontal="right" vertical="center"/>
      <protection hidden="1"/>
    </xf>
    <xf numFmtId="0" fontId="24" fillId="0" borderId="18" xfId="0" applyFont="1" applyBorder="1" applyAlignment="1" applyProtection="1">
      <alignment vertical="center" wrapText="1"/>
      <protection hidden="1"/>
    </xf>
    <xf numFmtId="0" fontId="24" fillId="0" borderId="0" xfId="55" applyFont="1" applyAlignment="1">
      <alignment horizontal="center" vertical="center"/>
    </xf>
    <xf numFmtId="0" fontId="25" fillId="0" borderId="11" xfId="55" applyFont="1" applyBorder="1" applyAlignment="1">
      <alignment vertical="center" wrapText="1"/>
    </xf>
    <xf numFmtId="0" fontId="24" fillId="0" borderId="18" xfId="55" applyFont="1" applyBorder="1" applyAlignment="1">
      <alignment vertical="center" wrapText="1"/>
    </xf>
    <xf numFmtId="0" fontId="24" fillId="0" borderId="18" xfId="0" applyFont="1" applyBorder="1" applyAlignment="1" applyProtection="1">
      <alignment vertical="center"/>
      <protection hidden="1"/>
    </xf>
    <xf numFmtId="10" fontId="24" fillId="0" borderId="18" xfId="0" applyNumberFormat="1" applyFont="1" applyBorder="1" applyAlignment="1" applyProtection="1">
      <alignment vertical="center"/>
      <protection hidden="1"/>
    </xf>
    <xf numFmtId="0" fontId="25" fillId="0" borderId="18" xfId="0" applyFont="1" applyBorder="1" applyAlignment="1" applyProtection="1">
      <alignment horizontal="right" vertical="center"/>
      <protection hidden="1"/>
    </xf>
    <xf numFmtId="165" fontId="50" fillId="0" borderId="18" xfId="7" applyFont="1" applyBorder="1" applyAlignment="1" applyProtection="1">
      <alignment horizontal="right" vertical="center" wrapText="1"/>
      <protection hidden="1"/>
    </xf>
    <xf numFmtId="165" fontId="25" fillId="0" borderId="18" xfId="18" applyFont="1" applyBorder="1" applyAlignment="1" applyProtection="1">
      <alignment vertical="center"/>
      <protection hidden="1"/>
    </xf>
    <xf numFmtId="0" fontId="24" fillId="0" borderId="0" xfId="0" applyFont="1" applyAlignment="1" applyProtection="1">
      <alignment horizontal="right" vertical="center"/>
      <protection hidden="1"/>
    </xf>
    <xf numFmtId="165" fontId="24" fillId="0" borderId="0" xfId="7" applyFont="1" applyAlignment="1" applyProtection="1">
      <alignment vertical="center"/>
      <protection hidden="1"/>
    </xf>
    <xf numFmtId="1" fontId="48" fillId="0" borderId="18" xfId="55" applyNumberFormat="1" applyFont="1" applyBorder="1" applyAlignment="1">
      <alignment horizontal="center" vertical="center"/>
    </xf>
    <xf numFmtId="1" fontId="24" fillId="0" borderId="18" xfId="0" applyNumberFormat="1" applyFont="1" applyBorder="1" applyAlignment="1" applyProtection="1">
      <alignment vertical="center"/>
      <protection hidden="1"/>
    </xf>
    <xf numFmtId="1" fontId="24" fillId="0" borderId="18" xfId="0" applyNumberFormat="1" applyFont="1" applyBorder="1" applyAlignment="1">
      <alignment horizontal="center" vertical="center"/>
    </xf>
    <xf numFmtId="0" fontId="24" fillId="0" borderId="18" xfId="26" applyFont="1" applyBorder="1" applyAlignment="1">
      <alignment horizontal="center" vertical="center" wrapText="1"/>
    </xf>
    <xf numFmtId="0" fontId="24" fillId="0" borderId="18" xfId="0" applyFont="1" applyBorder="1" applyAlignment="1">
      <alignment horizontal="center" vertical="center"/>
    </xf>
    <xf numFmtId="0" fontId="24" fillId="0" borderId="14" xfId="0" applyFont="1" applyBorder="1" applyAlignment="1" applyProtection="1">
      <alignment horizontal="center" vertical="center" wrapText="1"/>
      <protection locked="0"/>
    </xf>
    <xf numFmtId="2" fontId="24" fillId="0" borderId="18" xfId="0" applyNumberFormat="1" applyFont="1" applyBorder="1" applyAlignment="1">
      <alignment horizontal="center" vertical="center"/>
    </xf>
    <xf numFmtId="0" fontId="24" fillId="6" borderId="18" xfId="26" applyFont="1" applyFill="1" applyBorder="1" applyAlignment="1">
      <alignment horizontal="center" vertical="center" wrapText="1"/>
    </xf>
    <xf numFmtId="0" fontId="24" fillId="6" borderId="18" xfId="0" applyFont="1" applyFill="1" applyBorder="1" applyAlignment="1">
      <alignment horizontal="center" vertical="center"/>
    </xf>
    <xf numFmtId="0" fontId="24" fillId="6" borderId="14" xfId="0" applyFont="1" applyFill="1" applyBorder="1" applyAlignment="1" applyProtection="1">
      <alignment horizontal="center" vertical="center" wrapText="1"/>
      <protection locked="0"/>
    </xf>
    <xf numFmtId="9" fontId="50" fillId="6" borderId="41" xfId="0" applyNumberFormat="1" applyFont="1" applyFill="1" applyBorder="1" applyAlignment="1">
      <alignment horizontal="center" vertical="center" wrapText="1"/>
    </xf>
    <xf numFmtId="0" fontId="52" fillId="6" borderId="14" xfId="0" applyFont="1" applyFill="1" applyBorder="1" applyAlignment="1" applyProtection="1">
      <alignment horizontal="left" vertical="center"/>
      <protection hidden="1"/>
    </xf>
    <xf numFmtId="176" fontId="47" fillId="6" borderId="18" xfId="0" applyNumberFormat="1" applyFont="1" applyFill="1" applyBorder="1" applyAlignment="1">
      <alignment horizontal="center" vertical="top"/>
    </xf>
    <xf numFmtId="2" fontId="24" fillId="6" borderId="18" xfId="0" applyNumberFormat="1" applyFont="1" applyFill="1" applyBorder="1" applyAlignment="1">
      <alignment horizontal="center" vertical="center"/>
    </xf>
    <xf numFmtId="2" fontId="24" fillId="6" borderId="14" xfId="0" applyNumberFormat="1" applyFont="1" applyFill="1" applyBorder="1" applyAlignment="1" applyProtection="1">
      <alignment horizontal="center" vertical="center"/>
      <protection locked="0"/>
    </xf>
    <xf numFmtId="2" fontId="54" fillId="6" borderId="14" xfId="0" applyNumberFormat="1" applyFont="1" applyFill="1" applyBorder="1" applyAlignment="1" applyProtection="1">
      <alignment horizontal="center" vertical="center"/>
      <protection locked="0"/>
    </xf>
    <xf numFmtId="2" fontId="24" fillId="0" borderId="14" xfId="0" applyNumberFormat="1" applyFont="1" applyBorder="1" applyAlignment="1" applyProtection="1">
      <alignment horizontal="right" vertical="center"/>
      <protection hidden="1"/>
    </xf>
    <xf numFmtId="2" fontId="54" fillId="6" borderId="14" xfId="0" applyNumberFormat="1" applyFont="1" applyFill="1" applyBorder="1" applyAlignment="1" applyProtection="1">
      <alignment horizontal="right" vertical="center"/>
      <protection locked="0"/>
    </xf>
    <xf numFmtId="9" fontId="24" fillId="5" borderId="14" xfId="0" applyNumberFormat="1" applyFont="1" applyFill="1" applyBorder="1" applyAlignment="1" applyProtection="1">
      <alignment horizontal="center" vertical="center"/>
      <protection locked="0"/>
    </xf>
    <xf numFmtId="9" fontId="24" fillId="6" borderId="14" xfId="0" applyNumberFormat="1" applyFont="1" applyFill="1" applyBorder="1" applyAlignment="1" applyProtection="1">
      <alignment horizontal="center" vertical="center"/>
      <protection locked="0"/>
    </xf>
    <xf numFmtId="9" fontId="24" fillId="0" borderId="14" xfId="0" applyNumberFormat="1" applyFont="1" applyBorder="1" applyAlignment="1" applyProtection="1">
      <alignment horizontal="center" vertical="center"/>
      <protection locked="0"/>
    </xf>
    <xf numFmtId="1" fontId="52" fillId="6" borderId="14" xfId="0" applyNumberFormat="1" applyFont="1" applyFill="1" applyBorder="1" applyAlignment="1" applyProtection="1">
      <alignment horizontal="center" vertical="center" wrapText="1"/>
      <protection hidden="1"/>
    </xf>
    <xf numFmtId="0" fontId="52" fillId="6" borderId="14" xfId="0" applyFont="1" applyFill="1" applyBorder="1" applyAlignment="1" applyProtection="1">
      <alignment horizontal="center" vertical="center" wrapText="1"/>
      <protection hidden="1"/>
    </xf>
    <xf numFmtId="0" fontId="52" fillId="6" borderId="14" xfId="0" applyFont="1" applyFill="1" applyBorder="1" applyAlignment="1" applyProtection="1">
      <alignment horizontal="center" vertical="center"/>
      <protection hidden="1"/>
    </xf>
    <xf numFmtId="171" fontId="24" fillId="7" borderId="18" xfId="55" applyNumberFormat="1" applyFont="1" applyFill="1" applyBorder="1" applyAlignment="1">
      <alignment horizontal="right" vertical="center"/>
    </xf>
    <xf numFmtId="1" fontId="24" fillId="0" borderId="0" xfId="0" applyNumberFormat="1" applyFont="1" applyProtection="1">
      <protection hidden="1"/>
    </xf>
    <xf numFmtId="0" fontId="52" fillId="6" borderId="41" xfId="0" applyFont="1" applyFill="1" applyBorder="1" applyAlignment="1" applyProtection="1">
      <alignment horizontal="center" vertical="center" wrapText="1"/>
      <protection hidden="1"/>
    </xf>
    <xf numFmtId="0" fontId="24" fillId="0" borderId="18" xfId="54" applyFont="1" applyBorder="1" applyAlignment="1">
      <alignment horizontal="center" vertical="top" wrapText="1"/>
    </xf>
    <xf numFmtId="0" fontId="24" fillId="7" borderId="18" xfId="54" applyFont="1" applyFill="1" applyBorder="1" applyAlignment="1">
      <alignment horizontal="center" vertical="top"/>
    </xf>
    <xf numFmtId="0" fontId="24" fillId="5" borderId="14" xfId="0" applyFont="1" applyFill="1" applyBorder="1" applyAlignment="1" applyProtection="1">
      <alignment horizontal="center" vertical="center" wrapText="1"/>
      <protection locked="0"/>
    </xf>
    <xf numFmtId="9" fontId="50" fillId="5" borderId="41" xfId="0" applyNumberFormat="1" applyFont="1" applyFill="1" applyBorder="1" applyAlignment="1" applyProtection="1">
      <alignment horizontal="center" vertical="center" wrapText="1"/>
      <protection locked="0"/>
    </xf>
    <xf numFmtId="0" fontId="24" fillId="0" borderId="18" xfId="54" applyFont="1" applyBorder="1" applyAlignment="1">
      <alignment horizontal="center" vertical="top"/>
    </xf>
    <xf numFmtId="171" fontId="24" fillId="7" borderId="18" xfId="54" applyNumberFormat="1" applyFont="1" applyFill="1" applyBorder="1" applyAlignment="1">
      <alignment horizontal="center" vertical="top"/>
    </xf>
    <xf numFmtId="2" fontId="24" fillId="5" borderId="14" xfId="0" applyNumberFormat="1" applyFont="1" applyFill="1" applyBorder="1" applyAlignment="1" applyProtection="1">
      <alignment horizontal="center" vertical="center"/>
      <protection locked="0"/>
    </xf>
    <xf numFmtId="0" fontId="50" fillId="0" borderId="18" xfId="0" applyFont="1" applyBorder="1" applyAlignment="1">
      <alignment horizontal="center" vertical="center" wrapText="1"/>
    </xf>
    <xf numFmtId="171" fontId="50" fillId="0" borderId="18" xfId="0" applyNumberFormat="1" applyFont="1" applyBorder="1" applyAlignment="1">
      <alignment horizontal="center" vertical="center" wrapText="1"/>
    </xf>
    <xf numFmtId="0" fontId="56" fillId="0" borderId="18" xfId="0" applyFont="1" applyBorder="1" applyAlignment="1" applyProtection="1">
      <alignment vertical="center" wrapText="1"/>
      <protection hidden="1"/>
    </xf>
    <xf numFmtId="0" fontId="56" fillId="0" borderId="0" xfId="0" applyFont="1" applyAlignment="1" applyProtection="1">
      <alignment vertical="center"/>
      <protection hidden="1"/>
    </xf>
    <xf numFmtId="178" fontId="56" fillId="0" borderId="0" xfId="0" applyNumberFormat="1" applyFont="1" applyAlignment="1" applyProtection="1">
      <alignment vertical="center"/>
      <protection hidden="1"/>
    </xf>
    <xf numFmtId="0" fontId="24" fillId="0" borderId="37" xfId="48" applyFont="1" applyBorder="1" applyAlignment="1">
      <alignment horizontal="center" vertical="top"/>
    </xf>
    <xf numFmtId="179" fontId="24" fillId="6" borderId="18" xfId="17" applyNumberFormat="1" applyFont="1" applyFill="1" applyBorder="1" applyAlignment="1">
      <alignment horizontal="right" vertical="center"/>
    </xf>
    <xf numFmtId="0" fontId="24" fillId="0" borderId="37" xfId="48" applyFont="1" applyBorder="1" applyAlignment="1">
      <alignment horizontal="center" vertical="top" wrapText="1"/>
    </xf>
    <xf numFmtId="0" fontId="24" fillId="0" borderId="37" xfId="0" applyFont="1" applyBorder="1" applyAlignment="1">
      <alignment horizontal="center" vertical="top"/>
    </xf>
    <xf numFmtId="0" fontId="24" fillId="7" borderId="37" xfId="0" applyFont="1" applyFill="1" applyBorder="1" applyAlignment="1">
      <alignment vertical="center"/>
    </xf>
    <xf numFmtId="0" fontId="24" fillId="0" borderId="37" xfId="0" applyFont="1" applyBorder="1" applyAlignment="1">
      <alignment vertical="center"/>
    </xf>
    <xf numFmtId="43" fontId="24" fillId="0" borderId="0" xfId="0" applyNumberFormat="1" applyFont="1" applyAlignment="1" applyProtection="1">
      <alignment vertical="center"/>
      <protection hidden="1"/>
    </xf>
    <xf numFmtId="179" fontId="24" fillId="0" borderId="18" xfId="55" applyNumberFormat="1" applyFont="1" applyBorder="1" applyAlignment="1">
      <alignment horizontal="right" vertical="center"/>
    </xf>
    <xf numFmtId="171" fontId="24" fillId="6" borderId="18" xfId="0" applyNumberFormat="1" applyFont="1" applyFill="1" applyBorder="1"/>
    <xf numFmtId="0" fontId="25" fillId="0" borderId="14" xfId="0" applyFont="1" applyBorder="1" applyAlignment="1" applyProtection="1">
      <alignment horizontal="left" vertical="center" wrapText="1"/>
      <protection hidden="1"/>
    </xf>
    <xf numFmtId="0" fontId="24" fillId="0" borderId="18" xfId="37" applyFont="1" applyBorder="1" applyAlignment="1">
      <alignment horizontal="center" vertical="center" readingOrder="1"/>
    </xf>
    <xf numFmtId="176" fontId="48" fillId="0" borderId="11" xfId="0" applyNumberFormat="1" applyFont="1" applyBorder="1" applyAlignment="1">
      <alignment horizontal="left" vertical="top" wrapText="1"/>
    </xf>
    <xf numFmtId="176" fontId="48" fillId="0" borderId="37" xfId="55" applyNumberFormat="1" applyFont="1" applyBorder="1" applyAlignment="1">
      <alignment vertical="top" wrapText="1"/>
    </xf>
    <xf numFmtId="176" fontId="48" fillId="0" borderId="3" xfId="55" applyNumberFormat="1" applyFont="1" applyBorder="1" applyAlignment="1">
      <alignment vertical="top" wrapText="1"/>
    </xf>
    <xf numFmtId="176" fontId="48" fillId="0" borderId="3" xfId="55" applyNumberFormat="1" applyFont="1" applyBorder="1" applyAlignment="1">
      <alignment vertical="center" wrapText="1"/>
    </xf>
    <xf numFmtId="0" fontId="25" fillId="0" borderId="11" xfId="55" applyFont="1" applyBorder="1" applyAlignment="1">
      <alignment vertical="center"/>
    </xf>
    <xf numFmtId="171" fontId="24" fillId="0" borderId="18" xfId="0" applyNumberFormat="1" applyFont="1" applyBorder="1"/>
    <xf numFmtId="0" fontId="50" fillId="0" borderId="14" xfId="0" applyFont="1" applyBorder="1" applyAlignment="1">
      <alignment horizontal="left" vertical="top" wrapText="1"/>
    </xf>
    <xf numFmtId="0" fontId="52" fillId="0" borderId="14" xfId="0" applyFont="1" applyBorder="1" applyAlignment="1" applyProtection="1">
      <alignment horizontal="left" vertical="center"/>
      <protection hidden="1"/>
    </xf>
    <xf numFmtId="21" fontId="47" fillId="0" borderId="3" xfId="0" quotePrefix="1" applyNumberFormat="1" applyFont="1" applyBorder="1" applyAlignment="1">
      <alignment vertical="top" wrapText="1"/>
    </xf>
    <xf numFmtId="176" fontId="47" fillId="0" borderId="3" xfId="0" applyNumberFormat="1" applyFont="1" applyBorder="1" applyAlignment="1">
      <alignment vertical="top" wrapText="1"/>
    </xf>
    <xf numFmtId="0" fontId="51" fillId="0" borderId="18" xfId="0" applyFont="1" applyBorder="1" applyAlignment="1">
      <alignment horizontal="left" vertical="top" wrapText="1"/>
    </xf>
    <xf numFmtId="0" fontId="51" fillId="0" borderId="14" xfId="0" applyFont="1" applyBorder="1" applyAlignment="1">
      <alignment horizontal="left" vertical="top" wrapText="1"/>
    </xf>
    <xf numFmtId="0" fontId="50" fillId="0" borderId="18" xfId="0" applyFont="1" applyBorder="1" applyAlignment="1">
      <alignment horizontal="left" vertical="top" wrapText="1"/>
    </xf>
    <xf numFmtId="176" fontId="47" fillId="0" borderId="37" xfId="0" applyNumberFormat="1" applyFont="1" applyBorder="1" applyAlignment="1">
      <alignment horizontal="justify" vertical="top" wrapText="1"/>
    </xf>
    <xf numFmtId="3" fontId="47" fillId="0" borderId="11" xfId="0" applyNumberFormat="1" applyFont="1" applyBorder="1" applyAlignment="1">
      <alignment horizontal="left" vertical="top" wrapText="1"/>
    </xf>
    <xf numFmtId="176" fontId="48" fillId="0" borderId="3" xfId="0" applyNumberFormat="1" applyFont="1" applyBorder="1" applyAlignment="1">
      <alignment vertical="top" wrapText="1"/>
    </xf>
    <xf numFmtId="176" fontId="48" fillId="0" borderId="3" xfId="0" applyNumberFormat="1" applyFont="1" applyBorder="1" applyAlignment="1">
      <alignment horizontal="left" vertical="top"/>
    </xf>
    <xf numFmtId="176" fontId="48" fillId="0" borderId="3" xfId="0" quotePrefix="1" applyNumberFormat="1" applyFont="1" applyBorder="1" applyAlignment="1">
      <alignment horizontal="left" vertical="top"/>
    </xf>
    <xf numFmtId="176" fontId="47" fillId="0" borderId="37" xfId="0" applyNumberFormat="1" applyFont="1" applyBorder="1" applyAlignment="1">
      <alignment vertical="top" wrapText="1"/>
    </xf>
    <xf numFmtId="0" fontId="48" fillId="0" borderId="3" xfId="0" applyFont="1" applyBorder="1" applyAlignment="1">
      <alignment vertical="top"/>
    </xf>
    <xf numFmtId="176" fontId="47" fillId="0" borderId="11" xfId="0" applyNumberFormat="1" applyFont="1" applyBorder="1" applyAlignment="1">
      <alignment vertical="top" wrapText="1"/>
    </xf>
    <xf numFmtId="0" fontId="24" fillId="0" borderId="18" xfId="0" applyFont="1" applyBorder="1" applyAlignment="1">
      <alignment vertical="top"/>
    </xf>
    <xf numFmtId="176" fontId="47" fillId="0" borderId="11" xfId="0" applyNumberFormat="1" applyFont="1" applyBorder="1" applyAlignment="1">
      <alignment horizontal="justify" vertical="justify" wrapText="1"/>
    </xf>
    <xf numFmtId="0" fontId="24" fillId="0" borderId="11" xfId="0" applyFont="1" applyBorder="1" applyAlignment="1">
      <alignment wrapText="1"/>
    </xf>
    <xf numFmtId="178" fontId="24" fillId="0" borderId="0" xfId="0" applyNumberFormat="1" applyFont="1" applyAlignment="1" applyProtection="1">
      <alignment vertical="center"/>
      <protection hidden="1"/>
    </xf>
    <xf numFmtId="179" fontId="24" fillId="0" borderId="18" xfId="17" applyNumberFormat="1" applyFont="1" applyFill="1" applyBorder="1" applyAlignment="1">
      <alignment horizontal="right" vertical="center"/>
    </xf>
    <xf numFmtId="177" fontId="24" fillId="0" borderId="18" xfId="0" applyNumberFormat="1" applyFont="1" applyBorder="1" applyAlignment="1">
      <alignment vertical="center"/>
    </xf>
    <xf numFmtId="176" fontId="48" fillId="0" borderId="37" xfId="0" applyNumberFormat="1" applyFont="1" applyBorder="1" applyAlignment="1">
      <alignment horizontal="justify" vertical="top" wrapText="1"/>
    </xf>
    <xf numFmtId="2" fontId="24" fillId="5" borderId="18" xfId="55" applyNumberFormat="1" applyFont="1" applyFill="1" applyBorder="1" applyAlignment="1" applyProtection="1">
      <alignment horizontal="right" vertical="center"/>
      <protection locked="0"/>
    </xf>
    <xf numFmtId="2" fontId="54" fillId="6" borderId="14" xfId="0" applyNumberFormat="1" applyFont="1" applyFill="1" applyBorder="1" applyAlignment="1">
      <alignment horizontal="right" vertical="center"/>
    </xf>
    <xf numFmtId="9" fontId="55" fillId="6" borderId="41" xfId="0" applyNumberFormat="1" applyFont="1" applyFill="1" applyBorder="1" applyAlignment="1">
      <alignment horizontal="center" vertical="center" wrapText="1"/>
    </xf>
    <xf numFmtId="177" fontId="24" fillId="6" borderId="18" xfId="0" applyNumberFormat="1" applyFont="1" applyFill="1" applyBorder="1" applyAlignment="1">
      <alignment vertical="center"/>
    </xf>
    <xf numFmtId="9" fontId="55" fillId="0" borderId="41" xfId="0" applyNumberFormat="1" applyFont="1" applyBorder="1" applyAlignment="1">
      <alignment horizontal="center" vertical="center" wrapText="1"/>
    </xf>
    <xf numFmtId="2" fontId="55" fillId="0" borderId="14" xfId="0" applyNumberFormat="1" applyFont="1" applyBorder="1" applyAlignment="1">
      <alignment horizontal="center" vertical="center"/>
    </xf>
    <xf numFmtId="0" fontId="54" fillId="0" borderId="14" xfId="0" applyFont="1" applyBorder="1" applyAlignment="1">
      <alignment horizontal="left" vertical="center"/>
    </xf>
    <xf numFmtId="0" fontId="24" fillId="0" borderId="14" xfId="0" applyFont="1" applyBorder="1" applyAlignment="1">
      <alignment horizontal="center" vertical="center" wrapText="1"/>
    </xf>
    <xf numFmtId="176" fontId="48" fillId="0" borderId="37" xfId="0" applyNumberFormat="1" applyFont="1" applyBorder="1" applyAlignment="1">
      <alignment horizontal="left" vertical="top"/>
    </xf>
    <xf numFmtId="0" fontId="24" fillId="0" borderId="18" xfId="48" applyFont="1" applyBorder="1" applyAlignment="1">
      <alignment horizontal="center" vertical="top" wrapText="1"/>
    </xf>
    <xf numFmtId="0" fontId="24" fillId="0" borderId="18" xfId="48" applyFont="1" applyBorder="1" applyAlignment="1">
      <alignment horizontal="center" vertical="top"/>
    </xf>
    <xf numFmtId="2" fontId="24" fillId="0" borderId="14" xfId="0" applyNumberFormat="1" applyFont="1" applyBorder="1" applyAlignment="1">
      <alignment horizontal="center" vertical="center"/>
    </xf>
    <xf numFmtId="2" fontId="24" fillId="0" borderId="18" xfId="0" applyNumberFormat="1" applyFont="1" applyBorder="1" applyAlignment="1">
      <alignment horizontal="right" vertical="center"/>
    </xf>
    <xf numFmtId="177" fontId="24" fillId="5" borderId="18" xfId="0" applyNumberFormat="1" applyFont="1" applyFill="1" applyBorder="1" applyAlignment="1" applyProtection="1">
      <alignment vertical="center"/>
      <protection locked="0"/>
    </xf>
    <xf numFmtId="0" fontId="54" fillId="6" borderId="18" xfId="0" applyFont="1" applyFill="1" applyBorder="1" applyAlignment="1">
      <alignment horizontal="center" vertical="center"/>
    </xf>
    <xf numFmtId="0" fontId="54" fillId="6" borderId="18" xfId="26" applyFont="1" applyFill="1" applyBorder="1" applyAlignment="1">
      <alignment horizontal="center" vertical="center" wrapText="1"/>
    </xf>
    <xf numFmtId="0" fontId="54" fillId="6" borderId="14" xfId="0" applyFont="1" applyFill="1" applyBorder="1" applyAlignment="1">
      <alignment horizontal="center" vertical="center" wrapText="1"/>
    </xf>
    <xf numFmtId="9" fontId="54" fillId="6" borderId="41" xfId="0" applyNumberFormat="1" applyFont="1" applyFill="1" applyBorder="1" applyAlignment="1">
      <alignment horizontal="center" vertical="center" wrapText="1"/>
    </xf>
    <xf numFmtId="0" fontId="54" fillId="6" borderId="18" xfId="0" applyFont="1" applyFill="1" applyBorder="1" applyAlignment="1">
      <alignment horizontal="center" vertical="center" wrapText="1"/>
    </xf>
    <xf numFmtId="171" fontId="54" fillId="6" borderId="18" xfId="0" applyNumberFormat="1" applyFont="1" applyFill="1" applyBorder="1" applyAlignment="1">
      <alignment horizontal="center" vertical="center" wrapText="1"/>
    </xf>
    <xf numFmtId="0" fontId="24" fillId="0" borderId="18" xfId="0" applyFont="1" applyBorder="1" applyAlignment="1">
      <alignment vertical="center" wrapText="1"/>
    </xf>
    <xf numFmtId="0" fontId="24" fillId="0" borderId="0" xfId="0" applyFont="1" applyAlignment="1">
      <alignment vertical="center"/>
    </xf>
    <xf numFmtId="0" fontId="24" fillId="8" borderId="18" xfId="0" applyFont="1" applyFill="1" applyBorder="1" applyAlignment="1">
      <alignment vertical="center"/>
    </xf>
    <xf numFmtId="165" fontId="50" fillId="8" borderId="18" xfId="7" applyFont="1" applyFill="1" applyBorder="1" applyAlignment="1" applyProtection="1">
      <alignment horizontal="right" vertical="center" wrapText="1"/>
    </xf>
    <xf numFmtId="165" fontId="25" fillId="0" borderId="18" xfId="18" applyFont="1" applyBorder="1" applyAlignment="1" applyProtection="1">
      <alignment vertical="center"/>
    </xf>
    <xf numFmtId="0" fontId="51" fillId="0" borderId="0" xfId="0" applyFont="1" applyAlignment="1">
      <alignment horizontal="left" vertical="center"/>
    </xf>
    <xf numFmtId="176" fontId="47" fillId="0" borderId="18" xfId="0" applyNumberFormat="1" applyFont="1" applyBorder="1" applyAlignment="1">
      <alignment vertical="center"/>
    </xf>
    <xf numFmtId="9" fontId="25" fillId="6" borderId="41" xfId="0" applyNumberFormat="1" applyFont="1" applyFill="1" applyBorder="1" applyAlignment="1">
      <alignment horizontal="center" vertical="center" wrapText="1"/>
    </xf>
    <xf numFmtId="2" fontId="25" fillId="6" borderId="14" xfId="0" applyNumberFormat="1" applyFont="1" applyFill="1" applyBorder="1" applyAlignment="1">
      <alignment horizontal="right" vertical="center"/>
    </xf>
    <xf numFmtId="2" fontId="25" fillId="6" borderId="14" xfId="0" applyNumberFormat="1" applyFont="1" applyFill="1" applyBorder="1" applyAlignment="1">
      <alignment horizontal="center" vertical="center"/>
    </xf>
    <xf numFmtId="9" fontId="55" fillId="6" borderId="41" xfId="0" applyNumberFormat="1" applyFont="1" applyFill="1" applyBorder="1" applyAlignment="1">
      <alignment horizontal="left" vertical="center" wrapText="1"/>
    </xf>
    <xf numFmtId="2" fontId="24" fillId="6" borderId="14" xfId="0" applyNumberFormat="1" applyFont="1" applyFill="1" applyBorder="1" applyAlignment="1" applyProtection="1">
      <alignment horizontal="center" vertical="center"/>
      <protection hidden="1"/>
    </xf>
    <xf numFmtId="177" fontId="24" fillId="0" borderId="18" xfId="17" applyNumberFormat="1" applyFont="1" applyFill="1" applyBorder="1" applyAlignment="1" applyProtection="1">
      <alignment horizontal="right" vertical="center"/>
    </xf>
    <xf numFmtId="2" fontId="24" fillId="0" borderId="18" xfId="17" applyNumberFormat="1" applyFont="1" applyFill="1" applyBorder="1" applyAlignment="1" applyProtection="1">
      <alignment horizontal="center" vertical="center"/>
    </xf>
    <xf numFmtId="177" fontId="24" fillId="0" borderId="18" xfId="17" applyNumberFormat="1" applyFont="1" applyFill="1" applyBorder="1" applyAlignment="1" applyProtection="1">
      <alignment horizontal="right" vertical="center"/>
      <protection locked="0"/>
    </xf>
    <xf numFmtId="176" fontId="47" fillId="0" borderId="18" xfId="0" applyNumberFormat="1" applyFont="1" applyBorder="1" applyAlignment="1" applyProtection="1">
      <alignment vertical="center"/>
      <protection locked="0"/>
    </xf>
    <xf numFmtId="2" fontId="24" fillId="6" borderId="18" xfId="0" applyNumberFormat="1" applyFont="1" applyFill="1" applyBorder="1" applyAlignment="1" applyProtection="1">
      <alignment horizontal="center" vertical="center"/>
      <protection locked="0"/>
    </xf>
    <xf numFmtId="2" fontId="24" fillId="0" borderId="18" xfId="0" applyNumberFormat="1" applyFont="1" applyBorder="1" applyAlignment="1" applyProtection="1">
      <alignment horizontal="center" vertical="center"/>
      <protection locked="0"/>
    </xf>
    <xf numFmtId="0" fontId="52" fillId="6" borderId="14" xfId="0" applyFont="1" applyFill="1" applyBorder="1" applyAlignment="1" applyProtection="1">
      <alignment horizontal="center" vertical="center"/>
      <protection locked="0"/>
    </xf>
    <xf numFmtId="171" fontId="24" fillId="7" borderId="18" xfId="0" applyNumberFormat="1" applyFont="1" applyFill="1" applyBorder="1" applyAlignment="1" applyProtection="1">
      <alignment horizontal="center" vertical="center"/>
      <protection locked="0"/>
    </xf>
    <xf numFmtId="2" fontId="51" fillId="5" borderId="18" xfId="0" applyNumberFormat="1" applyFont="1" applyFill="1" applyBorder="1" applyAlignment="1" applyProtection="1">
      <alignment vertical="center"/>
      <protection locked="0"/>
    </xf>
    <xf numFmtId="2" fontId="50" fillId="5" borderId="18" xfId="17" applyNumberFormat="1" applyFont="1" applyFill="1" applyBorder="1" applyAlignment="1" applyProtection="1">
      <alignment horizontal="right" vertical="center"/>
      <protection locked="0"/>
    </xf>
    <xf numFmtId="2" fontId="51" fillId="5" borderId="18" xfId="17" applyNumberFormat="1" applyFont="1" applyFill="1" applyBorder="1" applyAlignment="1" applyProtection="1">
      <alignment horizontal="right" vertical="center"/>
      <protection locked="0"/>
    </xf>
    <xf numFmtId="2" fontId="51" fillId="5" borderId="18" xfId="0" applyNumberFormat="1" applyFont="1" applyFill="1" applyBorder="1" applyAlignment="1" applyProtection="1">
      <alignment horizontal="right" vertical="center"/>
      <protection locked="0"/>
    </xf>
    <xf numFmtId="0" fontId="18" fillId="0" borderId="37" xfId="0" applyFont="1" applyBorder="1" applyAlignment="1" applyProtection="1">
      <alignment horizontal="left" vertical="top" wrapText="1"/>
      <protection hidden="1"/>
    </xf>
    <xf numFmtId="0" fontId="18" fillId="0" borderId="3" xfId="0" applyFont="1" applyBorder="1" applyAlignment="1" applyProtection="1">
      <alignment horizontal="left" vertical="top" wrapText="1"/>
      <protection hidden="1"/>
    </xf>
    <xf numFmtId="0" fontId="18" fillId="0" borderId="11" xfId="0" applyFont="1" applyBorder="1" applyAlignment="1" applyProtection="1">
      <alignment horizontal="left" vertical="top" wrapText="1"/>
      <protection hidden="1"/>
    </xf>
    <xf numFmtId="0" fontId="4" fillId="0" borderId="18" xfId="0" applyFont="1" applyBorder="1" applyAlignment="1">
      <alignment horizontal="center" vertical="center" wrapText="1"/>
    </xf>
    <xf numFmtId="0" fontId="0" fillId="0" borderId="18" xfId="0" applyBorder="1" applyAlignment="1">
      <alignment vertical="center"/>
    </xf>
    <xf numFmtId="0" fontId="28" fillId="0" borderId="18" xfId="0" applyFont="1" applyBorder="1" applyAlignment="1">
      <alignment horizontal="center" vertical="center" wrapText="1"/>
    </xf>
    <xf numFmtId="0" fontId="18" fillId="0" borderId="18" xfId="0" applyFont="1" applyBorder="1" applyAlignment="1" applyProtection="1">
      <alignment horizontal="left" vertical="center" wrapText="1"/>
      <protection hidden="1"/>
    </xf>
    <xf numFmtId="0" fontId="40" fillId="0" borderId="18" xfId="0" applyFont="1" applyBorder="1" applyAlignment="1" applyProtection="1">
      <alignment vertical="center"/>
      <protection hidden="1"/>
    </xf>
    <xf numFmtId="0" fontId="9" fillId="0" borderId="18" xfId="0" applyFont="1" applyBorder="1" applyAlignment="1">
      <alignment horizontal="justify" vertical="center" wrapText="1"/>
    </xf>
    <xf numFmtId="0" fontId="0" fillId="0" borderId="18" xfId="0" applyBorder="1" applyAlignment="1">
      <alignment horizontal="justify" vertical="center" wrapText="1"/>
    </xf>
    <xf numFmtId="0" fontId="9" fillId="0" borderId="37"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37" xfId="0" applyFont="1" applyBorder="1" applyAlignment="1">
      <alignment horizontal="left" vertical="center" wrapText="1"/>
    </xf>
    <xf numFmtId="0" fontId="4" fillId="0" borderId="11" xfId="0" applyFont="1" applyBorder="1" applyAlignment="1">
      <alignment horizontal="left" vertical="center" wrapText="1"/>
    </xf>
    <xf numFmtId="0" fontId="28" fillId="0" borderId="18" xfId="0" applyFont="1" applyBorder="1" applyAlignment="1">
      <alignment horizontal="justify" vertical="center" wrapText="1"/>
    </xf>
    <xf numFmtId="0" fontId="28" fillId="0" borderId="37" xfId="0" applyFont="1" applyBorder="1" applyAlignment="1">
      <alignment horizontal="left" vertical="center" wrapText="1"/>
    </xf>
    <xf numFmtId="0" fontId="28" fillId="0" borderId="11" xfId="0" applyFont="1" applyBorder="1" applyAlignment="1">
      <alignment horizontal="left" vertical="center" wrapText="1"/>
    </xf>
    <xf numFmtId="0" fontId="28" fillId="0" borderId="18" xfId="0" applyFont="1" applyBorder="1" applyAlignment="1">
      <alignment horizontal="left" vertical="center" wrapText="1"/>
    </xf>
    <xf numFmtId="0" fontId="4" fillId="0" borderId="18" xfId="0" applyFont="1" applyBorder="1" applyAlignment="1">
      <alignment horizontal="left" vertical="center" wrapText="1"/>
    </xf>
    <xf numFmtId="0" fontId="18" fillId="0" borderId="37" xfId="0" applyFont="1" applyBorder="1" applyAlignment="1">
      <alignment horizontal="left" vertical="center" wrapText="1"/>
    </xf>
    <xf numFmtId="0" fontId="18" fillId="0" borderId="11" xfId="0" applyFont="1" applyBorder="1" applyAlignment="1">
      <alignment horizontal="left" vertical="center" wrapText="1"/>
    </xf>
    <xf numFmtId="0" fontId="44" fillId="0" borderId="44" xfId="0" applyFont="1" applyBorder="1" applyAlignment="1" applyProtection="1">
      <alignment horizontal="center" vertical="center"/>
      <protection hidden="1"/>
    </xf>
    <xf numFmtId="0" fontId="2" fillId="0" borderId="53" xfId="0" applyFont="1" applyBorder="1" applyAlignment="1" applyProtection="1">
      <alignment horizontal="center" vertical="top"/>
      <protection hidden="1"/>
    </xf>
    <xf numFmtId="0" fontId="44" fillId="0" borderId="0" xfId="0" applyFont="1" applyAlignment="1" applyProtection="1">
      <alignment horizontal="left" vertical="top"/>
      <protection hidden="1"/>
    </xf>
    <xf numFmtId="0" fontId="44" fillId="0" borderId="0" xfId="0" applyFont="1" applyAlignment="1" applyProtection="1">
      <alignment horizontal="left" vertical="top" wrapText="1"/>
      <protection hidden="1"/>
    </xf>
    <xf numFmtId="0" fontId="5" fillId="0" borderId="0" xfId="44" applyFont="1" applyAlignment="1">
      <alignment horizontal="center" vertical="center" wrapText="1"/>
    </xf>
    <xf numFmtId="0" fontId="33" fillId="3" borderId="0" xfId="42" applyFont="1" applyFill="1" applyAlignment="1">
      <alignment horizontal="center" vertical="center"/>
    </xf>
    <xf numFmtId="0" fontId="43" fillId="3" borderId="0" xfId="0" applyFont="1" applyFill="1" applyAlignment="1" applyProtection="1">
      <alignment horizontal="center" vertical="top" wrapText="1"/>
      <protection hidden="1"/>
    </xf>
    <xf numFmtId="0" fontId="6" fillId="0" borderId="0" xfId="45" applyAlignment="1" applyProtection="1">
      <alignment horizontal="left" vertical="center" wrapText="1"/>
      <protection hidden="1"/>
    </xf>
    <xf numFmtId="0" fontId="6" fillId="0" borderId="0" xfId="0" applyFont="1" applyAlignment="1" applyProtection="1">
      <alignment horizontal="center" vertical="center"/>
      <protection hidden="1"/>
    </xf>
    <xf numFmtId="0" fontId="5" fillId="0" borderId="0" xfId="0" applyFont="1" applyAlignment="1" applyProtection="1">
      <alignment horizontal="center" vertical="center" wrapText="1"/>
      <protection hidden="1"/>
    </xf>
    <xf numFmtId="0" fontId="7" fillId="0" borderId="0" xfId="0" applyFont="1" applyAlignment="1" applyProtection="1">
      <alignment horizontal="center" vertical="center"/>
      <protection hidden="1"/>
    </xf>
    <xf numFmtId="0" fontId="7" fillId="0" borderId="0" xfId="0" applyFont="1" applyAlignment="1" applyProtection="1">
      <alignment horizontal="justify" vertical="center" wrapText="1"/>
      <protection hidden="1"/>
    </xf>
    <xf numFmtId="0" fontId="7" fillId="0" borderId="0" xfId="45" applyFont="1" applyAlignment="1" applyProtection="1">
      <alignment horizontal="left" vertical="center" wrapText="1"/>
      <protection hidden="1"/>
    </xf>
    <xf numFmtId="0" fontId="2" fillId="0" borderId="0" xfId="27" applyFont="1" applyAlignment="1" applyProtection="1">
      <alignment horizontal="center" vertical="top"/>
      <protection hidden="1"/>
    </xf>
    <xf numFmtId="0" fontId="3" fillId="0" borderId="0" xfId="27" applyFont="1" applyAlignment="1" applyProtection="1">
      <alignment horizontal="center" vertical="top"/>
      <protection hidden="1"/>
    </xf>
    <xf numFmtId="0" fontId="5" fillId="0" borderId="0" xfId="27" applyFont="1" applyAlignment="1" applyProtection="1">
      <alignment horizontal="center" vertical="top"/>
      <protection hidden="1"/>
    </xf>
    <xf numFmtId="0" fontId="2" fillId="4" borderId="0" xfId="27" applyFont="1" applyFill="1" applyAlignment="1" applyProtection="1">
      <alignment horizontal="center" vertical="top"/>
      <protection hidden="1"/>
    </xf>
    <xf numFmtId="0" fontId="3" fillId="0" borderId="0" xfId="27" applyFont="1" applyAlignment="1" applyProtection="1">
      <alignment horizontal="center" vertical="top" wrapText="1"/>
      <protection hidden="1"/>
    </xf>
    <xf numFmtId="0" fontId="3" fillId="0" borderId="0" xfId="27" applyFont="1" applyAlignment="1" applyProtection="1">
      <alignment horizontal="justify" vertical="top" wrapText="1"/>
      <protection hidden="1"/>
    </xf>
    <xf numFmtId="0" fontId="5" fillId="0" borderId="0" xfId="27" applyFont="1" applyAlignment="1" applyProtection="1">
      <alignment horizontal="justify"/>
      <protection hidden="1"/>
    </xf>
    <xf numFmtId="0" fontId="3" fillId="0" borderId="19" xfId="27" applyFont="1" applyBorder="1" applyAlignment="1" applyProtection="1">
      <alignment horizontal="justify" vertical="top" wrapText="1"/>
      <protection hidden="1"/>
    </xf>
    <xf numFmtId="0" fontId="3" fillId="0" borderId="19" xfId="27" applyFont="1" applyBorder="1" applyAlignment="1" applyProtection="1">
      <alignment horizontal="left" vertical="top" wrapText="1" indent="5"/>
      <protection hidden="1"/>
    </xf>
    <xf numFmtId="0" fontId="3" fillId="0" borderId="0" xfId="27" applyFont="1" applyAlignment="1" applyProtection="1">
      <alignment horizontal="left" vertical="top" wrapText="1" indent="5"/>
      <protection hidden="1"/>
    </xf>
    <xf numFmtId="0" fontId="3" fillId="0" borderId="0" xfId="27" applyFont="1" applyAlignment="1" applyProtection="1">
      <alignment horizontal="justify" vertical="top"/>
      <protection hidden="1"/>
    </xf>
    <xf numFmtId="0" fontId="3" fillId="0" borderId="0" xfId="27" applyFont="1" applyAlignment="1" applyProtection="1">
      <alignment horizontal="justify"/>
      <protection hidden="1"/>
    </xf>
    <xf numFmtId="0" fontId="6" fillId="0" borderId="0" xfId="27" applyFont="1" applyAlignment="1" applyProtection="1">
      <alignment horizontal="justify" vertical="top" wrapText="1"/>
      <protection hidden="1"/>
    </xf>
    <xf numFmtId="0" fontId="6" fillId="0" borderId="0" xfId="27" applyFont="1" applyAlignment="1" applyProtection="1">
      <alignment horizontal="justify" vertical="top"/>
      <protection hidden="1"/>
    </xf>
    <xf numFmtId="0" fontId="3" fillId="0" borderId="0" xfId="27" applyFont="1" applyAlignment="1" applyProtection="1">
      <alignment horizontal="left" vertical="top"/>
      <protection hidden="1"/>
    </xf>
    <xf numFmtId="0" fontId="3" fillId="0" borderId="44" xfId="27" applyFont="1" applyBorder="1" applyAlignment="1" applyProtection="1">
      <alignment horizontal="justify" vertical="top" wrapText="1"/>
      <protection hidden="1"/>
    </xf>
    <xf numFmtId="0" fontId="3" fillId="0" borderId="26" xfId="27" applyFont="1" applyBorder="1" applyAlignment="1" applyProtection="1">
      <alignment horizontal="justify" vertical="top" wrapText="1"/>
      <protection hidden="1"/>
    </xf>
    <xf numFmtId="0" fontId="3" fillId="0" borderId="45" xfId="27" applyFont="1" applyBorder="1" applyAlignment="1" applyProtection="1">
      <alignment horizontal="justify" vertical="top" wrapText="1"/>
      <protection hidden="1"/>
    </xf>
    <xf numFmtId="0" fontId="3" fillId="0" borderId="46" xfId="27" applyFont="1" applyBorder="1" applyAlignment="1" applyProtection="1">
      <alignment horizontal="justify" vertical="top" wrapText="1"/>
      <protection hidden="1"/>
    </xf>
    <xf numFmtId="0" fontId="22" fillId="0" borderId="47" xfId="27" applyFont="1" applyBorder="1" applyAlignment="1" applyProtection="1">
      <alignment horizontal="center" vertical="center"/>
      <protection hidden="1"/>
    </xf>
    <xf numFmtId="0" fontId="22" fillId="0" borderId="48" xfId="27" applyFont="1" applyBorder="1" applyAlignment="1" applyProtection="1">
      <alignment horizontal="center" vertical="center"/>
      <protection hidden="1"/>
    </xf>
    <xf numFmtId="0" fontId="22" fillId="0" borderId="24" xfId="27" applyFont="1" applyBorder="1" applyAlignment="1" applyProtection="1">
      <alignment horizontal="center" vertical="center"/>
      <protection hidden="1"/>
    </xf>
    <xf numFmtId="0" fontId="5" fillId="0" borderId="0" xfId="27" applyFont="1" applyAlignment="1" applyProtection="1">
      <alignment horizontal="justify" vertical="top" wrapText="1"/>
      <protection hidden="1"/>
    </xf>
    <xf numFmtId="0" fontId="5" fillId="0" borderId="0" xfId="27" quotePrefix="1" applyFont="1" applyAlignment="1" applyProtection="1">
      <alignment horizontal="left" vertical="top" wrapText="1"/>
      <protection hidden="1"/>
    </xf>
    <xf numFmtId="2" fontId="18" fillId="2" borderId="49" xfId="43" applyNumberFormat="1" applyFont="1" applyFill="1" applyBorder="1" applyAlignment="1" applyProtection="1">
      <alignment horizontal="right" vertical="center"/>
      <protection hidden="1"/>
    </xf>
    <xf numFmtId="2" fontId="18" fillId="2" borderId="50" xfId="43" applyNumberFormat="1" applyFont="1" applyFill="1" applyBorder="1" applyAlignment="1" applyProtection="1">
      <alignment horizontal="right" vertical="center"/>
      <protection hidden="1"/>
    </xf>
    <xf numFmtId="0" fontId="9" fillId="0" borderId="51" xfId="43" applyFont="1" applyBorder="1" applyAlignment="1" applyProtection="1">
      <alignment horizontal="left" vertical="center"/>
      <protection hidden="1"/>
    </xf>
    <xf numFmtId="0" fontId="9" fillId="0" borderId="7" xfId="43" applyFont="1" applyBorder="1" applyAlignment="1" applyProtection="1">
      <alignment horizontal="left" vertical="center"/>
      <protection hidden="1"/>
    </xf>
    <xf numFmtId="0" fontId="9" fillId="0" borderId="9" xfId="43" applyFont="1" applyBorder="1" applyAlignment="1" applyProtection="1">
      <alignment horizontal="left" vertical="top" wrapText="1"/>
      <protection hidden="1"/>
    </xf>
    <xf numFmtId="0" fontId="9" fillId="0" borderId="0" xfId="43" applyFont="1" applyAlignment="1" applyProtection="1">
      <alignment horizontal="left" vertical="top" wrapText="1"/>
      <protection hidden="1"/>
    </xf>
    <xf numFmtId="0" fontId="9" fillId="0" borderId="10" xfId="43" applyFont="1" applyBorder="1" applyAlignment="1" applyProtection="1">
      <alignment horizontal="left" vertical="top" wrapText="1"/>
      <protection hidden="1"/>
    </xf>
    <xf numFmtId="165" fontId="9" fillId="2" borderId="49" xfId="16" applyFont="1" applyFill="1" applyBorder="1" applyAlignment="1" applyProtection="1">
      <alignment horizontal="right" vertical="center"/>
      <protection hidden="1"/>
    </xf>
    <xf numFmtId="165" fontId="9" fillId="2" borderId="50" xfId="16" applyFont="1" applyFill="1" applyBorder="1" applyAlignment="1" applyProtection="1">
      <alignment horizontal="right" vertical="center"/>
      <protection hidden="1"/>
    </xf>
    <xf numFmtId="0" fontId="25" fillId="0" borderId="16" xfId="31" applyFont="1" applyBorder="1" applyAlignment="1" applyProtection="1">
      <alignment horizontal="left" vertical="top" wrapText="1"/>
      <protection hidden="1"/>
    </xf>
    <xf numFmtId="0" fontId="27" fillId="0" borderId="49" xfId="31" applyBorder="1" applyAlignment="1" applyProtection="1">
      <alignment horizontal="left" vertical="top" wrapText="1"/>
      <protection hidden="1"/>
    </xf>
    <xf numFmtId="0" fontId="27" fillId="0" borderId="2" xfId="31" applyBorder="1" applyAlignment="1" applyProtection="1">
      <alignment horizontal="left" vertical="top" wrapText="1"/>
      <protection hidden="1"/>
    </xf>
    <xf numFmtId="0" fontId="27" fillId="0" borderId="50" xfId="31" applyBorder="1" applyAlignment="1" applyProtection="1">
      <alignment horizontal="left" vertical="top" wrapText="1"/>
      <protection hidden="1"/>
    </xf>
    <xf numFmtId="0" fontId="25" fillId="0" borderId="18" xfId="0" applyFont="1" applyBorder="1" applyAlignment="1" applyProtection="1">
      <alignment horizontal="right" vertical="center"/>
      <protection hidden="1"/>
    </xf>
    <xf numFmtId="0" fontId="50" fillId="6" borderId="39" xfId="0" applyFont="1" applyFill="1" applyBorder="1" applyAlignment="1" applyProtection="1">
      <alignment horizontal="center" vertical="center"/>
      <protection hidden="1"/>
    </xf>
    <xf numFmtId="0" fontId="24" fillId="0" borderId="0" xfId="0" applyFont="1" applyAlignment="1" applyProtection="1">
      <alignment horizontal="left" vertical="center"/>
      <protection hidden="1"/>
    </xf>
    <xf numFmtId="0" fontId="24" fillId="0" borderId="0" xfId="0" applyFont="1" applyAlignment="1" applyProtection="1">
      <alignment vertical="center"/>
      <protection hidden="1"/>
    </xf>
    <xf numFmtId="0" fontId="50" fillId="0" borderId="0" xfId="0" applyFont="1" applyAlignment="1" applyProtection="1">
      <alignment horizontal="center" vertical="center" wrapText="1"/>
      <protection hidden="1"/>
    </xf>
    <xf numFmtId="0" fontId="50" fillId="6" borderId="39" xfId="0" applyFont="1" applyFill="1" applyBorder="1" applyAlignment="1">
      <alignment horizontal="center" vertical="center"/>
    </xf>
    <xf numFmtId="0" fontId="51" fillId="6" borderId="39" xfId="0" applyFont="1" applyFill="1" applyBorder="1" applyAlignment="1">
      <alignment horizontal="center" vertical="center"/>
    </xf>
    <xf numFmtId="0" fontId="25" fillId="8" borderId="18" xfId="0" applyFont="1" applyFill="1" applyBorder="1" applyAlignment="1">
      <alignment horizontal="center" vertical="center"/>
    </xf>
    <xf numFmtId="0" fontId="6" fillId="0" borderId="0" xfId="40" applyFont="1" applyAlignment="1">
      <alignment horizontal="justify" vertical="center"/>
    </xf>
    <xf numFmtId="0" fontId="7" fillId="0" borderId="0" xfId="40" applyFont="1" applyAlignment="1">
      <alignment horizontal="center" vertical="center"/>
    </xf>
    <xf numFmtId="0" fontId="6" fillId="2" borderId="0" xfId="40" applyFont="1" applyFill="1" applyAlignment="1" applyProtection="1">
      <alignment horizontal="left" vertical="center"/>
      <protection locked="0"/>
    </xf>
    <xf numFmtId="173" fontId="6" fillId="0" borderId="0" xfId="40" applyNumberFormat="1" applyFont="1" applyAlignment="1">
      <alignment horizontal="left" vertical="center"/>
    </xf>
    <xf numFmtId="0" fontId="7" fillId="0" borderId="0" xfId="40" applyFont="1" applyAlignment="1">
      <alignment horizontal="justify" vertical="top"/>
    </xf>
    <xf numFmtId="0" fontId="6" fillId="0" borderId="0" xfId="40" applyFont="1" applyAlignment="1">
      <alignment horizontal="justify" vertical="top"/>
    </xf>
    <xf numFmtId="0" fontId="6" fillId="0" borderId="0" xfId="40" applyFont="1" applyAlignment="1">
      <alignment horizontal="center" vertical="top"/>
    </xf>
    <xf numFmtId="0" fontId="7" fillId="0" borderId="0" xfId="40" applyFont="1" applyAlignment="1">
      <alignment horizontal="justify" vertical="center"/>
    </xf>
    <xf numFmtId="0" fontId="6" fillId="0" borderId="0" xfId="40" applyFont="1" applyAlignment="1">
      <alignment horizontal="left" vertical="top" wrapText="1"/>
    </xf>
    <xf numFmtId="173" fontId="7" fillId="0" borderId="0" xfId="40" applyNumberFormat="1" applyFont="1" applyAlignment="1">
      <alignment horizontal="left" vertical="center" indent="1"/>
    </xf>
    <xf numFmtId="0" fontId="6" fillId="0" borderId="52" xfId="36" applyBorder="1" applyAlignment="1">
      <alignment horizontal="left" vertical="center" indent="2"/>
    </xf>
    <xf numFmtId="0" fontId="6" fillId="2" borderId="44" xfId="36" applyFill="1" applyBorder="1" applyAlignment="1" applyProtection="1">
      <alignment horizontal="left" vertical="center"/>
      <protection locked="0"/>
    </xf>
    <xf numFmtId="0" fontId="6" fillId="0" borderId="0" xfId="36" applyAlignment="1">
      <alignment horizontal="left" vertical="center" indent="2"/>
    </xf>
    <xf numFmtId="0" fontId="2" fillId="0" borderId="0" xfId="40" quotePrefix="1" applyFont="1" applyAlignment="1">
      <alignment horizontal="center" vertical="center"/>
    </xf>
    <xf numFmtId="0" fontId="6" fillId="0" borderId="53" xfId="36" applyBorder="1" applyAlignment="1">
      <alignment horizontal="left" vertical="center" indent="2"/>
    </xf>
    <xf numFmtId="0" fontId="6" fillId="0" borderId="44" xfId="36" applyBorder="1" applyAlignment="1">
      <alignment horizontal="left" vertical="center" indent="2"/>
    </xf>
    <xf numFmtId="0" fontId="6" fillId="0" borderId="52" xfId="36" applyBorder="1" applyAlignment="1">
      <alignment horizontal="justify" vertical="center" wrapText="1"/>
    </xf>
  </cellXfs>
  <cellStyles count="56">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2 2" xfId="17" xr:uid="{00000000-0005-0000-0000-000010000000}"/>
    <cellStyle name="Comma 3" xfId="18" xr:uid="{00000000-0005-0000-0000-000011000000}"/>
    <cellStyle name="Formula" xfId="19" xr:uid="{00000000-0005-0000-0000-000012000000}"/>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3" xfId="26" xr:uid="{00000000-0005-0000-0000-00001A000000}"/>
    <cellStyle name="Normal 2" xfId="27" xr:uid="{00000000-0005-0000-0000-00001B000000}"/>
    <cellStyle name="Normal 2 2" xfId="28" xr:uid="{00000000-0005-0000-0000-00001C000000}"/>
    <cellStyle name="Normal 2 2 10" xfId="55" xr:uid="{276858CE-2CFA-486D-B981-78648782AC34}"/>
    <cellStyle name="Normal 2 3" xfId="29" xr:uid="{00000000-0005-0000-0000-00001D000000}"/>
    <cellStyle name="Normal 2_20 Price Schedule VOL III Rev-2" xfId="30" xr:uid="{00000000-0005-0000-0000-00001E000000}"/>
    <cellStyle name="Normal 3" xfId="31" xr:uid="{00000000-0005-0000-0000-00001F000000}"/>
    <cellStyle name="Normal 3 2" xfId="32" xr:uid="{00000000-0005-0000-0000-000020000000}"/>
    <cellStyle name="Normal 3 3" xfId="33" xr:uid="{00000000-0005-0000-0000-000021000000}"/>
    <cellStyle name="Normal 3_First Envelope - R2" xfId="34" xr:uid="{00000000-0005-0000-0000-000022000000}"/>
    <cellStyle name="Normal 4" xfId="35" xr:uid="{00000000-0005-0000-0000-000023000000}"/>
    <cellStyle name="Normal 4 2" xfId="36" xr:uid="{00000000-0005-0000-0000-000024000000}"/>
    <cellStyle name="Normal 5" xfId="37" xr:uid="{00000000-0005-0000-0000-000025000000}"/>
    <cellStyle name="Normal 7" xfId="38" xr:uid="{00000000-0005-0000-0000-000026000000}"/>
    <cellStyle name="Normal 74" xfId="53" xr:uid="{D9721D12-5D16-4CE4-82B8-02E0514BC445}"/>
    <cellStyle name="Normal 8" xfId="39" xr:uid="{00000000-0005-0000-0000-000027000000}"/>
    <cellStyle name="Normal_Annexures TW 04 2" xfId="40" xr:uid="{00000000-0005-0000-0000-000028000000}"/>
    <cellStyle name="Normal_Attach 3(JV)" xfId="41" xr:uid="{00000000-0005-0000-0000-000029000000}"/>
    <cellStyle name="Normal_Attacments TW 04_SE-Vol-III" xfId="42" xr:uid="{00000000-0005-0000-0000-00002A000000}"/>
    <cellStyle name="Normal_Entertainment Form 2" xfId="43" xr:uid="{00000000-0005-0000-0000-00002B000000}"/>
    <cellStyle name="Normal_Price_Schedules for Insulator Package Rev-01" xfId="44" xr:uid="{00000000-0005-0000-0000-00002C000000}"/>
    <cellStyle name="Normal_PRICE-SCHE Bihar-Rev-2-corrections" xfId="45" xr:uid="{00000000-0005-0000-0000-00002D000000}"/>
    <cellStyle name="Normal_PRICE-SCHE Bihar-Rev-2-corrections_Annexures TW 04" xfId="46" xr:uid="{00000000-0005-0000-0000-00002E000000}"/>
    <cellStyle name="Normal_SE-Vol-III" xfId="47" xr:uid="{00000000-0005-0000-0000-00002F000000}"/>
    <cellStyle name="Normal_Sheet1" xfId="54" xr:uid="{3D70CE3B-D452-4F93-A67A-A5EA91135942}"/>
    <cellStyle name="Normal_Sheet1 2" xfId="48" xr:uid="{00000000-0005-0000-0000-000030000000}"/>
    <cellStyle name="Percent 2" xfId="49" xr:uid="{00000000-0005-0000-0000-000031000000}"/>
    <cellStyle name="Popis" xfId="50" xr:uid="{00000000-0005-0000-0000-000032000000}"/>
    <cellStyle name="Sledovaný hypertextový odkaz" xfId="51" xr:uid="{00000000-0005-0000-0000-000033000000}"/>
    <cellStyle name="Standard_BS14" xfId="52" xr:uid="{00000000-0005-0000-0000-000034000000}"/>
  </cellStyles>
  <dxfs count="12">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condense val="0"/>
        <extend val="0"/>
        <color indexed="9"/>
      </font>
    </dxf>
    <dxf>
      <font>
        <color indexed="8"/>
        <name val="Cambria"/>
        <scheme val="none"/>
      </font>
      <fill>
        <patternFill patternType="solid">
          <bgColor indexed="42"/>
        </patternFill>
      </fill>
      <border>
        <left style="thin">
          <color indexed="64"/>
        </left>
        <right style="thin">
          <color indexed="64"/>
        </right>
        <top style="thin">
          <color indexed="64"/>
        </top>
        <bottom style="thin">
          <color indexed="64"/>
        </bottom>
      </border>
    </dxf>
  </dxfs>
  <tableStyles count="0" defaultTableStyle="TableStyleMedium9" defaultPivotStyle="PivotStyleLight16"/>
  <colors>
    <mruColors>
      <color rgb="FF99CCFF"/>
      <color rgb="FF00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Attach 14 IP'!A1"/></Relationships>
</file>

<file path=xl/drawings/_rels/drawing2.xml.rels><?xml version="1.0" encoding="UTF-8" standalone="yes"?>
<Relationships xmlns="http://schemas.openxmlformats.org/package/2006/relationships"><Relationship Id="rId1" Type="http://schemas.openxmlformats.org/officeDocument/2006/relationships/hyperlink" Target="#'Attach 15'!A1"/></Relationships>
</file>

<file path=xl/drawings/drawing1.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400050</xdr:rowOff>
    </xdr:to>
    <xdr:grpSp>
      <xdr:nvGrpSpPr>
        <xdr:cNvPr id="125003" name="Group 857">
          <a:extLst>
            <a:ext uri="{FF2B5EF4-FFF2-40B4-BE49-F238E27FC236}">
              <a16:creationId xmlns:a16="http://schemas.microsoft.com/office/drawing/2014/main" id="{00000000-0008-0000-0100-00004BE80100}"/>
            </a:ext>
          </a:extLst>
        </xdr:cNvPr>
        <xdr:cNvGrpSpPr>
          <a:grpSpLocks/>
        </xdr:cNvGrpSpPr>
      </xdr:nvGrpSpPr>
      <xdr:grpSpPr bwMode="auto">
        <a:xfrm>
          <a:off x="7248525" y="47625"/>
          <a:ext cx="1104900" cy="828675"/>
          <a:chOff x="761" y="5"/>
          <a:chExt cx="116" cy="86"/>
        </a:xfrm>
      </xdr:grpSpPr>
      <xdr:sp macro="" textlink="">
        <xdr:nvSpPr>
          <xdr:cNvPr id="125004" name="AutoShape 2">
            <a:hlinkClick xmlns:r="http://schemas.openxmlformats.org/officeDocument/2006/relationships" r:id="rId1" tooltip="Click here for next Attachment"/>
            <a:extLst>
              <a:ext uri="{FF2B5EF4-FFF2-40B4-BE49-F238E27FC236}">
                <a16:creationId xmlns:a16="http://schemas.microsoft.com/office/drawing/2014/main" id="{00000000-0008-0000-0100-00004CE80100}"/>
              </a:ext>
            </a:extLst>
          </xdr:cNvPr>
          <xdr:cNvSpPr>
            <a:spLocks noChangeArrowheads="1"/>
          </xdr:cNvSpPr>
        </xdr:nvSpPr>
        <xdr:spPr bwMode="auto">
          <a:xfrm>
            <a:off x="761" y="5"/>
            <a:ext cx="116" cy="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274 h 21600"/>
              <a:gd name="T14" fmla="*/ 18807 w 21600"/>
              <a:gd name="T15" fmla="*/ 16326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tooltip="Click here for next Attachment"/>
            <a:extLst>
              <a:ext uri="{FF2B5EF4-FFF2-40B4-BE49-F238E27FC236}">
                <a16:creationId xmlns:a16="http://schemas.microsoft.com/office/drawing/2014/main" id="{00000000-0008-0000-0100-000004000000}"/>
              </a:ext>
            </a:extLst>
          </xdr:cNvPr>
          <xdr:cNvSpPr txBox="1">
            <a:spLocks noChangeArrowheads="1"/>
          </xdr:cNvSpPr>
        </xdr:nvSpPr>
        <xdr:spPr bwMode="auto">
          <a:xfrm>
            <a:off x="776" y="26"/>
            <a:ext cx="98" cy="46"/>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295275</xdr:colOff>
      <xdr:row>0</xdr:row>
      <xdr:rowOff>209550</xdr:rowOff>
    </xdr:from>
    <xdr:to>
      <xdr:col>17</xdr:col>
      <xdr:colOff>400050</xdr:colOff>
      <xdr:row>2</xdr:row>
      <xdr:rowOff>161925</xdr:rowOff>
    </xdr:to>
    <xdr:grpSp>
      <xdr:nvGrpSpPr>
        <xdr:cNvPr id="126027" name="Group 1">
          <a:hlinkClick xmlns:r="http://schemas.openxmlformats.org/officeDocument/2006/relationships" r:id="rId1" tooltip="Click for Next Attachment"/>
          <a:extLst>
            <a:ext uri="{FF2B5EF4-FFF2-40B4-BE49-F238E27FC236}">
              <a16:creationId xmlns:a16="http://schemas.microsoft.com/office/drawing/2014/main" id="{00000000-0008-0000-0200-00004BEC0100}"/>
            </a:ext>
          </a:extLst>
        </xdr:cNvPr>
        <xdr:cNvGrpSpPr>
          <a:grpSpLocks/>
        </xdr:cNvGrpSpPr>
      </xdr:nvGrpSpPr>
      <xdr:grpSpPr bwMode="auto">
        <a:xfrm>
          <a:off x="6686550" y="209550"/>
          <a:ext cx="1323975" cy="695325"/>
          <a:chOff x="738" y="5"/>
          <a:chExt cx="116" cy="73"/>
        </a:xfrm>
      </xdr:grpSpPr>
      <xdr:sp macro="" textlink="">
        <xdr:nvSpPr>
          <xdr:cNvPr id="126028" name="AutoShape 2">
            <a:extLst>
              <a:ext uri="{FF2B5EF4-FFF2-40B4-BE49-F238E27FC236}">
                <a16:creationId xmlns:a16="http://schemas.microsoft.com/office/drawing/2014/main" id="{00000000-0008-0000-0200-00004CEC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2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8.0.82\sr1-dept\C%20&amp;%20M\Site%20packages\Procurement\RHQ%20&amp;%20Sites\2017-18\I-1891%20Retrofit%20of%20PLCC%20panels%20of%20RCR-RTPS%201%20n%202\e-LTE%20Bid%20Docs%20PLCC\01%20First%20Env%20Bid%20Form-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pendrive%20CS1\ann\dhramjagrah\trial.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Site%20packages/Works/RHQ%20&amp;%20Sites/2020-21/WC-2466%20AMC%20II%20at%20Kurnool%20SS/pendrive%20CS1/ann/dhramjagrah/trial.xls" TargetMode="External"/><Relationship Id="rId1" Type="http://schemas.openxmlformats.org/officeDocument/2006/relationships/externalLinkPath" Target="/Site%20packages/Works/RHQ%20&amp;%20Sites/2020-21/WC-2466%20AMC%20II%20at%20Kurnool%20SS/pendrive%20CS1/ann/dhramjagrah/tri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18.0.84\cnm\Site%20packages\Works\RHQ%20&amp;%20Sites\Price%20Schedule%20review\pendrive%20CS1\ann\dhramjagrah\trial.xls"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personal/sr1_powergrid_in/Documents/RHQ/C&amp;M/Works/2023-24/Group-2%20works/WC-XXXX%20(MMN)%20765%20kV%20CPeta-Kadapa%20DC%20Diversion/Bid%20Docs/Price_Schedule.xls" TargetMode="External"/><Relationship Id="rId2" Type="http://schemas.openxmlformats.org/officeDocument/2006/relationships/externalLinkPath" Target="https://powergrid1989-my.sharepoint.com/personal/sr1_powergrid_in/Documents/RHQ/C&amp;M/Works/2023-24/Group-2%20works/WC-XXXX%20(MMN)%20765%20kV%20CPeta-Kadapa%20DC%20Diversion/Bid%20Docs/Price_Schedule.xls" TargetMode="External"/><Relationship Id="rId1" Type="http://schemas.openxmlformats.org/officeDocument/2006/relationships/externalLinkPath" Target="/personal/sr1_powergrid_in/Documents/RHQ/C&amp;M/Works/2023-24/Group-2%20works/WC-XXXX%20(MMN)%20765%20kV%20CPeta-Kadapa%20DC%20Diversion/Bid%20Docs/Price_Schedu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ame of Bidder"/>
      <sheetName val="Attach-3 (QR)"/>
      <sheetName val="Attach 3A"/>
      <sheetName val="Attach 5"/>
      <sheetName val="Attach 5A"/>
      <sheetName val="Attach 6"/>
      <sheetName val="Attach 9"/>
      <sheetName val="Attach 10"/>
      <sheetName val="Attach 11"/>
      <sheetName val="Attach 13"/>
      <sheetName val="Attach 14"/>
      <sheetName val="Attach 14 IP"/>
      <sheetName val="Attach 16"/>
      <sheetName val="Attach 19"/>
      <sheetName val="Bid Form 1st Env."/>
      <sheetName val="N-W (Cr.)"/>
      <sheetName val="Names of Bidder"/>
      <sheetName val="Attach-3 "/>
      <sheetName val="Attach 4"/>
      <sheetName val="Attach-5"/>
      <sheetName val="Attach 7"/>
      <sheetName val="Attach 8"/>
      <sheetName val="Sch-1"/>
      <sheetName val="Sch-2"/>
      <sheetName val="N to W"/>
      <sheetName val="Bid Form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h-1a"/>
      <sheetName val="Sch-1b "/>
      <sheetName val="Sch-2"/>
      <sheetName val="Sch-3"/>
      <sheetName val="Sch-4a"/>
      <sheetName val="Sch-4b"/>
      <sheetName val="Sch-5"/>
      <sheetName val="Sch-6"/>
      <sheetName val="Sch-7 (a)"/>
      <sheetName val="Sch-7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asic Data"/>
      <sheetName val="Cover"/>
      <sheetName val="Instructions"/>
      <sheetName val="Names of Bidder"/>
      <sheetName val="Sch-1"/>
      <sheetName val="Sch-1 Dis"/>
      <sheetName val="Sch-2"/>
      <sheetName val="Sch-2 Dis"/>
      <sheetName val="Sch-3 "/>
      <sheetName val="Sch-4"/>
      <sheetName val="Sch-4 Dis"/>
      <sheetName val="Sch-5"/>
      <sheetName val="Sch-5 After Discount"/>
      <sheetName val="Sch-6 Dis"/>
      <sheetName val="Discount"/>
      <sheetName val="Octroi"/>
      <sheetName val="Entry Tax"/>
      <sheetName val="Other Taxes &amp; Duties"/>
      <sheetName val="Bid Form 2nd Envelope"/>
      <sheetName val="Q &amp; C"/>
      <sheetName val="T &amp; D"/>
      <sheetName val="N to 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13" Type="http://schemas.openxmlformats.org/officeDocument/2006/relationships/printerSettings" Target="../printerSettings/printerSettings25.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6"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5" Type="http://schemas.openxmlformats.org/officeDocument/2006/relationships/printerSettings" Target="../printerSettings/printerSettings2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 Id="rId14" Type="http://schemas.openxmlformats.org/officeDocument/2006/relationships/printerSettings" Target="../printerSettings/printerSettings26.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5.bin"/><Relationship Id="rId13" Type="http://schemas.openxmlformats.org/officeDocument/2006/relationships/printerSettings" Target="../printerSettings/printerSettings40.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12" Type="http://schemas.openxmlformats.org/officeDocument/2006/relationships/printerSettings" Target="../printerSettings/printerSettings39.bin"/><Relationship Id="rId2" Type="http://schemas.openxmlformats.org/officeDocument/2006/relationships/printerSettings" Target="../printerSettings/printerSettings29.bin"/><Relationship Id="rId16" Type="http://schemas.openxmlformats.org/officeDocument/2006/relationships/drawing" Target="../drawings/drawing2.xml"/><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printerSettings" Target="../printerSettings/printerSettings38.bin"/><Relationship Id="rId5" Type="http://schemas.openxmlformats.org/officeDocument/2006/relationships/printerSettings" Target="../printerSettings/printerSettings32.bin"/><Relationship Id="rId15" Type="http://schemas.openxmlformats.org/officeDocument/2006/relationships/printerSettings" Target="../printerSettings/printerSettings42.bin"/><Relationship Id="rId10" Type="http://schemas.openxmlformats.org/officeDocument/2006/relationships/printerSettings" Target="../printerSettings/printerSettings37.bin"/><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 Id="rId14" Type="http://schemas.openxmlformats.org/officeDocument/2006/relationships/printerSettings" Target="../printerSettings/printerSettings4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50.bin"/><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12" Type="http://schemas.openxmlformats.org/officeDocument/2006/relationships/printerSettings" Target="../printerSettings/printerSettings54.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printerSettings" Target="../printerSettings/printerSettings53.bin"/><Relationship Id="rId5" Type="http://schemas.openxmlformats.org/officeDocument/2006/relationships/printerSettings" Target="../printerSettings/printerSettings47.bin"/><Relationship Id="rId10" Type="http://schemas.openxmlformats.org/officeDocument/2006/relationships/printerSettings" Target="../printerSettings/printerSettings52.bin"/><Relationship Id="rId4" Type="http://schemas.openxmlformats.org/officeDocument/2006/relationships/printerSettings" Target="../printerSettings/printerSettings46.bin"/><Relationship Id="rId9" Type="http://schemas.openxmlformats.org/officeDocument/2006/relationships/printerSettings" Target="../printerSettings/printerSettings5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16"/>
  </sheetPr>
  <dimension ref="A1:I58"/>
  <sheetViews>
    <sheetView tabSelected="1" topLeftCell="B1" zoomScaleNormal="100" zoomScaleSheetLayoutView="100" workbookViewId="0">
      <selection activeCell="D10" sqref="D10"/>
    </sheetView>
  </sheetViews>
  <sheetFormatPr defaultRowHeight="16.5"/>
  <cols>
    <col min="1" max="1" width="9.140625" style="84" hidden="1" customWidth="1"/>
    <col min="2" max="2" width="38" style="112" customWidth="1"/>
    <col min="3" max="3" width="10.28515625" style="112" customWidth="1"/>
    <col min="4" max="4" width="44.85546875" style="112" customWidth="1"/>
    <col min="5" max="5" width="0" style="84" hidden="1" customWidth="1"/>
    <col min="6" max="9" width="9.140625" style="84" hidden="1" customWidth="1"/>
    <col min="10" max="19" width="9.140625" style="84" customWidth="1"/>
    <col min="20" max="20" width="7.140625" style="84" customWidth="1"/>
    <col min="21" max="21" width="4.28515625" style="84" customWidth="1"/>
    <col min="22" max="16384" width="9.140625" style="84"/>
  </cols>
  <sheetData>
    <row r="1" spans="2:5" ht="89.25" customHeight="1">
      <c r="B1" s="399" t="s">
        <v>436</v>
      </c>
      <c r="C1" s="399"/>
      <c r="D1" s="399"/>
      <c r="E1" s="124"/>
    </row>
    <row r="2" spans="2:5" ht="40.5" customHeight="1">
      <c r="B2" s="399" t="s">
        <v>473</v>
      </c>
      <c r="C2" s="399"/>
      <c r="D2" s="399"/>
      <c r="E2" s="123"/>
    </row>
    <row r="3" spans="2:5" ht="20.25" customHeight="1">
      <c r="B3" s="400" t="s">
        <v>99</v>
      </c>
      <c r="C3" s="400"/>
      <c r="D3" s="400"/>
    </row>
    <row r="4" spans="2:5" ht="17.25" thickBot="1">
      <c r="B4" s="85"/>
      <c r="C4" s="85"/>
      <c r="D4" s="86"/>
    </row>
    <row r="5" spans="2:5" ht="32.25" customHeight="1">
      <c r="B5" s="87" t="s">
        <v>248</v>
      </c>
      <c r="C5" s="88"/>
      <c r="D5" s="113" t="s">
        <v>87</v>
      </c>
    </row>
    <row r="6" spans="2:5" ht="36" hidden="1" customHeight="1">
      <c r="B6" s="89"/>
      <c r="C6" s="90"/>
      <c r="D6" s="119"/>
    </row>
    <row r="7" spans="2:5" ht="31.5" hidden="1" customHeight="1">
      <c r="B7" s="91" t="str">
        <f>IF(D5= "Joint Venture Bid", "Total Nos. of  Partners in the JV [excluding the Lead Partner]", "")</f>
        <v/>
      </c>
      <c r="C7" s="92"/>
      <c r="D7" s="120" t="s">
        <v>100</v>
      </c>
    </row>
    <row r="8" spans="2:5" ht="16.5" hidden="1" customHeight="1">
      <c r="B8" s="93"/>
      <c r="C8" s="94"/>
      <c r="D8" s="121"/>
    </row>
    <row r="9" spans="2:5" ht="25.5" customHeight="1">
      <c r="B9" s="95" t="str">
        <f>IF(G5=3, "Name of the Lead Partner", "Name of the Bidder")</f>
        <v>Name of the Bidder</v>
      </c>
      <c r="C9" s="96"/>
      <c r="D9" s="113"/>
      <c r="E9" s="84" t="b">
        <f>ISBLANK(D9)</f>
        <v>1</v>
      </c>
    </row>
    <row r="10" spans="2:5" ht="27.75" customHeight="1">
      <c r="B10" s="97" t="s">
        <v>216</v>
      </c>
      <c r="C10" s="98"/>
      <c r="D10" s="114"/>
      <c r="E10" s="84" t="b">
        <f>ISBLANK(D10)</f>
        <v>1</v>
      </c>
    </row>
    <row r="11" spans="2:5" ht="25.5" customHeight="1">
      <c r="B11" s="99"/>
      <c r="C11" s="100"/>
      <c r="D11" s="114"/>
      <c r="E11" s="84" t="b">
        <f>ISBLANK(D11)</f>
        <v>1</v>
      </c>
    </row>
    <row r="12" spans="2:5" ht="26.25" customHeight="1">
      <c r="B12" s="101"/>
      <c r="C12" s="102"/>
      <c r="D12" s="115"/>
    </row>
    <row r="13" spans="2:5" ht="18.75" customHeight="1">
      <c r="B13" s="103"/>
      <c r="C13" s="86"/>
      <c r="D13" s="104"/>
    </row>
    <row r="14" spans="2:5" ht="25.5" customHeight="1">
      <c r="B14" s="105" t="s">
        <v>294</v>
      </c>
      <c r="C14" s="106"/>
      <c r="D14" s="116"/>
      <c r="E14" s="84" t="b">
        <f>ISBLANK(D14)</f>
        <v>1</v>
      </c>
    </row>
    <row r="15" spans="2:5" ht="23.25" customHeight="1">
      <c r="B15" s="105" t="s">
        <v>295</v>
      </c>
      <c r="C15" s="106"/>
      <c r="D15" s="115"/>
      <c r="E15" s="84" t="b">
        <f>ISBLANK(D15)</f>
        <v>1</v>
      </c>
    </row>
    <row r="16" spans="2:5" ht="25.5" customHeight="1">
      <c r="B16" s="105" t="s">
        <v>218</v>
      </c>
      <c r="C16" s="106"/>
      <c r="D16" s="116"/>
      <c r="E16" s="84" t="b">
        <f>ISBLANK(D16)</f>
        <v>1</v>
      </c>
    </row>
    <row r="17" spans="2:6" ht="23.25" customHeight="1">
      <c r="B17" s="105" t="s">
        <v>219</v>
      </c>
      <c r="C17" s="106"/>
      <c r="D17" s="117"/>
      <c r="E17" s="84" t="b">
        <f>ISBLANK(D17)</f>
        <v>1</v>
      </c>
    </row>
    <row r="18" spans="2:6" ht="19.5" customHeight="1">
      <c r="B18" s="107"/>
      <c r="C18" s="108"/>
      <c r="D18" s="109"/>
      <c r="F18" s="188"/>
    </row>
    <row r="19" spans="2:6" ht="21.75" customHeight="1">
      <c r="B19" s="105" t="s">
        <v>16</v>
      </c>
      <c r="C19" s="106"/>
      <c r="D19" s="122"/>
      <c r="E19" s="84" t="b">
        <f>ISBLANK(D19)</f>
        <v>1</v>
      </c>
    </row>
    <row r="20" spans="2:6" ht="22.5" customHeight="1" thickBot="1">
      <c r="B20" s="110" t="s">
        <v>17</v>
      </c>
      <c r="C20" s="111"/>
      <c r="D20" s="118"/>
      <c r="E20" s="84" t="b">
        <f>ISBLANK(D20)</f>
        <v>1</v>
      </c>
      <c r="F20" s="188" t="str">
        <f>IF(COUNTIF(E11:E20,"TRUE"),"False","Sheet OK")</f>
        <v>False</v>
      </c>
    </row>
    <row r="21" spans="2:6" ht="28.5">
      <c r="D21" s="189" t="str">
        <f>IF(F20="False","ENTER DETAILS","Sheet OK")</f>
        <v>ENTER DETAILS</v>
      </c>
    </row>
    <row r="23" spans="2:6" ht="18.75">
      <c r="B23" s="401" t="str">
        <f>"General Instruction to the Bidders for filling up this workbook of Price Schedules for Package " &amp; [5]Cover!C24</f>
        <v xml:space="preserve">General Instruction to the Bidders for filling up this workbook of Price Schedules for Package </v>
      </c>
      <c r="C23" s="401"/>
      <c r="D23" s="401"/>
    </row>
    <row r="24" spans="2:6" ht="15.75">
      <c r="B24" s="190"/>
      <c r="C24" s="191"/>
      <c r="D24" s="191"/>
    </row>
    <row r="25" spans="2:6" ht="15.75">
      <c r="B25" s="192" t="s">
        <v>302</v>
      </c>
      <c r="C25" s="191" t="s">
        <v>303</v>
      </c>
      <c r="D25" s="191"/>
    </row>
    <row r="26" spans="2:6">
      <c r="B26" s="190"/>
      <c r="C26" s="193" t="s">
        <v>304</v>
      </c>
      <c r="D26" s="194" t="s">
        <v>305</v>
      </c>
    </row>
    <row r="27" spans="2:6" ht="47.25">
      <c r="B27" s="190"/>
      <c r="C27" s="193" t="s">
        <v>306</v>
      </c>
      <c r="D27" s="194" t="s">
        <v>307</v>
      </c>
    </row>
    <row r="28" spans="2:6" ht="31.5">
      <c r="B28" s="190"/>
      <c r="C28" s="193" t="s">
        <v>308</v>
      </c>
      <c r="D28" s="194" t="s">
        <v>309</v>
      </c>
    </row>
    <row r="29" spans="2:6" ht="31.5">
      <c r="B29" s="190"/>
      <c r="C29" s="193" t="s">
        <v>310</v>
      </c>
      <c r="D29" s="194" t="s">
        <v>311</v>
      </c>
    </row>
    <row r="30" spans="2:6" ht="31.5">
      <c r="B30" s="190"/>
      <c r="C30" s="193" t="s">
        <v>312</v>
      </c>
      <c r="D30" s="194" t="s">
        <v>313</v>
      </c>
    </row>
    <row r="31" spans="2:6" ht="31.5">
      <c r="B31" s="190"/>
      <c r="C31" s="193" t="s">
        <v>314</v>
      </c>
      <c r="D31" s="194" t="s">
        <v>315</v>
      </c>
    </row>
    <row r="32" spans="2:6">
      <c r="B32" s="190"/>
      <c r="C32" s="193"/>
      <c r="D32" s="194"/>
    </row>
    <row r="33" spans="2:4" ht="15.75">
      <c r="B33" s="192" t="s">
        <v>316</v>
      </c>
      <c r="C33" s="191" t="s">
        <v>317</v>
      </c>
      <c r="D33" s="191"/>
    </row>
    <row r="34" spans="2:4">
      <c r="B34" s="190"/>
      <c r="C34" s="397" t="s">
        <v>318</v>
      </c>
      <c r="D34" s="397"/>
    </row>
    <row r="35" spans="2:4" ht="15.75">
      <c r="B35" s="190"/>
      <c r="C35" s="195"/>
      <c r="D35" s="194" t="s">
        <v>319</v>
      </c>
    </row>
    <row r="36" spans="2:4">
      <c r="B36" s="190"/>
      <c r="C36" s="397" t="s">
        <v>320</v>
      </c>
      <c r="D36" s="397"/>
    </row>
    <row r="37" spans="2:4" ht="94.5">
      <c r="B37" s="190"/>
      <c r="C37" s="196" t="s">
        <v>321</v>
      </c>
      <c r="D37" s="194" t="s">
        <v>322</v>
      </c>
    </row>
    <row r="38" spans="2:4" ht="31.5">
      <c r="B38" s="190"/>
      <c r="C38" s="196" t="s">
        <v>321</v>
      </c>
      <c r="D38" s="197" t="s">
        <v>323</v>
      </c>
    </row>
    <row r="39" spans="2:4" ht="53.25">
      <c r="B39" s="190"/>
      <c r="C39" s="196" t="s">
        <v>321</v>
      </c>
      <c r="D39" s="197" t="s">
        <v>324</v>
      </c>
    </row>
    <row r="40" spans="2:4" ht="31.5">
      <c r="B40" s="190"/>
      <c r="C40" s="196" t="s">
        <v>321</v>
      </c>
      <c r="D40" s="194" t="s">
        <v>325</v>
      </c>
    </row>
    <row r="41" spans="2:4" ht="31.5">
      <c r="B41" s="190"/>
      <c r="C41" s="196" t="s">
        <v>321</v>
      </c>
      <c r="D41" s="194" t="s">
        <v>326</v>
      </c>
    </row>
    <row r="42" spans="2:4" ht="31.5">
      <c r="B42" s="190"/>
      <c r="C42" s="196" t="s">
        <v>321</v>
      </c>
      <c r="D42" s="194" t="s">
        <v>327</v>
      </c>
    </row>
    <row r="43" spans="2:4">
      <c r="B43" s="190"/>
      <c r="C43" s="397" t="s">
        <v>328</v>
      </c>
      <c r="D43" s="397"/>
    </row>
    <row r="44" spans="2:4" ht="78.75">
      <c r="B44" s="190"/>
      <c r="C44" s="196" t="s">
        <v>321</v>
      </c>
      <c r="D44" s="198" t="s">
        <v>329</v>
      </c>
    </row>
    <row r="45" spans="2:4" ht="110.25">
      <c r="B45" s="190"/>
      <c r="C45" s="196" t="s">
        <v>321</v>
      </c>
      <c r="D45" s="198" t="s">
        <v>330</v>
      </c>
    </row>
    <row r="46" spans="2:4" ht="31.5">
      <c r="B46" s="190"/>
      <c r="C46" s="196" t="s">
        <v>321</v>
      </c>
      <c r="D46" s="194" t="s">
        <v>331</v>
      </c>
    </row>
    <row r="47" spans="2:4" ht="15.75">
      <c r="B47" s="190"/>
      <c r="C47" s="196"/>
      <c r="D47" s="194"/>
    </row>
    <row r="48" spans="2:4">
      <c r="B48" s="190"/>
      <c r="C48" s="397" t="s">
        <v>339</v>
      </c>
      <c r="D48" s="397"/>
    </row>
    <row r="49" spans="2:4" ht="78.75">
      <c r="B49" s="190"/>
      <c r="C49" s="196" t="s">
        <v>321</v>
      </c>
      <c r="D49" s="194" t="s">
        <v>329</v>
      </c>
    </row>
    <row r="50" spans="2:4" ht="31.5">
      <c r="B50" s="190"/>
      <c r="C50" s="196" t="s">
        <v>321</v>
      </c>
      <c r="D50" s="194" t="s">
        <v>331</v>
      </c>
    </row>
    <row r="51" spans="2:4" ht="35.25" customHeight="1">
      <c r="B51" s="190"/>
      <c r="C51" s="398" t="s">
        <v>340</v>
      </c>
      <c r="D51" s="398"/>
    </row>
    <row r="52" spans="2:4" ht="78.75">
      <c r="B52" s="190"/>
      <c r="C52" s="196" t="s">
        <v>321</v>
      </c>
      <c r="D52" s="194" t="s">
        <v>329</v>
      </c>
    </row>
    <row r="53" spans="2:4" ht="31.5">
      <c r="B53" s="190"/>
      <c r="C53" s="196" t="s">
        <v>321</v>
      </c>
      <c r="D53" s="194" t="s">
        <v>331</v>
      </c>
    </row>
    <row r="54" spans="2:4">
      <c r="B54" s="190"/>
      <c r="C54" s="397" t="s">
        <v>363</v>
      </c>
      <c r="D54" s="397"/>
    </row>
    <row r="55" spans="2:4" ht="31.5">
      <c r="B55" s="190"/>
      <c r="C55" s="196" t="s">
        <v>321</v>
      </c>
      <c r="D55" s="199" t="s">
        <v>364</v>
      </c>
    </row>
    <row r="56" spans="2:4" ht="31.5">
      <c r="B56" s="190"/>
      <c r="C56" s="196" t="s">
        <v>321</v>
      </c>
      <c r="D56" s="199" t="s">
        <v>332</v>
      </c>
    </row>
    <row r="57" spans="2:4" ht="18.75">
      <c r="B57" s="396" t="s">
        <v>289</v>
      </c>
      <c r="C57" s="396"/>
      <c r="D57" s="396"/>
    </row>
    <row r="58" spans="2:4">
      <c r="B58" s="395" t="s">
        <v>333</v>
      </c>
      <c r="C58" s="395"/>
      <c r="D58" s="395"/>
    </row>
  </sheetData>
  <sheetProtection selectLockedCells="1"/>
  <customSheetViews>
    <customSheetView guid="{6F637C86-117D-4792-B5D4-37E20B1C50B5}" hiddenRows="1" hiddenColumns="1" topLeftCell="B1">
      <selection activeCell="D11" sqref="D11"/>
      <pageMargins left="0.86" right="0.32" top="0.71" bottom="0.31" header="0.54" footer="0.19"/>
      <pageSetup scale="105" orientation="portrait" r:id="rId1"/>
      <headerFooter alignWithMargins="0"/>
    </customSheetView>
    <customSheetView guid="{DF819C10-7533-4A2E-B278-90B3B38A4AE6}" hiddenRows="1" hiddenColumns="1" topLeftCell="B18">
      <selection activeCell="D30" sqref="D30"/>
      <pageMargins left="0.86" right="0.32" top="0.71" bottom="0.31" header="0.54" footer="0.19"/>
      <pageSetup scale="105" orientation="portrait" r:id="rId2"/>
      <headerFooter alignWithMargins="0"/>
    </customSheetView>
    <customSheetView guid="{863DE73B-EDD5-4C94-B877-7C156CB081F7}" hiddenRows="1" hiddenColumns="1" topLeftCell="B1">
      <selection activeCell="D33" sqref="D33"/>
      <pageMargins left="0.86" right="0.32" top="0.71" bottom="0.31" header="0.54" footer="0.19"/>
      <pageSetup scale="105" orientation="portrait" horizontalDpi="300" verticalDpi="300" r:id="rId3"/>
      <headerFooter alignWithMargins="0"/>
    </customSheetView>
    <customSheetView guid="{6B2C1320-5106-401D-86E8-03FFC7419150}" showPageBreaks="1" printArea="1" hiddenRows="1" hiddenColumns="1" view="pageBreakPreview" showRuler="0" topLeftCell="B1">
      <selection activeCell="D6" sqref="D6"/>
      <pageMargins left="0.86" right="0.32" top="0.71" bottom="0.31" header="0.54" footer="0.19"/>
      <pageSetup scale="105" orientation="portrait" horizontalDpi="300" verticalDpi="300" r:id="rId4"/>
      <headerFooter alignWithMargins="0"/>
    </customSheetView>
    <customSheetView guid="{3545AE1A-D3DD-4FC8-880A-180A3F66AD42}" showPageBreaks="1" printArea="1" hiddenRows="1" hiddenColumns="1" view="pageBreakPreview" topLeftCell="B4">
      <selection activeCell="D8" sqref="D8"/>
      <pageMargins left="0.86" right="0.32" top="0.71" bottom="0.31" header="0.54" footer="0.19"/>
      <pageSetup scale="105" orientation="portrait" horizontalDpi="300" verticalDpi="300" r:id="rId5"/>
      <headerFooter alignWithMargins="0"/>
    </customSheetView>
    <customSheetView guid="{C0D2F720-9CF1-451B-A21B-46E9EE29F95A}" showPageBreaks="1" printArea="1" hiddenRows="1" hiddenColumns="1" view="pageBreakPreview" topLeftCell="B4">
      <selection activeCell="D8" sqref="D8"/>
      <pageMargins left="0.86" right="0.32" top="0.71" bottom="0.31" header="0.54" footer="0.19"/>
      <pageSetup scale="105" orientation="portrait" horizontalDpi="300" verticalDpi="300" r:id="rId6"/>
      <headerFooter alignWithMargins="0"/>
    </customSheetView>
    <customSheetView guid="{629BDD3E-4046-451D-8D01-11325237A091}" hiddenRows="1" hiddenColumns="1" topLeftCell="B19">
      <selection activeCell="D6" sqref="D6"/>
      <pageMargins left="0.86" right="0.32" top="0.71" bottom="0.31" header="0.54" footer="0.19"/>
      <pageSetup scale="105" orientation="portrait" horizontalDpi="300" verticalDpi="300" r:id="rId7"/>
      <headerFooter alignWithMargins="0"/>
    </customSheetView>
    <customSheetView guid="{61A8E90E-9DEC-4083-98B2-482D9678BA93}" hiddenRows="1" hiddenColumns="1" topLeftCell="B1">
      <selection activeCell="B11" sqref="A11:IV12"/>
      <pageMargins left="0.86" right="0.32" top="0.71" bottom="0.31" header="0.54" footer="0.19"/>
      <pageSetup scale="105" orientation="portrait" horizontalDpi="300" verticalDpi="300" r:id="rId8"/>
      <headerFooter alignWithMargins="0"/>
    </customSheetView>
    <customSheetView guid="{9CE94B9F-4902-4B08-AE4E-74E93D8E789E}" hiddenRows="1" hiddenColumns="1" topLeftCell="B45">
      <selection activeCell="D30" sqref="D30"/>
      <pageMargins left="0.86" right="0.32" top="0.71" bottom="0.31" header="0.54" footer="0.19"/>
      <pageSetup scale="105" orientation="portrait" r:id="rId9"/>
      <headerFooter alignWithMargins="0"/>
    </customSheetView>
    <customSheetView guid="{A60C0BDD-7FB1-4EBA-A0E1-529280DA1A28}" hiddenRows="1" hiddenColumns="1" topLeftCell="B1">
      <selection activeCell="D11" sqref="D11"/>
      <pageMargins left="0.86" right="0.32" top="0.71" bottom="0.31" header="0.54" footer="0.19"/>
      <pageSetup scale="105" orientation="portrait" r:id="rId10"/>
      <headerFooter alignWithMargins="0"/>
    </customSheetView>
    <customSheetView guid="{27F75044-6024-4403-9A39-D72B9CCD332B}" showPageBreaks="1" printArea="1" hiddenRows="1" hiddenColumns="1" topLeftCell="B1">
      <selection activeCell="D5" sqref="D5"/>
      <pageMargins left="0.86" right="0.32" top="0.71" bottom="0.31" header="0.54" footer="0.19"/>
      <pageSetup scale="105" orientation="portrait" r:id="rId11"/>
      <headerFooter alignWithMargins="0"/>
    </customSheetView>
  </customSheetViews>
  <mergeCells count="12">
    <mergeCell ref="B1:D1"/>
    <mergeCell ref="B2:D2"/>
    <mergeCell ref="B3:D3"/>
    <mergeCell ref="B23:D23"/>
    <mergeCell ref="C34:D34"/>
    <mergeCell ref="B58:D58"/>
    <mergeCell ref="B57:D57"/>
    <mergeCell ref="C36:D36"/>
    <mergeCell ref="C43:D43"/>
    <mergeCell ref="C48:D48"/>
    <mergeCell ref="C51:D51"/>
    <mergeCell ref="C54:D54"/>
  </mergeCells>
  <phoneticPr fontId="27" type="noConversion"/>
  <conditionalFormatting sqref="D7">
    <cfRule type="expression" dxfId="11" priority="15" stopIfTrue="1">
      <formula>$B$7="Total Nos. of  Partners in the JV [excluding the Lead Partner]"</formula>
    </cfRule>
  </conditionalFormatting>
  <conditionalFormatting sqref="D8">
    <cfRule type="expression" dxfId="10" priority="16" stopIfTrue="1">
      <formula>$V$7=0</formula>
    </cfRule>
  </conditionalFormatting>
  <conditionalFormatting sqref="D21">
    <cfRule type="containsText" dxfId="9" priority="1" stopIfTrue="1" operator="containsText" text="DETAILS">
      <formula>NOT(ISERROR(SEARCH("DETAILS",D21)))</formula>
    </cfRule>
    <cfRule type="containsText" dxfId="8" priority="2" stopIfTrue="1" operator="containsText" text="Invalid">
      <formula>NOT(ISERROR(SEARCH("Invalid",D21)))</formula>
    </cfRule>
    <cfRule type="colorScale" priority="3">
      <colorScale>
        <cfvo type="min"/>
        <cfvo type="max"/>
        <color rgb="FF92D050"/>
        <color rgb="FF92D050"/>
      </colorScale>
    </cfRule>
  </conditionalFormatting>
  <dataValidations count="3">
    <dataValidation type="list" allowBlank="1" showInputMessage="1" showErrorMessage="1" sqref="D7 D5" xr:uid="{00000000-0002-0000-0000-000000000000}">
      <formula1>#REF!</formula1>
    </dataValidation>
    <dataValidation type="whole" allowBlank="1" showInputMessage="1" showErrorMessage="1" sqref="D15" xr:uid="{00000000-0002-0000-0000-000002000000}">
      <formula1>5000000000</formula1>
      <formula2>10000000000</formula2>
    </dataValidation>
    <dataValidation type="date" allowBlank="1" showInputMessage="1" showErrorMessage="1" error="Enter date in dd-mmm-yy format. Example 01-oct-10" sqref="D19" xr:uid="{00000000-0002-0000-0000-000003000000}">
      <formula1>#REF!</formula1>
      <formula2>W16</formula2>
    </dataValidation>
  </dataValidations>
  <pageMargins left="0.86" right="0.32" top="0.71" bottom="0.31" header="0.54" footer="0.19"/>
  <pageSetup scale="105" orientation="portrait" r:id="rId12"/>
  <headerFooter alignWithMargins="0">
    <oddHeader>&amp;C&amp;"Aptos"&amp;12&amp;KFF0000 डेटा वर्गीकरण : प्रतिबंधित/RESTRICTED&amp;1#_x000D_</oddHeader>
  </headerFooter>
  <legacy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4"/>
  <dimension ref="A1:I39"/>
  <sheetViews>
    <sheetView showGridLines="0" showZeros="0" topLeftCell="A10" zoomScaleNormal="100" zoomScaleSheetLayoutView="100" workbookViewId="0">
      <selection activeCell="F15" sqref="F15"/>
    </sheetView>
  </sheetViews>
  <sheetFormatPr defaultRowHeight="16.5"/>
  <cols>
    <col min="1" max="1" width="12.140625" style="67" customWidth="1"/>
    <col min="2" max="2" width="20.5703125" style="67" customWidth="1"/>
    <col min="3" max="3" width="11.42578125" style="67" customWidth="1"/>
    <col min="4" max="4" width="23" style="67" customWidth="1"/>
    <col min="5" max="5" width="39.28515625" style="67" customWidth="1"/>
    <col min="6" max="8" width="9.140625" style="21"/>
    <col min="9" max="16384" width="9.140625" style="20"/>
  </cols>
  <sheetData>
    <row r="1" spans="1:9" ht="21.75" customHeight="1">
      <c r="A1" s="61" t="e">
        <f>#REF!</f>
        <v>#REF!</v>
      </c>
      <c r="B1" s="74"/>
      <c r="C1" s="74"/>
      <c r="D1" s="74"/>
      <c r="E1" s="60" t="s">
        <v>86</v>
      </c>
    </row>
    <row r="2" spans="1:9" ht="15.75">
      <c r="A2" s="75"/>
      <c r="B2" s="75"/>
      <c r="C2" s="75"/>
      <c r="D2" s="75"/>
      <c r="E2" s="75"/>
    </row>
    <row r="3" spans="1:9" ht="63.75" customHeight="1">
      <c r="A3" s="404" t="e">
        <f>#REF!</f>
        <v>#REF!</v>
      </c>
      <c r="B3" s="404"/>
      <c r="C3" s="404"/>
      <c r="D3" s="404"/>
      <c r="E3" s="404"/>
      <c r="F3" s="54"/>
      <c r="G3" s="54"/>
      <c r="H3" s="54"/>
    </row>
    <row r="4" spans="1:9" ht="20.100000000000001" customHeight="1">
      <c r="A4" s="72"/>
      <c r="H4" s="22"/>
      <c r="I4" s="23"/>
    </row>
    <row r="5" spans="1:9" ht="20.100000000000001" customHeight="1">
      <c r="A5" s="405" t="s">
        <v>101</v>
      </c>
      <c r="B5" s="405"/>
      <c r="C5" s="405"/>
      <c r="D5" s="405"/>
      <c r="E5" s="405"/>
      <c r="F5" s="24"/>
      <c r="H5" s="22"/>
      <c r="I5" s="23"/>
    </row>
    <row r="6" spans="1:9" ht="20.100000000000001" customHeight="1">
      <c r="A6" s="76"/>
      <c r="H6" s="22"/>
      <c r="I6" s="23"/>
    </row>
    <row r="7" spans="1:9" ht="20.100000000000001" customHeight="1">
      <c r="A7" s="63" t="s">
        <v>57</v>
      </c>
      <c r="E7" s="65" t="s">
        <v>57</v>
      </c>
      <c r="H7" s="22"/>
      <c r="I7" s="23"/>
    </row>
    <row r="8" spans="1:9" ht="36" customHeight="1">
      <c r="A8" s="406" t="e">
        <f>#REF!</f>
        <v>#REF!</v>
      </c>
      <c r="B8" s="406"/>
      <c r="C8" s="406"/>
      <c r="D8" s="406"/>
      <c r="E8" s="66" t="e">
        <f>#REF!</f>
        <v>#REF!</v>
      </c>
      <c r="H8" s="22"/>
      <c r="I8" s="23"/>
    </row>
    <row r="9" spans="1:9">
      <c r="A9" s="77" t="s">
        <v>13</v>
      </c>
      <c r="B9" s="407" t="e">
        <f>#REF!</f>
        <v>#REF!</v>
      </c>
      <c r="C9" s="407"/>
      <c r="D9" s="407"/>
      <c r="E9" s="66" t="e">
        <f>#REF!</f>
        <v>#REF!</v>
      </c>
      <c r="H9" s="22"/>
      <c r="I9" s="23"/>
    </row>
    <row r="10" spans="1:9">
      <c r="A10" s="77" t="s">
        <v>14</v>
      </c>
      <c r="B10" s="402" t="e">
        <f>#REF!</f>
        <v>#REF!</v>
      </c>
      <c r="C10" s="402"/>
      <c r="D10" s="402"/>
      <c r="E10" s="66" t="e">
        <f>#REF!</f>
        <v>#REF!</v>
      </c>
      <c r="H10" s="22"/>
      <c r="I10" s="23"/>
    </row>
    <row r="11" spans="1:9">
      <c r="B11" s="402" t="e">
        <f>#REF!</f>
        <v>#REF!</v>
      </c>
      <c r="C11" s="402"/>
      <c r="D11" s="402"/>
      <c r="E11" s="66" t="e">
        <f>#REF!</f>
        <v>#REF!</v>
      </c>
    </row>
    <row r="12" spans="1:9">
      <c r="A12" s="76"/>
      <c r="B12" s="402" t="e">
        <f>#REF!</f>
        <v>#REF!</v>
      </c>
      <c r="C12" s="402"/>
      <c r="D12" s="402"/>
      <c r="E12" s="78" t="e">
        <f>#REF!</f>
        <v>#REF!</v>
      </c>
    </row>
    <row r="13" spans="1:9" ht="20.100000000000001" customHeight="1">
      <c r="A13" s="76"/>
      <c r="B13" s="79"/>
      <c r="C13" s="79"/>
      <c r="D13" s="79"/>
      <c r="E13" s="62"/>
    </row>
    <row r="14" spans="1:9" ht="20.100000000000001" customHeight="1">
      <c r="A14" s="67" t="s">
        <v>72</v>
      </c>
    </row>
    <row r="15" spans="1:9" ht="20.100000000000001" customHeight="1">
      <c r="A15" s="76"/>
    </row>
    <row r="16" spans="1:9" ht="24.75" customHeight="1">
      <c r="A16" s="403" t="s">
        <v>58</v>
      </c>
      <c r="B16" s="403"/>
      <c r="C16" s="403"/>
      <c r="D16" s="403"/>
      <c r="E16" s="403"/>
    </row>
    <row r="17" spans="1:5" ht="20.100000000000001" customHeight="1">
      <c r="A17" s="76"/>
    </row>
    <row r="18" spans="1:5" ht="20.100000000000001" customHeight="1">
      <c r="A18" s="80"/>
    </row>
    <row r="19" spans="1:5" ht="20.100000000000001" customHeight="1"/>
    <row r="20" spans="1:5" ht="20.100000000000001" customHeight="1">
      <c r="A20" s="80"/>
    </row>
    <row r="21" spans="1:5" ht="20.100000000000001" customHeight="1">
      <c r="A21" s="80"/>
    </row>
    <row r="22" spans="1:5" ht="20.100000000000001" customHeight="1"/>
    <row r="23" spans="1:5" ht="33" customHeight="1">
      <c r="D23" s="69"/>
    </row>
    <row r="24" spans="1:5" ht="33" customHeight="1">
      <c r="A24" s="68" t="s">
        <v>23</v>
      </c>
      <c r="B24" s="81">
        <f>'Name of Bidder'!D19</f>
        <v>0</v>
      </c>
      <c r="C24" s="82"/>
      <c r="D24" s="69" t="s">
        <v>21</v>
      </c>
      <c r="E24" s="83">
        <f>'Name of Bidder'!D16</f>
        <v>0</v>
      </c>
    </row>
    <row r="25" spans="1:5" ht="33" customHeight="1">
      <c r="A25" s="68" t="s">
        <v>24</v>
      </c>
      <c r="B25" s="83">
        <f>'Name of Bidder'!D20</f>
        <v>0</v>
      </c>
      <c r="C25" s="82"/>
      <c r="D25" s="69" t="s">
        <v>22</v>
      </c>
      <c r="E25" s="83">
        <f>'Name of Bidder'!D17</f>
        <v>0</v>
      </c>
    </row>
    <row r="26" spans="1:5" ht="33" customHeight="1">
      <c r="D26" s="69"/>
    </row>
    <row r="27" spans="1:5" ht="20.100000000000001" customHeight="1"/>
    <row r="28" spans="1:5" ht="20.100000000000001" customHeight="1">
      <c r="A28" s="64"/>
    </row>
    <row r="29" spans="1:5" ht="20.100000000000001" customHeight="1"/>
    <row r="30" spans="1:5" ht="20.100000000000001" customHeight="1"/>
    <row r="31" spans="1:5" ht="20.100000000000001" customHeight="1">
      <c r="A31" s="64"/>
    </row>
    <row r="32" spans="1:5" ht="20.100000000000001" customHeight="1"/>
    <row r="33" spans="1:1" ht="20.100000000000001" customHeight="1">
      <c r="A33" s="64"/>
    </row>
    <row r="34" spans="1:1" ht="20.100000000000001" customHeight="1"/>
    <row r="35" spans="1:1" ht="20.100000000000001" customHeight="1">
      <c r="A35" s="64"/>
    </row>
    <row r="36" spans="1:1" ht="20.100000000000001" customHeight="1"/>
    <row r="37" spans="1:1" ht="20.100000000000001" customHeight="1"/>
    <row r="38" spans="1:1" ht="20.100000000000001" customHeight="1"/>
    <row r="39" spans="1:1" ht="20.100000000000001" customHeight="1"/>
  </sheetData>
  <sheetProtection selectLockedCells="1" selectUnlockedCells="1"/>
  <customSheetViews>
    <customSheetView guid="{6F637C86-117D-4792-B5D4-37E20B1C50B5}" showGridLines="0" zeroValues="0" state="hidden" topLeftCell="A10">
      <selection activeCell="F15" sqref="F15"/>
      <pageMargins left="0.59" right="0.49" top="0.57999999999999996" bottom="0.6" header="0.34" footer="0.35"/>
      <pageSetup scale="97" orientation="portrait" r:id="rId1"/>
      <headerFooter alignWithMargins="0">
        <oddFooter>&amp;R&amp;"Book Antiqua,Bold"&amp;8 Page &amp;P of &amp;N</oddFooter>
      </headerFooter>
    </customSheetView>
    <customSheetView guid="{DF819C10-7533-4A2E-B278-90B3B38A4AE6}" showGridLines="0" zeroValues="0" state="hidden" topLeftCell="A10">
      <selection activeCell="F15" sqref="F15"/>
      <pageMargins left="0.59" right="0.49" top="0.57999999999999996" bottom="0.6" header="0.34" footer="0.35"/>
      <pageSetup scale="97" orientation="portrait" r:id="rId2"/>
      <headerFooter alignWithMargins="0">
        <oddFooter>&amp;R&amp;"Book Antiqua,Bold"&amp;8 Page &amp;P of &amp;N</oddFooter>
      </headerFooter>
    </customSheetView>
    <customSheetView guid="{863DE73B-EDD5-4C94-B877-7C156CB081F7}" showGridLines="0" zeroValues="0">
      <selection activeCell="A8" sqref="A8:D8"/>
      <pageMargins left="0.59" right="0.49" top="0.57999999999999996" bottom="0.6" header="0.34" footer="0.35"/>
      <pageSetup scale="97" orientation="portrait" r:id="rId3"/>
      <headerFooter alignWithMargins="0">
        <oddFooter>&amp;R&amp;"Book Antiqua,Bold"&amp;8 Page &amp;P of &amp;N</oddFooter>
      </headerFooter>
    </customSheetView>
    <customSheetView guid="{6B2C1320-5106-401D-86E8-03FFC7419150}" scale="85" showPageBreaks="1" showGridLines="0" zeroValues="0" printArea="1" view="pageBreakPreview" showRuler="0" topLeftCell="A4">
      <selection activeCell="G2" sqref="G2"/>
      <pageMargins left="0.59" right="0.49" top="0.57999999999999996" bottom="0.6" header="0.34" footer="0.35"/>
      <pageSetup scale="97" orientation="portrait" r:id="rId4"/>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75" right="0.63" top="0.57999999999999996" bottom="0.6" header="0.34" footer="0.35"/>
      <pageSetup scale="95" orientation="portrait" r:id="rId5"/>
      <headerFooter alignWithMargins="0">
        <oddFooter>&amp;R&amp;"Book Antiqua,Bold"&amp;8 Page &amp;P of &amp;N</oddFooter>
      </headerFooter>
    </customSheetView>
    <customSheetView guid="{237D8718-39ED-4FFE-B3B2-D1192F8D2E87}" scale="80" showPageBreaks="1" showGridLines="0" printArea="1" view="pageBreakPreview">
      <selection activeCell="A3" sqref="A3:E3"/>
      <pageMargins left="0.75" right="0.63" top="0.57999999999999996" bottom="0.6" header="0.34" footer="0.35"/>
      <pageSetup scale="95" orientation="portrait" r:id="rId6"/>
      <headerFooter alignWithMargins="0">
        <oddFooter>&amp;R&amp;"Book Antiqua,Bold"&amp;8 Page &amp;P of &amp;N</oddFooter>
      </headerFooter>
    </customSheetView>
    <customSheetView guid="{1C70608C-646A-4043-A222-6253B5006A93}" showPageBreaks="1" showGridLines="0" printArea="1">
      <selection activeCell="A3" sqref="A3:E3"/>
      <pageMargins left="0.75" right="0.63" top="0.57999999999999996" bottom="0.6" header="0.34" footer="0.35"/>
      <pageSetup scale="95" orientation="portrait" r:id="rId7"/>
      <headerFooter alignWithMargins="0">
        <oddFooter>&amp;R&amp;"Book Antiqua,Bold"&amp;8 Page &amp;P of &amp;N</oddFooter>
      </headerFooter>
    </customSheetView>
    <customSheetView guid="{3545AE1A-D3DD-4FC8-880A-180A3F66AD42}" scale="85" showPageBreaks="1" showGridLines="0" zeroValues="0" printArea="1" view="pageBreakPreview" topLeftCell="A19">
      <selection activeCell="A3" sqref="A3:E3"/>
      <pageMargins left="0.59" right="0.49" top="0.57999999999999996" bottom="0.6" header="0.34" footer="0.35"/>
      <pageSetup scale="97" orientation="portrait" r:id="rId8"/>
      <headerFooter alignWithMargins="0">
        <oddFooter>&amp;R&amp;"Book Antiqua,Bold"&amp;8 Page &amp;P of &amp;N</oddFooter>
      </headerFooter>
    </customSheetView>
    <customSheetView guid="{C0D2F720-9CF1-451B-A21B-46E9EE29F95A}" scale="85" showPageBreaks="1" showGridLines="0" zeroValues="0" printArea="1" view="pageBreakPreview" topLeftCell="A19">
      <selection activeCell="A3" sqref="A3:E3"/>
      <pageMargins left="0.59" right="0.49" top="0.57999999999999996" bottom="0.6" header="0.34" footer="0.35"/>
      <pageSetup scale="97" orientation="portrait" r:id="rId9"/>
      <headerFooter alignWithMargins="0">
        <oddFooter>&amp;R&amp;"Book Antiqua,Bold"&amp;8 Page &amp;P of &amp;N</oddFooter>
      </headerFooter>
    </customSheetView>
    <customSheetView guid="{629BDD3E-4046-451D-8D01-11325237A091}" showGridLines="0" zeroValues="0" topLeftCell="A8">
      <selection activeCell="A8" sqref="A8:D8"/>
      <pageMargins left="0.59" right="0.49" top="0.57999999999999996" bottom="0.6" header="0.34" footer="0.35"/>
      <pageSetup scale="97" orientation="portrait" r:id="rId10"/>
      <headerFooter alignWithMargins="0">
        <oddFooter>&amp;R&amp;"Book Antiqua,Bold"&amp;8 Page &amp;P of &amp;N</oddFooter>
      </headerFooter>
    </customSheetView>
    <customSheetView guid="{61A8E90E-9DEC-4083-98B2-482D9678BA93}" showGridLines="0" zeroValues="0">
      <selection activeCell="B11" sqref="A11:IV12"/>
      <pageMargins left="0.59" right="0.49" top="0.57999999999999996" bottom="0.6" header="0.34" footer="0.35"/>
      <pageSetup scale="97" orientation="portrait" r:id="rId11"/>
      <headerFooter alignWithMargins="0">
        <oddFooter>&amp;R&amp;"Book Antiqua,Bold"&amp;8 Page &amp;P of &amp;N</oddFooter>
      </headerFooter>
    </customSheetView>
    <customSheetView guid="{9CE94B9F-4902-4B08-AE4E-74E93D8E789E}" showGridLines="0" zeroValues="0" state="hidden" topLeftCell="A10">
      <selection activeCell="F15" sqref="F15"/>
      <pageMargins left="0.59" right="0.49" top="0.57999999999999996" bottom="0.6" header="0.34" footer="0.35"/>
      <pageSetup scale="97" orientation="portrait" r:id="rId12"/>
      <headerFooter alignWithMargins="0">
        <oddFooter>&amp;R&amp;"Book Antiqua,Bold"&amp;8 Page &amp;P of &amp;N</oddFooter>
      </headerFooter>
    </customSheetView>
    <customSheetView guid="{A60C0BDD-7FB1-4EBA-A0E1-529280DA1A28}" showGridLines="0" zeroValues="0" state="hidden" topLeftCell="A10">
      <selection activeCell="F15" sqref="F15"/>
      <pageMargins left="0.59" right="0.49" top="0.57999999999999996" bottom="0.6" header="0.34" footer="0.35"/>
      <pageSetup scale="97" orientation="portrait" r:id="rId13"/>
      <headerFooter alignWithMargins="0">
        <oddFooter>&amp;R&amp;"Book Antiqua,Bold"&amp;8 Page &amp;P of &amp;N</oddFooter>
      </headerFooter>
    </customSheetView>
    <customSheetView guid="{27F75044-6024-4403-9A39-D72B9CCD332B}" showGridLines="0" zeroValues="0" state="hidden" topLeftCell="A10">
      <selection activeCell="F15" sqref="F15"/>
      <pageMargins left="0.59" right="0.49" top="0.57999999999999996" bottom="0.6" header="0.34" footer="0.35"/>
      <pageSetup scale="97" orientation="portrait" r:id="rId14"/>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23" type="noConversion"/>
  <pageMargins left="0.59" right="0.49" top="0.57999999999999996" bottom="0.6" header="0.34" footer="0.35"/>
  <pageSetup scale="97" orientation="portrait" r:id="rId15"/>
  <headerFooter alignWithMargins="0">
    <oddHeader>&amp;C&amp;"Aptos"&amp;12&amp;KFF0000 डेटा वर्गीकरण : प्रतिबंधित/RESTRICTED&amp;1#_x000D_</oddHeader>
    <oddFooter>&amp;R&amp;"Book Antiqua,Bold"&amp;8 Page &amp;P of &amp;N</oddFooter>
  </headerFooter>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A1:P250"/>
  <sheetViews>
    <sheetView showZeros="0" view="pageBreakPreview" topLeftCell="A35" zoomScaleNormal="100" zoomScaleSheetLayoutView="100" workbookViewId="0">
      <selection activeCell="H218" sqref="H218"/>
    </sheetView>
  </sheetViews>
  <sheetFormatPr defaultRowHeight="13.5"/>
  <cols>
    <col min="1" max="1" width="10" style="2" customWidth="1"/>
    <col min="2" max="2" width="10.7109375" style="2" customWidth="1"/>
    <col min="3" max="3" width="10.85546875" style="2" customWidth="1"/>
    <col min="4" max="9" width="10.7109375" style="2" customWidth="1"/>
    <col min="10" max="10" width="9.140625" style="2"/>
    <col min="11" max="16" width="9.140625" style="2" hidden="1" customWidth="1"/>
    <col min="17" max="16384" width="9.140625" style="2"/>
  </cols>
  <sheetData>
    <row r="1" spans="1:9" ht="27" customHeight="1">
      <c r="A1" s="427" t="s">
        <v>205</v>
      </c>
      <c r="B1" s="428"/>
      <c r="C1" s="428"/>
      <c r="D1" s="428"/>
      <c r="E1" s="428"/>
      <c r="F1" s="428"/>
      <c r="G1" s="428"/>
      <c r="H1" s="428"/>
      <c r="I1" s="429"/>
    </row>
    <row r="2" spans="1:9" ht="31.5" customHeight="1">
      <c r="A2" s="18" t="s">
        <v>206</v>
      </c>
      <c r="B2" s="423" t="s">
        <v>215</v>
      </c>
      <c r="C2" s="423"/>
      <c r="D2" s="423"/>
      <c r="E2" s="423"/>
      <c r="F2" s="423"/>
      <c r="G2" s="423"/>
      <c r="H2" s="423"/>
      <c r="I2" s="424"/>
    </row>
    <row r="3" spans="1:9" ht="36" customHeight="1">
      <c r="A3" s="18" t="s">
        <v>207</v>
      </c>
      <c r="B3" s="423" t="s">
        <v>209</v>
      </c>
      <c r="C3" s="423"/>
      <c r="D3" s="423"/>
      <c r="E3" s="423"/>
      <c r="F3" s="423"/>
      <c r="G3" s="423"/>
      <c r="H3" s="423"/>
      <c r="I3" s="424"/>
    </row>
    <row r="4" spans="1:9" ht="36" customHeight="1">
      <c r="A4" s="18" t="s">
        <v>208</v>
      </c>
      <c r="B4" s="423" t="s">
        <v>212</v>
      </c>
      <c r="C4" s="423"/>
      <c r="D4" s="423"/>
      <c r="E4" s="423"/>
      <c r="F4" s="423"/>
      <c r="G4" s="423"/>
      <c r="H4" s="423"/>
      <c r="I4" s="424"/>
    </row>
    <row r="5" spans="1:9" ht="36" customHeight="1">
      <c r="A5" s="18" t="s">
        <v>210</v>
      </c>
      <c r="B5" s="423" t="s">
        <v>211</v>
      </c>
      <c r="C5" s="423"/>
      <c r="D5" s="423"/>
      <c r="E5" s="423"/>
      <c r="F5" s="423"/>
      <c r="G5" s="423"/>
      <c r="H5" s="423"/>
      <c r="I5" s="424"/>
    </row>
    <row r="6" spans="1:9" ht="19.5" customHeight="1">
      <c r="A6" s="19" t="s">
        <v>213</v>
      </c>
      <c r="B6" s="425" t="s">
        <v>214</v>
      </c>
      <c r="C6" s="425"/>
      <c r="D6" s="425"/>
      <c r="E6" s="425"/>
      <c r="F6" s="425"/>
      <c r="G6" s="425"/>
      <c r="H6" s="425"/>
      <c r="I6" s="426"/>
    </row>
    <row r="7" spans="1:9" ht="15.75">
      <c r="A7" s="8"/>
      <c r="C7" s="8"/>
      <c r="D7" s="8"/>
      <c r="E7" s="8"/>
      <c r="F7" s="8"/>
      <c r="G7" s="8"/>
      <c r="H7" s="8"/>
      <c r="I7" s="8"/>
    </row>
    <row r="30" spans="1:11" ht="15">
      <c r="K30" s="58">
        <f>'Name of Bidder'!D9</f>
        <v>0</v>
      </c>
    </row>
    <row r="31" spans="1:11">
      <c r="A31" s="1"/>
      <c r="B31" s="1"/>
      <c r="C31" s="1"/>
      <c r="D31" s="1"/>
      <c r="E31" s="1"/>
      <c r="F31" s="1"/>
      <c r="G31" s="1"/>
      <c r="H31" s="1"/>
      <c r="I31" s="1"/>
      <c r="J31" s="1"/>
      <c r="K31" s="55">
        <f>'Name of Bidder'!D10</f>
        <v>0</v>
      </c>
    </row>
    <row r="32" spans="1:11">
      <c r="A32" s="1"/>
      <c r="B32" s="1"/>
      <c r="C32" s="1"/>
      <c r="D32" s="1"/>
      <c r="E32" s="1"/>
      <c r="F32" s="1"/>
      <c r="G32" s="1"/>
      <c r="H32" s="1"/>
      <c r="I32" s="1"/>
      <c r="J32" s="1"/>
      <c r="K32" s="55">
        <f>'Name of Bidder'!D11</f>
        <v>0</v>
      </c>
    </row>
    <row r="33" spans="1:16">
      <c r="A33" s="1"/>
      <c r="B33" s="1"/>
      <c r="C33" s="1"/>
      <c r="D33" s="1"/>
      <c r="E33" s="1"/>
      <c r="F33" s="1"/>
      <c r="G33" s="1"/>
      <c r="H33" s="1"/>
      <c r="I33" s="1"/>
      <c r="J33" s="1"/>
      <c r="K33" s="55">
        <f>'Name of Bidder'!D12</f>
        <v>0</v>
      </c>
    </row>
    <row r="34" spans="1:16">
      <c r="A34" s="1"/>
      <c r="B34" s="1"/>
      <c r="C34" s="1"/>
      <c r="D34" s="1"/>
      <c r="E34" s="1"/>
      <c r="F34" s="1"/>
      <c r="G34" s="1"/>
      <c r="H34" s="1"/>
      <c r="I34" s="1"/>
      <c r="J34" s="1"/>
    </row>
    <row r="35" spans="1:16" ht="18.75">
      <c r="A35" s="411" t="s">
        <v>61</v>
      </c>
      <c r="B35" s="411"/>
      <c r="C35" s="411"/>
      <c r="D35" s="411"/>
      <c r="E35" s="411"/>
      <c r="F35" s="411"/>
      <c r="G35" s="411"/>
      <c r="H35" s="411"/>
      <c r="I35" s="411"/>
      <c r="J35" s="1"/>
    </row>
    <row r="36" spans="1:16" ht="15.75">
      <c r="A36" s="409" t="s">
        <v>62</v>
      </c>
      <c r="B36" s="409"/>
      <c r="C36" s="409"/>
      <c r="D36" s="409"/>
      <c r="E36" s="409"/>
      <c r="F36" s="409"/>
      <c r="G36" s="409"/>
      <c r="H36" s="409"/>
      <c r="I36" s="409"/>
      <c r="J36" s="1"/>
      <c r="K36" s="58" t="e">
        <f>'Name of Bidder'!#REF!</f>
        <v>#REF!</v>
      </c>
      <c r="O36" s="55" t="e">
        <f>'Name of Bidder'!#REF!</f>
        <v>#REF!</v>
      </c>
    </row>
    <row r="37" spans="1:16" ht="18.75">
      <c r="A37" s="408" t="s">
        <v>63</v>
      </c>
      <c r="B37" s="408"/>
      <c r="C37" s="408"/>
      <c r="D37" s="408"/>
      <c r="E37" s="408"/>
      <c r="F37" s="408"/>
      <c r="G37" s="408"/>
      <c r="H37" s="408"/>
      <c r="I37" s="408"/>
      <c r="J37" s="1"/>
      <c r="K37" s="58" t="e">
        <f>'Name of Bidder'!#REF!</f>
        <v>#REF!</v>
      </c>
      <c r="O37" s="55" t="e">
        <f>'Name of Bidder'!#REF!</f>
        <v>#REF!</v>
      </c>
    </row>
    <row r="38" spans="1:16" ht="36" customHeight="1">
      <c r="A38" s="412" t="s">
        <v>64</v>
      </c>
      <c r="B38" s="412"/>
      <c r="C38" s="412"/>
      <c r="D38" s="412"/>
      <c r="E38" s="412"/>
      <c r="F38" s="412"/>
      <c r="G38" s="412"/>
      <c r="H38" s="412"/>
      <c r="I38" s="412"/>
      <c r="J38" s="1"/>
      <c r="K38" s="58" t="e">
        <f>'Name of Bidder'!#REF!</f>
        <v>#REF!</v>
      </c>
      <c r="O38" s="55" t="e">
        <f>'Name of Bidder'!#REF!</f>
        <v>#REF!</v>
      </c>
    </row>
    <row r="39" spans="1:16" ht="18.75">
      <c r="A39" s="408" t="s">
        <v>65</v>
      </c>
      <c r="B39" s="408"/>
      <c r="C39" s="408"/>
      <c r="D39" s="408"/>
      <c r="E39" s="408"/>
      <c r="F39" s="408"/>
      <c r="G39" s="408"/>
      <c r="H39" s="408"/>
      <c r="I39" s="408"/>
      <c r="J39" s="1"/>
      <c r="K39" s="58" t="e">
        <f>'Name of Bidder'!#REF!</f>
        <v>#REF!</v>
      </c>
      <c r="O39" s="55" t="e">
        <f>'Name of Bidder'!#REF!</f>
        <v>#REF!</v>
      </c>
    </row>
    <row r="40" spans="1:16" ht="15.75">
      <c r="A40" s="409" t="s">
        <v>66</v>
      </c>
      <c r="B40" s="409"/>
      <c r="C40" s="409"/>
      <c r="D40" s="409"/>
      <c r="E40" s="409"/>
      <c r="F40" s="409"/>
      <c r="G40" s="409"/>
      <c r="H40" s="409"/>
      <c r="I40" s="409"/>
      <c r="J40" s="1"/>
    </row>
    <row r="41" spans="1:16" ht="18.75" customHeight="1">
      <c r="A41" s="410">
        <f>'Name of Bidder'!D9</f>
        <v>0</v>
      </c>
      <c r="B41" s="410"/>
      <c r="C41" s="410"/>
      <c r="D41" s="410"/>
      <c r="E41" s="410"/>
      <c r="F41" s="410"/>
      <c r="G41" s="410"/>
      <c r="H41" s="410"/>
      <c r="I41" s="410"/>
      <c r="J41" s="1"/>
      <c r="K41" s="59" t="e">
        <f>'Name of Bidder'!#REF!</f>
        <v>#REF!</v>
      </c>
      <c r="M41" s="55" t="s">
        <v>20</v>
      </c>
      <c r="P41" s="55" t="s">
        <v>19</v>
      </c>
    </row>
    <row r="42" spans="1:16" ht="15.75" hidden="1">
      <c r="A42" s="409" t="e">
        <f>IF(#REF! = "Individual Firm", " ", " and ")</f>
        <v>#REF!</v>
      </c>
      <c r="B42" s="409"/>
      <c r="C42" s="409"/>
      <c r="D42" s="409"/>
      <c r="E42" s="409"/>
      <c r="F42" s="409"/>
      <c r="G42" s="409"/>
      <c r="H42" s="409"/>
      <c r="I42" s="409"/>
      <c r="J42" s="1"/>
    </row>
    <row r="43" spans="1:16" ht="15.75" hidden="1">
      <c r="A43" s="409" t="e">
        <f xml:space="preserve"> IF(#REF!= "Individual Firm", "",#REF!)</f>
        <v>#REF!</v>
      </c>
      <c r="B43" s="409"/>
      <c r="C43" s="409"/>
      <c r="D43" s="409"/>
      <c r="E43" s="409"/>
      <c r="F43" s="409"/>
      <c r="G43" s="409"/>
      <c r="H43" s="409"/>
      <c r="I43" s="409"/>
      <c r="J43" s="1"/>
    </row>
    <row r="44" spans="1:16" ht="39.950000000000003" hidden="1" customHeight="1">
      <c r="A44" s="412" t="e">
        <f>IF(#REF!= "Sole Bidder", "", "having its Registered Office at "&amp;IF(#REF!=1,#REF!&amp;" "&amp;#REF!&amp;" "&amp;#REF!,IF(#REF!=2,#REF!&amp;" &amp; "&amp;#REF!&amp;" "&amp;#REF!&amp;" and " &amp;#REF!&amp;" &amp; "&amp;#REF!&amp;" "&amp;#REF! &amp;IF(#REF!=2," respectively",""))))</f>
        <v>#REF!</v>
      </c>
      <c r="B44" s="412"/>
      <c r="C44" s="412"/>
      <c r="D44" s="412"/>
      <c r="E44" s="412"/>
      <c r="F44" s="412"/>
      <c r="G44" s="412"/>
      <c r="H44" s="412"/>
      <c r="I44" s="412"/>
      <c r="J44" s="1"/>
    </row>
    <row r="45" spans="1:16" ht="15.75">
      <c r="A45" s="409" t="s">
        <v>67</v>
      </c>
      <c r="B45" s="409"/>
      <c r="C45" s="409"/>
      <c r="D45" s="409"/>
      <c r="E45" s="409"/>
      <c r="F45" s="409"/>
      <c r="G45" s="409"/>
      <c r="H45" s="409"/>
      <c r="I45" s="409"/>
      <c r="J45" s="1"/>
    </row>
    <row r="46" spans="1:16" ht="18.75">
      <c r="A46" s="408" t="s">
        <v>68</v>
      </c>
      <c r="B46" s="408"/>
      <c r="C46" s="408"/>
      <c r="D46" s="408"/>
      <c r="E46" s="408"/>
      <c r="F46" s="408"/>
      <c r="G46" s="408"/>
      <c r="H46" s="408"/>
      <c r="I46" s="408"/>
      <c r="J46" s="1"/>
    </row>
    <row r="47" spans="1:16" ht="18.75">
      <c r="A47" s="408" t="s">
        <v>69</v>
      </c>
      <c r="B47" s="408"/>
      <c r="C47" s="408"/>
      <c r="D47" s="408"/>
      <c r="E47" s="408"/>
      <c r="F47" s="408"/>
      <c r="G47" s="408"/>
      <c r="H47" s="408"/>
      <c r="I47" s="408"/>
      <c r="J47" s="1"/>
    </row>
    <row r="48" spans="1:16" ht="69" customHeight="1">
      <c r="A48" s="420" t="e">
        <f>"POWERGRID intends to award, under laid-down organisational procedures, contract(s) for " &amp;#REF!</f>
        <v>#REF!</v>
      </c>
      <c r="B48" s="420"/>
      <c r="C48" s="420"/>
      <c r="D48" s="420"/>
      <c r="E48" s="420"/>
      <c r="F48" s="420"/>
      <c r="G48" s="420"/>
      <c r="H48" s="420"/>
      <c r="I48" s="420"/>
      <c r="J48" s="1"/>
    </row>
    <row r="49" spans="1:10" ht="16.5" customHeight="1">
      <c r="A49" s="4"/>
      <c r="B49" s="1"/>
      <c r="C49" s="1"/>
      <c r="D49" s="1"/>
      <c r="E49" s="1"/>
      <c r="F49" s="4"/>
      <c r="G49" s="1"/>
      <c r="H49" s="1"/>
      <c r="I49" s="1"/>
      <c r="J49" s="1"/>
    </row>
    <row r="50" spans="1:10" ht="16.5" customHeight="1">
      <c r="A50" s="4"/>
      <c r="B50" s="1"/>
      <c r="C50" s="1"/>
      <c r="D50" s="1"/>
      <c r="E50" s="1"/>
      <c r="F50" s="4"/>
      <c r="G50" s="1"/>
      <c r="H50" s="1"/>
      <c r="I50" s="1"/>
      <c r="J50" s="1"/>
    </row>
    <row r="51" spans="1:10" ht="21" customHeight="1">
      <c r="A51" s="413" t="s">
        <v>70</v>
      </c>
      <c r="B51" s="413"/>
      <c r="C51" s="413"/>
      <c r="D51" s="413"/>
      <c r="E51" s="417" t="s">
        <v>70</v>
      </c>
      <c r="F51" s="417"/>
      <c r="G51" s="417"/>
      <c r="H51" s="417"/>
      <c r="I51" s="417"/>
      <c r="J51" s="1"/>
    </row>
    <row r="52" spans="1:10" ht="33" customHeight="1">
      <c r="A52" s="415" t="s">
        <v>71</v>
      </c>
      <c r="B52" s="415"/>
      <c r="C52" s="415"/>
      <c r="D52" s="415"/>
      <c r="E52" s="416" t="s">
        <v>242</v>
      </c>
      <c r="F52" s="416"/>
      <c r="G52" s="416"/>
      <c r="H52" s="416"/>
      <c r="I52" s="416"/>
      <c r="J52" s="1"/>
    </row>
    <row r="53" spans="1:10" ht="22.5" customHeight="1">
      <c r="A53" s="56" t="s">
        <v>101</v>
      </c>
      <c r="B53" s="5"/>
      <c r="C53" s="5"/>
      <c r="D53" s="5"/>
      <c r="E53" s="5"/>
      <c r="F53" s="5"/>
      <c r="G53" s="5"/>
      <c r="H53" s="5"/>
      <c r="I53" s="57" t="s">
        <v>77</v>
      </c>
      <c r="J53" s="1"/>
    </row>
    <row r="54" spans="1:10" ht="100.5" customHeight="1">
      <c r="A54" s="421" t="e">
        <f>#REF! &amp; " Package and Specification Number " &amp;#REF! &amp; " POWERGRID values full compliance with all relevant laws and regulations, and the principles of economical use of resources, and of fairness and transparency in its relations with its Bidders/ Contractors."</f>
        <v>#REF!</v>
      </c>
      <c r="B54" s="421"/>
      <c r="C54" s="421"/>
      <c r="D54" s="421"/>
      <c r="E54" s="421"/>
      <c r="F54" s="421"/>
      <c r="G54" s="421"/>
      <c r="H54" s="421"/>
      <c r="I54" s="421"/>
    </row>
    <row r="55" spans="1:10" ht="8.1" customHeight="1">
      <c r="A55" s="7"/>
      <c r="B55" s="8"/>
      <c r="C55" s="8"/>
      <c r="D55" s="8"/>
      <c r="E55" s="8"/>
      <c r="F55" s="8"/>
      <c r="G55" s="8"/>
      <c r="H55" s="8"/>
      <c r="I55" s="8"/>
    </row>
    <row r="56" spans="1:10" ht="35.25" customHeight="1">
      <c r="A56" s="418" t="s">
        <v>83</v>
      </c>
      <c r="B56" s="418"/>
      <c r="C56" s="418"/>
      <c r="D56" s="418"/>
      <c r="E56" s="418"/>
      <c r="F56" s="418"/>
      <c r="G56" s="418"/>
      <c r="H56" s="418"/>
      <c r="I56" s="418"/>
    </row>
    <row r="57" spans="1:10" ht="8.1" customHeight="1">
      <c r="A57" s="9"/>
      <c r="B57" s="8"/>
      <c r="C57" s="8"/>
      <c r="D57" s="8"/>
      <c r="E57" s="8"/>
      <c r="F57" s="8"/>
      <c r="G57" s="8"/>
      <c r="H57" s="8"/>
      <c r="I57" s="8"/>
    </row>
    <row r="58" spans="1:10" ht="15.75">
      <c r="A58" s="419" t="s">
        <v>204</v>
      </c>
      <c r="B58" s="419"/>
      <c r="C58" s="419"/>
      <c r="D58" s="419"/>
      <c r="E58" s="419"/>
      <c r="F58" s="419"/>
      <c r="G58" s="419"/>
      <c r="H58" s="419"/>
      <c r="I58" s="419"/>
    </row>
    <row r="59" spans="1:10" ht="8.1" customHeight="1">
      <c r="A59" s="9"/>
      <c r="B59" s="8"/>
      <c r="C59" s="8"/>
      <c r="D59" s="8"/>
      <c r="E59" s="8"/>
      <c r="F59" s="8"/>
      <c r="G59" s="8"/>
      <c r="H59" s="8"/>
      <c r="I59" s="8"/>
    </row>
    <row r="60" spans="1:10" ht="16.5">
      <c r="A60" s="414" t="s">
        <v>84</v>
      </c>
      <c r="B60" s="414"/>
      <c r="C60" s="414"/>
      <c r="D60" s="414"/>
      <c r="E60" s="414"/>
      <c r="F60" s="414"/>
      <c r="G60" s="414"/>
      <c r="H60" s="414"/>
      <c r="I60" s="414"/>
    </row>
    <row r="61" spans="1:10" ht="8.1" customHeight="1">
      <c r="A61" s="10"/>
      <c r="B61" s="8"/>
      <c r="C61" s="8"/>
      <c r="D61" s="8"/>
      <c r="E61" s="8"/>
      <c r="F61" s="8"/>
      <c r="G61" s="8"/>
      <c r="H61" s="8"/>
      <c r="I61" s="8"/>
    </row>
    <row r="62" spans="1:10" ht="37.5" customHeight="1">
      <c r="A62" s="11" t="s">
        <v>85</v>
      </c>
      <c r="B62" s="413" t="s">
        <v>59</v>
      </c>
      <c r="C62" s="413"/>
      <c r="D62" s="413"/>
      <c r="E62" s="413"/>
      <c r="F62" s="413"/>
      <c r="G62" s="413"/>
      <c r="H62" s="413"/>
      <c r="I62" s="413"/>
    </row>
    <row r="63" spans="1:10" ht="8.1" customHeight="1">
      <c r="A63" s="9"/>
      <c r="B63" s="8"/>
      <c r="C63" s="8"/>
      <c r="D63" s="8"/>
      <c r="E63" s="8"/>
      <c r="F63" s="8"/>
      <c r="G63" s="8"/>
      <c r="H63" s="8"/>
      <c r="I63" s="8"/>
    </row>
    <row r="64" spans="1:10" ht="79.5" customHeight="1">
      <c r="A64" s="8"/>
      <c r="B64" s="11" t="s">
        <v>60</v>
      </c>
      <c r="C64" s="413" t="s">
        <v>102</v>
      </c>
      <c r="D64" s="413"/>
      <c r="E64" s="413"/>
      <c r="F64" s="413"/>
      <c r="G64" s="413"/>
      <c r="H64" s="413"/>
      <c r="I64" s="413"/>
    </row>
    <row r="65" spans="1:10" ht="8.1" customHeight="1">
      <c r="A65" s="8"/>
      <c r="B65" s="11"/>
      <c r="C65" s="4"/>
      <c r="D65" s="4"/>
      <c r="E65" s="4"/>
      <c r="F65" s="4"/>
      <c r="G65" s="4"/>
      <c r="H65" s="4"/>
      <c r="I65" s="4"/>
    </row>
    <row r="66" spans="1:10" ht="109.5" customHeight="1">
      <c r="A66" s="8"/>
      <c r="B66" s="11" t="s">
        <v>103</v>
      </c>
      <c r="C66" s="413" t="s">
        <v>104</v>
      </c>
      <c r="D66" s="413"/>
      <c r="E66" s="413"/>
      <c r="F66" s="413"/>
      <c r="G66" s="413"/>
      <c r="H66" s="413"/>
      <c r="I66" s="413"/>
    </row>
    <row r="67" spans="1:10" ht="8.1" customHeight="1">
      <c r="A67" s="8"/>
      <c r="B67" s="11"/>
      <c r="C67" s="73"/>
      <c r="D67" s="4"/>
      <c r="E67" s="4"/>
      <c r="F67" s="4"/>
      <c r="G67" s="4"/>
      <c r="H67" s="4"/>
      <c r="I67" s="4"/>
    </row>
    <row r="68" spans="1:10" ht="50.25" customHeight="1">
      <c r="A68" s="8"/>
      <c r="B68" s="11" t="s">
        <v>105</v>
      </c>
      <c r="C68" s="413" t="s">
        <v>190</v>
      </c>
      <c r="D68" s="413"/>
      <c r="E68" s="413"/>
      <c r="F68" s="413"/>
      <c r="G68" s="413"/>
      <c r="H68" s="413"/>
      <c r="I68" s="413"/>
    </row>
    <row r="69" spans="1:10" ht="15.75">
      <c r="A69" s="9"/>
      <c r="B69" s="8"/>
      <c r="C69" s="8"/>
      <c r="D69" s="8"/>
      <c r="E69" s="8"/>
      <c r="F69" s="8"/>
      <c r="G69" s="8"/>
      <c r="H69" s="8"/>
      <c r="I69" s="8"/>
    </row>
    <row r="70" spans="1:10" ht="87" customHeight="1">
      <c r="A70" s="11" t="s">
        <v>191</v>
      </c>
      <c r="B70" s="413" t="s">
        <v>192</v>
      </c>
      <c r="C70" s="413"/>
      <c r="D70" s="413"/>
      <c r="E70" s="413"/>
      <c r="F70" s="413"/>
      <c r="G70" s="413"/>
      <c r="H70" s="413"/>
      <c r="I70" s="413"/>
    </row>
    <row r="71" spans="1:10" ht="8.1" customHeight="1">
      <c r="A71" s="10"/>
      <c r="B71" s="8"/>
      <c r="C71" s="8"/>
      <c r="D71" s="8"/>
      <c r="E71" s="8"/>
      <c r="F71" s="8"/>
      <c r="G71" s="8"/>
      <c r="H71" s="8"/>
      <c r="I71" s="8"/>
    </row>
    <row r="72" spans="1:10" ht="16.5">
      <c r="A72" s="414" t="s">
        <v>193</v>
      </c>
      <c r="B72" s="414"/>
      <c r="C72" s="414"/>
      <c r="D72" s="414"/>
      <c r="E72" s="414"/>
      <c r="F72" s="414"/>
      <c r="G72" s="414"/>
      <c r="H72" s="414"/>
      <c r="I72" s="414"/>
    </row>
    <row r="73" spans="1:10" ht="16.5">
      <c r="A73" s="10"/>
      <c r="B73" s="8"/>
      <c r="C73" s="8"/>
      <c r="D73" s="8"/>
      <c r="E73" s="8"/>
      <c r="F73" s="8"/>
      <c r="G73" s="8"/>
      <c r="H73" s="8"/>
      <c r="I73" s="8"/>
    </row>
    <row r="74" spans="1:10" ht="49.5" customHeight="1">
      <c r="A74" s="11" t="s">
        <v>85</v>
      </c>
      <c r="B74" s="413" t="s">
        <v>73</v>
      </c>
      <c r="C74" s="413"/>
      <c r="D74" s="413"/>
      <c r="E74" s="413"/>
      <c r="F74" s="413"/>
      <c r="G74" s="413"/>
      <c r="H74" s="413"/>
      <c r="I74" s="413"/>
    </row>
    <row r="75" spans="1:10" ht="45" customHeight="1">
      <c r="A75" s="4"/>
      <c r="B75" s="5"/>
      <c r="C75" s="5"/>
      <c r="D75" s="5"/>
      <c r="E75" s="5"/>
      <c r="F75" s="4"/>
      <c r="G75" s="5"/>
      <c r="H75" s="5"/>
      <c r="I75" s="5"/>
      <c r="J75" s="1"/>
    </row>
    <row r="76" spans="1:10" ht="21" customHeight="1">
      <c r="A76" s="413" t="s">
        <v>70</v>
      </c>
      <c r="B76" s="413"/>
      <c r="C76" s="413"/>
      <c r="D76" s="413"/>
      <c r="E76" s="417" t="s">
        <v>70</v>
      </c>
      <c r="F76" s="417"/>
      <c r="G76" s="417"/>
      <c r="H76" s="417"/>
      <c r="I76" s="417"/>
      <c r="J76" s="1"/>
    </row>
    <row r="77" spans="1:10" ht="33" customHeight="1">
      <c r="A77" s="415" t="s">
        <v>71</v>
      </c>
      <c r="B77" s="415"/>
      <c r="C77" s="415"/>
      <c r="D77" s="415"/>
      <c r="E77" s="416" t="s">
        <v>242</v>
      </c>
      <c r="F77" s="416"/>
      <c r="G77" s="416"/>
      <c r="H77" s="416"/>
      <c r="I77" s="416"/>
      <c r="J77" s="1"/>
    </row>
    <row r="78" spans="1:10" ht="20.25" customHeight="1">
      <c r="A78" s="56" t="s">
        <v>101</v>
      </c>
      <c r="B78" s="5"/>
      <c r="C78" s="5"/>
      <c r="D78" s="5"/>
      <c r="E78" s="5"/>
      <c r="F78" s="5"/>
      <c r="G78" s="5"/>
      <c r="H78" s="5"/>
      <c r="I78" s="57" t="s">
        <v>76</v>
      </c>
      <c r="J78" s="1"/>
    </row>
    <row r="79" spans="1:10" ht="36" customHeight="1">
      <c r="A79" s="422" t="s">
        <v>74</v>
      </c>
      <c r="B79" s="422"/>
      <c r="C79" s="422"/>
      <c r="D79" s="422"/>
      <c r="E79" s="422"/>
      <c r="F79" s="422"/>
      <c r="G79" s="422"/>
      <c r="H79" s="422"/>
      <c r="I79" s="422"/>
      <c r="J79" s="1"/>
    </row>
    <row r="80" spans="1:10" ht="125.25" customHeight="1">
      <c r="A80" s="8"/>
      <c r="B80" s="11" t="s">
        <v>194</v>
      </c>
      <c r="C80" s="413" t="s">
        <v>195</v>
      </c>
      <c r="D80" s="413"/>
      <c r="E80" s="413"/>
      <c r="F80" s="413"/>
      <c r="G80" s="413"/>
      <c r="H80" s="413"/>
      <c r="I80" s="413"/>
    </row>
    <row r="81" spans="1:10" ht="9.9499999999999993" customHeight="1">
      <c r="A81" s="8"/>
      <c r="B81" s="12"/>
      <c r="C81" s="9"/>
      <c r="D81" s="9"/>
      <c r="E81" s="9"/>
      <c r="F81" s="9"/>
      <c r="G81" s="9"/>
      <c r="H81" s="9"/>
      <c r="I81" s="9"/>
    </row>
    <row r="82" spans="1:10" ht="112.5" customHeight="1">
      <c r="A82" s="8"/>
      <c r="B82" s="11" t="s">
        <v>103</v>
      </c>
      <c r="C82" s="413" t="s">
        <v>106</v>
      </c>
      <c r="D82" s="413"/>
      <c r="E82" s="413"/>
      <c r="F82" s="413"/>
      <c r="G82" s="413"/>
      <c r="H82" s="413"/>
      <c r="I82" s="413"/>
    </row>
    <row r="83" spans="1:10" ht="9.9499999999999993" customHeight="1">
      <c r="A83" s="8"/>
      <c r="B83" s="11"/>
      <c r="C83" s="13"/>
      <c r="D83" s="13"/>
      <c r="E83" s="13"/>
      <c r="F83" s="13"/>
      <c r="G83" s="13"/>
      <c r="H83" s="13"/>
      <c r="I83" s="13"/>
    </row>
    <row r="84" spans="1:10" ht="134.25" customHeight="1">
      <c r="A84" s="8"/>
      <c r="B84" s="11" t="s">
        <v>105</v>
      </c>
      <c r="C84" s="413" t="s">
        <v>107</v>
      </c>
      <c r="D84" s="413"/>
      <c r="E84" s="413"/>
      <c r="F84" s="413"/>
      <c r="G84" s="413"/>
      <c r="H84" s="413"/>
      <c r="I84" s="413"/>
    </row>
    <row r="85" spans="1:10" ht="9.9499999999999993" customHeight="1">
      <c r="A85" s="8"/>
      <c r="B85" s="11"/>
      <c r="C85" s="13"/>
      <c r="D85" s="13"/>
      <c r="E85" s="13"/>
      <c r="F85" s="13"/>
      <c r="G85" s="13"/>
      <c r="H85" s="13"/>
      <c r="I85" s="13"/>
    </row>
    <row r="86" spans="1:10" ht="94.5" customHeight="1">
      <c r="A86" s="8"/>
      <c r="B86" s="11" t="s">
        <v>108</v>
      </c>
      <c r="C86" s="413" t="s">
        <v>109</v>
      </c>
      <c r="D86" s="413"/>
      <c r="E86" s="413"/>
      <c r="F86" s="413"/>
      <c r="G86" s="413"/>
      <c r="H86" s="413"/>
      <c r="I86" s="413"/>
    </row>
    <row r="87" spans="1:10" ht="9.9499999999999993" customHeight="1">
      <c r="A87" s="8"/>
      <c r="B87" s="11"/>
      <c r="C87" s="13"/>
      <c r="D87" s="13"/>
      <c r="E87" s="13"/>
      <c r="F87" s="13"/>
      <c r="G87" s="13"/>
      <c r="H87" s="13"/>
      <c r="I87" s="13"/>
    </row>
    <row r="88" spans="1:10" ht="81.75" customHeight="1">
      <c r="A88" s="8"/>
      <c r="B88" s="11" t="s">
        <v>110</v>
      </c>
      <c r="C88" s="413" t="s">
        <v>111</v>
      </c>
      <c r="D88" s="413"/>
      <c r="E88" s="413"/>
      <c r="F88" s="413"/>
      <c r="G88" s="413"/>
      <c r="H88" s="413"/>
      <c r="I88" s="413"/>
    </row>
    <row r="89" spans="1:10" ht="9.9499999999999993" customHeight="1">
      <c r="A89" s="8"/>
      <c r="B89" s="11"/>
      <c r="C89" s="13"/>
      <c r="D89" s="13"/>
      <c r="E89" s="13"/>
      <c r="F89" s="13"/>
      <c r="G89" s="13"/>
      <c r="H89" s="13"/>
      <c r="I89" s="13"/>
    </row>
    <row r="90" spans="1:10" ht="72" customHeight="1">
      <c r="A90" s="8"/>
      <c r="B90" s="11" t="s">
        <v>112</v>
      </c>
      <c r="C90" s="413" t="s">
        <v>186</v>
      </c>
      <c r="D90" s="413"/>
      <c r="E90" s="413"/>
      <c r="F90" s="413"/>
      <c r="G90" s="413"/>
      <c r="H90" s="413"/>
      <c r="I90" s="413"/>
    </row>
    <row r="91" spans="1:10" ht="8.1" customHeight="1">
      <c r="A91" s="8"/>
      <c r="B91" s="13"/>
      <c r="C91" s="13"/>
      <c r="D91" s="13"/>
      <c r="E91" s="13"/>
      <c r="F91" s="13"/>
      <c r="G91" s="13"/>
      <c r="H91" s="13"/>
      <c r="I91" s="13"/>
    </row>
    <row r="92" spans="1:10" ht="53.25" customHeight="1">
      <c r="A92" s="11" t="s">
        <v>191</v>
      </c>
      <c r="B92" s="413" t="s">
        <v>187</v>
      </c>
      <c r="C92" s="413"/>
      <c r="D92" s="413"/>
      <c r="E92" s="413"/>
      <c r="F92" s="413"/>
      <c r="G92" s="413"/>
      <c r="H92" s="413"/>
      <c r="I92" s="413"/>
    </row>
    <row r="93" spans="1:10" ht="62.25" customHeight="1">
      <c r="A93" s="4"/>
      <c r="B93" s="5"/>
      <c r="C93" s="5"/>
      <c r="D93" s="5"/>
      <c r="E93" s="5"/>
      <c r="F93" s="4"/>
      <c r="G93" s="5"/>
      <c r="H93" s="5"/>
      <c r="I93" s="5"/>
      <c r="J93" s="1"/>
    </row>
    <row r="94" spans="1:10" ht="21" customHeight="1">
      <c r="A94" s="413" t="s">
        <v>70</v>
      </c>
      <c r="B94" s="413"/>
      <c r="C94" s="413"/>
      <c r="D94" s="413"/>
      <c r="E94" s="417" t="s">
        <v>70</v>
      </c>
      <c r="F94" s="417"/>
      <c r="G94" s="417"/>
      <c r="H94" s="417"/>
      <c r="I94" s="417"/>
      <c r="J94" s="1"/>
    </row>
    <row r="95" spans="1:10" ht="33" customHeight="1">
      <c r="A95" s="415" t="s">
        <v>71</v>
      </c>
      <c r="B95" s="415"/>
      <c r="C95" s="415"/>
      <c r="D95" s="415"/>
      <c r="E95" s="416" t="s">
        <v>242</v>
      </c>
      <c r="F95" s="416"/>
      <c r="G95" s="416"/>
      <c r="H95" s="416"/>
      <c r="I95" s="416"/>
      <c r="J95" s="1"/>
    </row>
    <row r="96" spans="1:10" ht="20.25" customHeight="1">
      <c r="A96" s="56" t="s">
        <v>101</v>
      </c>
      <c r="B96" s="5"/>
      <c r="C96" s="5"/>
      <c r="D96" s="5"/>
      <c r="E96" s="5"/>
      <c r="F96" s="5"/>
      <c r="G96" s="5"/>
      <c r="H96" s="5"/>
      <c r="I96" s="57" t="s">
        <v>75</v>
      </c>
      <c r="J96" s="1"/>
    </row>
    <row r="97" spans="1:10" ht="27.75" customHeight="1">
      <c r="A97" s="414" t="s">
        <v>188</v>
      </c>
      <c r="B97" s="414"/>
      <c r="C97" s="414"/>
      <c r="D97" s="414"/>
      <c r="E97" s="414"/>
      <c r="F97" s="414"/>
      <c r="G97" s="414"/>
      <c r="H97" s="414"/>
      <c r="I97" s="414"/>
    </row>
    <row r="98" spans="1:10" ht="21.75" customHeight="1">
      <c r="A98" s="9"/>
      <c r="B98" s="413"/>
      <c r="C98" s="413"/>
      <c r="D98" s="413"/>
      <c r="E98" s="413"/>
      <c r="F98" s="413"/>
      <c r="G98" s="413"/>
      <c r="H98" s="413"/>
      <c r="I98" s="413"/>
    </row>
    <row r="99" spans="1:10" ht="85.5" customHeight="1">
      <c r="A99" s="11" t="s">
        <v>85</v>
      </c>
      <c r="B99" s="413" t="s">
        <v>189</v>
      </c>
      <c r="C99" s="413"/>
      <c r="D99" s="413"/>
      <c r="E99" s="413"/>
      <c r="F99" s="413"/>
      <c r="G99" s="413"/>
      <c r="H99" s="413"/>
      <c r="I99" s="413"/>
    </row>
    <row r="100" spans="1:10" ht="15.75">
      <c r="A100" s="56"/>
      <c r="B100" s="5"/>
      <c r="C100" s="5"/>
      <c r="D100" s="5"/>
      <c r="E100" s="5"/>
      <c r="F100" s="5"/>
      <c r="G100" s="5"/>
      <c r="H100" s="5"/>
      <c r="I100" s="57"/>
      <c r="J100" s="1"/>
    </row>
    <row r="101" spans="1:10" ht="165.75" customHeight="1">
      <c r="A101" s="11" t="s">
        <v>191</v>
      </c>
      <c r="B101" s="413" t="s">
        <v>226</v>
      </c>
      <c r="C101" s="413"/>
      <c r="D101" s="413"/>
      <c r="E101" s="413"/>
      <c r="F101" s="413"/>
      <c r="G101" s="413"/>
      <c r="H101" s="413"/>
      <c r="I101" s="413"/>
    </row>
    <row r="102" spans="1:10" ht="18" customHeight="1">
      <c r="A102" s="11"/>
      <c r="B102" s="9"/>
      <c r="C102" s="9"/>
      <c r="D102" s="9"/>
      <c r="E102" s="9"/>
      <c r="F102" s="9"/>
      <c r="G102" s="9"/>
      <c r="H102" s="9"/>
      <c r="I102" s="9"/>
    </row>
    <row r="103" spans="1:10" ht="62.25" customHeight="1">
      <c r="A103" s="11" t="s">
        <v>227</v>
      </c>
      <c r="B103" s="413" t="s">
        <v>228</v>
      </c>
      <c r="C103" s="413"/>
      <c r="D103" s="413"/>
      <c r="E103" s="413"/>
      <c r="F103" s="413"/>
      <c r="G103" s="413"/>
      <c r="H103" s="413"/>
      <c r="I103" s="413"/>
    </row>
    <row r="104" spans="1:10" ht="15" customHeight="1">
      <c r="A104" s="9"/>
      <c r="B104" s="8"/>
      <c r="C104" s="8"/>
      <c r="D104" s="8"/>
      <c r="E104" s="8"/>
      <c r="F104" s="8"/>
      <c r="G104" s="8"/>
      <c r="H104" s="8"/>
      <c r="I104" s="8"/>
    </row>
    <row r="105" spans="1:10" ht="29.25" customHeight="1">
      <c r="A105" s="414" t="s">
        <v>229</v>
      </c>
      <c r="B105" s="414"/>
      <c r="C105" s="414"/>
      <c r="D105" s="414"/>
      <c r="E105" s="414"/>
      <c r="F105" s="414"/>
      <c r="G105" s="414"/>
      <c r="H105" s="414"/>
      <c r="I105" s="414"/>
    </row>
    <row r="106" spans="1:10" ht="29.25" customHeight="1">
      <c r="A106" s="10"/>
      <c r="B106" s="8"/>
      <c r="C106" s="8"/>
      <c r="D106" s="8"/>
      <c r="E106" s="8"/>
      <c r="F106" s="8"/>
      <c r="G106" s="8"/>
      <c r="H106" s="8"/>
      <c r="I106" s="8"/>
    </row>
    <row r="107" spans="1:10" ht="54.75" customHeight="1">
      <c r="A107" s="11" t="s">
        <v>85</v>
      </c>
      <c r="B107" s="418" t="s">
        <v>230</v>
      </c>
      <c r="C107" s="418"/>
      <c r="D107" s="418"/>
      <c r="E107" s="418"/>
      <c r="F107" s="418"/>
      <c r="G107" s="418"/>
      <c r="H107" s="418"/>
      <c r="I107" s="418"/>
    </row>
    <row r="108" spans="1:10" ht="15" customHeight="1">
      <c r="A108" s="11"/>
      <c r="B108" s="8"/>
      <c r="C108" s="8"/>
      <c r="D108" s="8"/>
      <c r="E108" s="8"/>
      <c r="F108" s="8"/>
      <c r="G108" s="8"/>
      <c r="H108" s="8"/>
      <c r="I108" s="8"/>
    </row>
    <row r="109" spans="1:10" ht="66.75" customHeight="1">
      <c r="A109" s="11" t="s">
        <v>191</v>
      </c>
      <c r="B109" s="418" t="s">
        <v>231</v>
      </c>
      <c r="C109" s="418"/>
      <c r="D109" s="418"/>
      <c r="E109" s="418"/>
      <c r="F109" s="418"/>
      <c r="G109" s="418"/>
      <c r="H109" s="418"/>
      <c r="I109" s="418"/>
    </row>
    <row r="110" spans="1:10" ht="15" customHeight="1">
      <c r="A110" s="9"/>
      <c r="B110" s="8"/>
      <c r="C110" s="8"/>
      <c r="D110" s="8"/>
      <c r="E110" s="8"/>
      <c r="F110" s="8"/>
      <c r="G110" s="8"/>
      <c r="H110" s="8"/>
      <c r="I110" s="8"/>
    </row>
    <row r="111" spans="1:10" ht="25.5" customHeight="1">
      <c r="A111" s="414" t="s">
        <v>232</v>
      </c>
      <c r="B111" s="414"/>
      <c r="C111" s="414"/>
      <c r="D111" s="414"/>
      <c r="E111" s="414"/>
      <c r="F111" s="414"/>
      <c r="G111" s="414"/>
      <c r="H111" s="414"/>
      <c r="I111" s="414"/>
    </row>
    <row r="112" spans="1:10" ht="22.5" customHeight="1">
      <c r="A112" s="10"/>
      <c r="B112" s="8"/>
      <c r="C112" s="8"/>
      <c r="D112" s="8"/>
      <c r="E112" s="8"/>
      <c r="F112" s="8"/>
      <c r="G112" s="8"/>
      <c r="H112" s="8"/>
      <c r="I112" s="8"/>
    </row>
    <row r="113" spans="1:10" ht="58.5" customHeight="1">
      <c r="A113" s="11" t="s">
        <v>85</v>
      </c>
      <c r="B113" s="418" t="s">
        <v>233</v>
      </c>
      <c r="C113" s="418"/>
      <c r="D113" s="418"/>
      <c r="E113" s="418"/>
      <c r="F113" s="418"/>
      <c r="G113" s="418"/>
      <c r="H113" s="418"/>
      <c r="I113" s="418"/>
    </row>
    <row r="114" spans="1:10" ht="54.75" customHeight="1">
      <c r="A114" s="11"/>
      <c r="B114" s="3"/>
      <c r="C114" s="3"/>
      <c r="D114" s="3"/>
      <c r="E114" s="3"/>
      <c r="F114" s="3"/>
      <c r="G114" s="3"/>
      <c r="H114" s="3"/>
      <c r="I114" s="3"/>
    </row>
    <row r="115" spans="1:10" ht="45.75" customHeight="1">
      <c r="A115" s="8"/>
      <c r="B115" s="8"/>
      <c r="C115" s="8"/>
      <c r="D115" s="8"/>
      <c r="E115" s="8"/>
      <c r="F115" s="8"/>
      <c r="G115" s="8"/>
      <c r="H115" s="8"/>
      <c r="I115" s="8"/>
      <c r="J115" s="1"/>
    </row>
    <row r="116" spans="1:10" ht="21" customHeight="1">
      <c r="A116" s="413" t="s">
        <v>70</v>
      </c>
      <c r="B116" s="413"/>
      <c r="C116" s="413"/>
      <c r="D116" s="413"/>
      <c r="E116" s="417" t="s">
        <v>70</v>
      </c>
      <c r="F116" s="417"/>
      <c r="G116" s="417"/>
      <c r="H116" s="417"/>
      <c r="I116" s="417"/>
      <c r="J116" s="1"/>
    </row>
    <row r="117" spans="1:10" ht="33" customHeight="1">
      <c r="A117" s="415" t="s">
        <v>71</v>
      </c>
      <c r="B117" s="415"/>
      <c r="C117" s="415"/>
      <c r="D117" s="415"/>
      <c r="E117" s="416" t="s">
        <v>242</v>
      </c>
      <c r="F117" s="416"/>
      <c r="G117" s="416"/>
      <c r="H117" s="416"/>
      <c r="I117" s="416"/>
      <c r="J117" s="1"/>
    </row>
    <row r="118" spans="1:10" ht="19.5" customHeight="1">
      <c r="A118" s="56" t="s">
        <v>101</v>
      </c>
      <c r="B118" s="5"/>
      <c r="C118" s="5"/>
      <c r="D118" s="5"/>
      <c r="E118" s="5"/>
      <c r="F118" s="5"/>
      <c r="G118" s="5"/>
      <c r="H118" s="5"/>
      <c r="I118" s="57" t="s">
        <v>78</v>
      </c>
    </row>
    <row r="119" spans="1:10" ht="60.75" customHeight="1">
      <c r="A119" s="11" t="s">
        <v>191</v>
      </c>
      <c r="B119" s="418" t="s">
        <v>234</v>
      </c>
      <c r="C119" s="418"/>
      <c r="D119" s="418"/>
      <c r="E119" s="418"/>
      <c r="F119" s="418"/>
      <c r="G119" s="418"/>
      <c r="H119" s="418"/>
      <c r="I119" s="418"/>
    </row>
    <row r="120" spans="1:10" ht="15.95" customHeight="1">
      <c r="A120" s="9"/>
      <c r="B120" s="8"/>
      <c r="C120" s="8"/>
      <c r="D120" s="8"/>
      <c r="E120" s="8"/>
      <c r="F120" s="8"/>
      <c r="G120" s="8"/>
      <c r="H120" s="8"/>
      <c r="I120" s="8"/>
    </row>
    <row r="121" spans="1:10" ht="26.25" customHeight="1">
      <c r="A121" s="414" t="s">
        <v>235</v>
      </c>
      <c r="B121" s="414"/>
      <c r="C121" s="414"/>
      <c r="D121" s="414"/>
      <c r="E121" s="414"/>
      <c r="F121" s="414"/>
      <c r="G121" s="414"/>
      <c r="H121" s="414"/>
      <c r="I121" s="414"/>
    </row>
    <row r="122" spans="1:10" ht="24.75" customHeight="1">
      <c r="A122" s="9"/>
      <c r="B122" s="8"/>
      <c r="C122" s="8"/>
      <c r="D122" s="8"/>
      <c r="E122" s="8"/>
      <c r="F122" s="8"/>
      <c r="G122" s="8"/>
      <c r="H122" s="8"/>
      <c r="I122" s="8"/>
    </row>
    <row r="123" spans="1:10" ht="39.75" customHeight="1">
      <c r="A123" s="11" t="s">
        <v>85</v>
      </c>
      <c r="B123" s="418" t="s">
        <v>236</v>
      </c>
      <c r="C123" s="418"/>
      <c r="D123" s="418"/>
      <c r="E123" s="418"/>
      <c r="F123" s="418"/>
      <c r="G123" s="418"/>
      <c r="H123" s="418"/>
      <c r="I123" s="418"/>
    </row>
    <row r="124" spans="1:10" ht="25.5" customHeight="1">
      <c r="A124" s="8"/>
      <c r="B124" s="8"/>
      <c r="C124" s="8"/>
      <c r="D124" s="8"/>
      <c r="E124" s="8"/>
      <c r="F124" s="8"/>
      <c r="G124" s="8"/>
      <c r="H124" s="8"/>
      <c r="I124" s="8"/>
      <c r="J124" s="1"/>
    </row>
    <row r="125" spans="1:10" ht="43.5" customHeight="1">
      <c r="A125" s="11" t="s">
        <v>191</v>
      </c>
      <c r="B125" s="418" t="s">
        <v>237</v>
      </c>
      <c r="C125" s="418"/>
      <c r="D125" s="418"/>
      <c r="E125" s="418"/>
      <c r="F125" s="418"/>
      <c r="G125" s="418"/>
      <c r="H125" s="418"/>
      <c r="I125" s="418"/>
    </row>
    <row r="126" spans="1:10" ht="21.75" customHeight="1">
      <c r="A126" s="10"/>
      <c r="B126" s="8"/>
      <c r="C126" s="8"/>
      <c r="D126" s="8"/>
      <c r="E126" s="8"/>
      <c r="F126" s="8"/>
      <c r="G126" s="8"/>
      <c r="H126" s="8"/>
      <c r="I126" s="8"/>
    </row>
    <row r="127" spans="1:10" ht="25.5" customHeight="1">
      <c r="A127" s="414" t="s">
        <v>238</v>
      </c>
      <c r="B127" s="414"/>
      <c r="C127" s="414"/>
      <c r="D127" s="414"/>
      <c r="E127" s="414"/>
      <c r="F127" s="414"/>
      <c r="G127" s="414"/>
      <c r="H127" s="414"/>
      <c r="I127" s="414"/>
    </row>
    <row r="128" spans="1:10" ht="23.25" customHeight="1">
      <c r="A128" s="9"/>
      <c r="B128" s="8"/>
      <c r="C128" s="8"/>
      <c r="D128" s="8"/>
      <c r="E128" s="8"/>
      <c r="F128" s="8"/>
      <c r="G128" s="8"/>
      <c r="H128" s="8"/>
      <c r="I128" s="8"/>
    </row>
    <row r="129" spans="1:10" ht="88.5" customHeight="1">
      <c r="A129" s="418" t="s">
        <v>239</v>
      </c>
      <c r="B129" s="418"/>
      <c r="C129" s="418"/>
      <c r="D129" s="418"/>
      <c r="E129" s="418"/>
      <c r="F129" s="418"/>
      <c r="G129" s="418"/>
      <c r="H129" s="418"/>
      <c r="I129" s="418"/>
    </row>
    <row r="130" spans="1:10" ht="26.25" customHeight="1">
      <c r="A130" s="8"/>
      <c r="B130" s="8"/>
      <c r="C130" s="8"/>
      <c r="D130" s="8"/>
      <c r="E130" s="8"/>
      <c r="F130" s="8"/>
      <c r="G130" s="8"/>
      <c r="H130" s="8"/>
      <c r="I130" s="8"/>
    </row>
    <row r="131" spans="1:10" ht="21.75" customHeight="1">
      <c r="A131" s="414" t="s">
        <v>240</v>
      </c>
      <c r="B131" s="414"/>
      <c r="C131" s="414"/>
      <c r="D131" s="414"/>
      <c r="E131" s="414"/>
      <c r="F131" s="414"/>
      <c r="G131" s="414"/>
      <c r="H131" s="414"/>
      <c r="I131" s="414"/>
    </row>
    <row r="132" spans="1:10" ht="25.5" customHeight="1">
      <c r="A132" s="10"/>
      <c r="B132" s="8"/>
      <c r="C132" s="8"/>
      <c r="D132" s="8"/>
      <c r="E132" s="8"/>
      <c r="F132" s="8"/>
      <c r="G132" s="8"/>
      <c r="H132" s="8"/>
      <c r="I132" s="8"/>
    </row>
    <row r="133" spans="1:10" ht="69" customHeight="1">
      <c r="A133" s="11" t="s">
        <v>85</v>
      </c>
      <c r="B133" s="418" t="s">
        <v>241</v>
      </c>
      <c r="C133" s="418"/>
      <c r="D133" s="418"/>
      <c r="E133" s="418"/>
      <c r="F133" s="418"/>
      <c r="G133" s="418"/>
      <c r="H133" s="418"/>
      <c r="I133" s="418"/>
    </row>
    <row r="134" spans="1:10" ht="21" customHeight="1">
      <c r="A134" s="11"/>
      <c r="B134" s="418"/>
      <c r="C134" s="418"/>
      <c r="D134" s="418"/>
      <c r="E134" s="418"/>
      <c r="F134" s="418"/>
      <c r="G134" s="418"/>
      <c r="H134" s="418"/>
      <c r="I134" s="418"/>
    </row>
    <row r="135" spans="1:10" ht="191.25" customHeight="1">
      <c r="A135" s="11" t="s">
        <v>191</v>
      </c>
      <c r="B135" s="418" t="s">
        <v>243</v>
      </c>
      <c r="C135" s="418"/>
      <c r="D135" s="418"/>
      <c r="E135" s="418"/>
      <c r="F135" s="418"/>
      <c r="G135" s="418"/>
      <c r="H135" s="418"/>
      <c r="I135" s="418"/>
    </row>
    <row r="136" spans="1:10" ht="38.25" customHeight="1">
      <c r="A136" s="11"/>
      <c r="B136" s="3"/>
      <c r="C136" s="3"/>
      <c r="D136" s="3"/>
      <c r="E136" s="3"/>
      <c r="F136" s="3"/>
      <c r="G136" s="3"/>
      <c r="H136" s="3"/>
      <c r="I136" s="3"/>
    </row>
    <row r="137" spans="1:10" ht="38.25" customHeight="1">
      <c r="A137" s="11"/>
      <c r="B137" s="3"/>
      <c r="C137" s="3"/>
      <c r="D137" s="3"/>
      <c r="E137" s="3"/>
      <c r="F137" s="3"/>
      <c r="G137" s="3"/>
      <c r="H137" s="3"/>
      <c r="I137" s="3"/>
    </row>
    <row r="138" spans="1:10" ht="21" customHeight="1">
      <c r="A138" s="413" t="s">
        <v>70</v>
      </c>
      <c r="B138" s="413"/>
      <c r="C138" s="413"/>
      <c r="D138" s="413"/>
      <c r="E138" s="417" t="s">
        <v>70</v>
      </c>
      <c r="F138" s="417"/>
      <c r="G138" s="417"/>
      <c r="H138" s="417"/>
      <c r="I138" s="417"/>
      <c r="J138" s="1"/>
    </row>
    <row r="139" spans="1:10" ht="37.5" customHeight="1">
      <c r="A139" s="415" t="s">
        <v>71</v>
      </c>
      <c r="B139" s="415"/>
      <c r="C139" s="415"/>
      <c r="D139" s="415"/>
      <c r="E139" s="416" t="s">
        <v>242</v>
      </c>
      <c r="F139" s="416"/>
      <c r="G139" s="416"/>
      <c r="H139" s="416"/>
      <c r="I139" s="416"/>
      <c r="J139" s="1"/>
    </row>
    <row r="140" spans="1:10" ht="20.25" customHeight="1">
      <c r="A140" s="56" t="s">
        <v>101</v>
      </c>
      <c r="B140" s="5"/>
      <c r="C140" s="5"/>
      <c r="D140" s="5"/>
      <c r="E140" s="5"/>
      <c r="F140" s="5"/>
      <c r="G140" s="5"/>
      <c r="H140" s="5"/>
      <c r="I140" s="57" t="s">
        <v>79</v>
      </c>
      <c r="J140" s="1"/>
    </row>
    <row r="141" spans="1:10" ht="70.5" customHeight="1">
      <c r="A141" s="11" t="s">
        <v>227</v>
      </c>
      <c r="B141" s="418" t="s">
        <v>244</v>
      </c>
      <c r="C141" s="418"/>
      <c r="D141" s="418"/>
      <c r="E141" s="418"/>
      <c r="F141" s="418"/>
      <c r="G141" s="418"/>
      <c r="H141" s="418"/>
      <c r="I141" s="418"/>
    </row>
    <row r="142" spans="1:10" ht="31.5" customHeight="1">
      <c r="A142" s="11"/>
      <c r="B142" s="418"/>
      <c r="C142" s="418"/>
      <c r="D142" s="418"/>
      <c r="E142" s="418"/>
      <c r="F142" s="418"/>
      <c r="G142" s="418"/>
      <c r="H142" s="418"/>
      <c r="I142" s="418"/>
    </row>
    <row r="143" spans="1:10" ht="141.75" customHeight="1">
      <c r="A143" s="11" t="s">
        <v>245</v>
      </c>
      <c r="B143" s="418" t="s">
        <v>180</v>
      </c>
      <c r="C143" s="418"/>
      <c r="D143" s="418"/>
      <c r="E143" s="418"/>
      <c r="F143" s="418"/>
      <c r="G143" s="418"/>
      <c r="H143" s="418"/>
      <c r="I143" s="418"/>
    </row>
    <row r="144" spans="1:10" ht="22.5" customHeight="1">
      <c r="A144" s="9"/>
      <c r="B144" s="418"/>
      <c r="C144" s="418"/>
      <c r="D144" s="418"/>
      <c r="E144" s="418"/>
      <c r="F144" s="418"/>
      <c r="G144" s="418"/>
      <c r="H144" s="418"/>
      <c r="I144" s="418"/>
    </row>
    <row r="145" spans="1:10" ht="74.25" customHeight="1">
      <c r="A145" s="11" t="s">
        <v>181</v>
      </c>
      <c r="B145" s="418" t="s">
        <v>182</v>
      </c>
      <c r="C145" s="418"/>
      <c r="D145" s="418"/>
      <c r="E145" s="418"/>
      <c r="F145" s="418"/>
      <c r="G145" s="418"/>
      <c r="H145" s="418"/>
      <c r="I145" s="418"/>
    </row>
    <row r="146" spans="1:10" ht="21.75" customHeight="1">
      <c r="A146" s="56"/>
      <c r="B146" s="5"/>
      <c r="C146" s="5"/>
      <c r="D146" s="5"/>
      <c r="E146" s="5"/>
      <c r="F146" s="5"/>
      <c r="G146" s="5"/>
      <c r="H146" s="5"/>
      <c r="I146" s="57"/>
      <c r="J146" s="1"/>
    </row>
    <row r="147" spans="1:10" ht="15.95" customHeight="1">
      <c r="A147" s="5"/>
      <c r="B147" s="5"/>
      <c r="C147" s="5"/>
      <c r="D147" s="5"/>
      <c r="E147" s="5"/>
      <c r="F147" s="5"/>
      <c r="G147" s="5"/>
      <c r="H147" s="5"/>
      <c r="I147" s="6"/>
      <c r="J147" s="1"/>
    </row>
    <row r="148" spans="1:10" ht="162" customHeight="1">
      <c r="A148" s="11" t="s">
        <v>183</v>
      </c>
      <c r="B148" s="418" t="s">
        <v>184</v>
      </c>
      <c r="C148" s="418"/>
      <c r="D148" s="418"/>
      <c r="E148" s="418"/>
      <c r="F148" s="418"/>
      <c r="G148" s="418"/>
      <c r="H148" s="418"/>
      <c r="I148" s="418"/>
    </row>
    <row r="149" spans="1:10" ht="15.95" customHeight="1">
      <c r="A149" s="11"/>
      <c r="B149" s="418"/>
      <c r="C149" s="418"/>
      <c r="D149" s="418"/>
      <c r="E149" s="418"/>
      <c r="F149" s="418"/>
      <c r="G149" s="418"/>
      <c r="H149" s="418"/>
      <c r="I149" s="418"/>
    </row>
    <row r="150" spans="1:10" ht="90" customHeight="1">
      <c r="A150" s="11" t="s">
        <v>185</v>
      </c>
      <c r="B150" s="418" t="s">
        <v>246</v>
      </c>
      <c r="C150" s="418"/>
      <c r="D150" s="418"/>
      <c r="E150" s="418"/>
      <c r="F150" s="418"/>
      <c r="G150" s="418"/>
      <c r="H150" s="418"/>
      <c r="I150" s="418"/>
    </row>
    <row r="151" spans="1:10" ht="15.95" customHeight="1">
      <c r="A151" s="11"/>
      <c r="B151" s="8"/>
      <c r="C151" s="8"/>
      <c r="D151" s="8"/>
      <c r="E151" s="8"/>
      <c r="F151" s="8"/>
      <c r="G151" s="8"/>
      <c r="H151" s="8"/>
      <c r="I151" s="8"/>
    </row>
    <row r="152" spans="1:10" ht="111.75" customHeight="1">
      <c r="A152" s="11" t="s">
        <v>247</v>
      </c>
      <c r="B152" s="418" t="s">
        <v>0</v>
      </c>
      <c r="C152" s="418"/>
      <c r="D152" s="418"/>
      <c r="E152" s="418"/>
      <c r="F152" s="418"/>
      <c r="G152" s="418"/>
      <c r="H152" s="418"/>
      <c r="I152" s="418"/>
    </row>
    <row r="153" spans="1:10" ht="30" customHeight="1">
      <c r="A153" s="11"/>
      <c r="B153" s="3"/>
      <c r="C153" s="3"/>
      <c r="D153" s="3"/>
      <c r="E153" s="3"/>
      <c r="F153" s="3"/>
      <c r="G153" s="3"/>
      <c r="H153" s="3"/>
      <c r="I153" s="3"/>
    </row>
    <row r="154" spans="1:10" ht="28.5" customHeight="1">
      <c r="A154" s="11"/>
      <c r="B154" s="3"/>
      <c r="C154" s="3"/>
      <c r="D154" s="3"/>
      <c r="E154" s="3"/>
      <c r="F154" s="3"/>
      <c r="G154" s="3"/>
      <c r="H154" s="3"/>
      <c r="I154" s="3"/>
    </row>
    <row r="155" spans="1:10" ht="21" customHeight="1">
      <c r="A155" s="413" t="s">
        <v>70</v>
      </c>
      <c r="B155" s="413"/>
      <c r="C155" s="413"/>
      <c r="D155" s="413"/>
      <c r="E155" s="417" t="s">
        <v>70</v>
      </c>
      <c r="F155" s="417"/>
      <c r="G155" s="417"/>
      <c r="H155" s="417"/>
      <c r="I155" s="417"/>
      <c r="J155" s="1"/>
    </row>
    <row r="156" spans="1:10" ht="33" customHeight="1">
      <c r="A156" s="415" t="s">
        <v>71</v>
      </c>
      <c r="B156" s="415"/>
      <c r="C156" s="415"/>
      <c r="D156" s="415"/>
      <c r="E156" s="416" t="s">
        <v>242</v>
      </c>
      <c r="F156" s="416"/>
      <c r="G156" s="416"/>
      <c r="H156" s="416"/>
      <c r="I156" s="416"/>
      <c r="J156" s="1"/>
    </row>
    <row r="157" spans="1:10" ht="27" customHeight="1">
      <c r="A157" s="56" t="s">
        <v>101</v>
      </c>
      <c r="B157" s="5"/>
      <c r="C157" s="5"/>
      <c r="D157" s="5"/>
      <c r="E157" s="5"/>
      <c r="F157" s="5"/>
      <c r="G157" s="5"/>
      <c r="H157" s="5"/>
      <c r="I157" s="57" t="s">
        <v>80</v>
      </c>
      <c r="J157" s="1"/>
    </row>
    <row r="158" spans="1:10" ht="21" customHeight="1">
      <c r="A158" s="11" t="s">
        <v>1</v>
      </c>
      <c r="B158" s="418" t="s">
        <v>2</v>
      </c>
      <c r="C158" s="418"/>
      <c r="D158" s="418"/>
      <c r="E158" s="418"/>
      <c r="F158" s="418"/>
      <c r="G158" s="418"/>
      <c r="H158" s="418"/>
      <c r="I158" s="418"/>
    </row>
    <row r="159" spans="1:10" ht="30" customHeight="1">
      <c r="A159" s="11"/>
      <c r="B159" s="8"/>
      <c r="C159" s="8"/>
      <c r="D159" s="8"/>
      <c r="E159" s="8"/>
      <c r="F159" s="8"/>
      <c r="G159" s="8"/>
      <c r="H159" s="8"/>
      <c r="I159" s="8"/>
    </row>
    <row r="160" spans="1:10" ht="74.25" customHeight="1">
      <c r="A160" s="11" t="s">
        <v>3</v>
      </c>
      <c r="B160" s="418" t="s">
        <v>4</v>
      </c>
      <c r="C160" s="418"/>
      <c r="D160" s="418"/>
      <c r="E160" s="418"/>
      <c r="F160" s="418"/>
      <c r="G160" s="418"/>
      <c r="H160" s="418"/>
      <c r="I160" s="418"/>
    </row>
    <row r="161" spans="1:10" ht="13.5" customHeight="1">
      <c r="A161" s="9"/>
      <c r="B161" s="8"/>
      <c r="C161" s="8"/>
      <c r="D161" s="8"/>
      <c r="E161" s="8"/>
      <c r="F161" s="8"/>
      <c r="G161" s="8"/>
      <c r="H161" s="8"/>
      <c r="I161" s="8"/>
    </row>
    <row r="162" spans="1:10" ht="16.5">
      <c r="A162" s="414" t="s">
        <v>5</v>
      </c>
      <c r="B162" s="414"/>
      <c r="C162" s="414"/>
      <c r="D162" s="414"/>
      <c r="E162" s="414"/>
      <c r="F162" s="414"/>
      <c r="G162" s="414"/>
      <c r="H162" s="414"/>
      <c r="I162" s="414"/>
    </row>
    <row r="163" spans="1:10" ht="30" customHeight="1">
      <c r="A163" s="9"/>
      <c r="B163" s="8"/>
      <c r="C163" s="8"/>
      <c r="D163" s="8"/>
      <c r="E163" s="8"/>
      <c r="F163" s="8"/>
      <c r="G163" s="8"/>
      <c r="H163" s="8"/>
      <c r="I163" s="8"/>
    </row>
    <row r="164" spans="1:10" ht="60" customHeight="1">
      <c r="A164" s="418" t="s">
        <v>6</v>
      </c>
      <c r="B164" s="418"/>
      <c r="C164" s="418"/>
      <c r="D164" s="418"/>
      <c r="E164" s="418"/>
      <c r="F164" s="418"/>
      <c r="G164" s="418"/>
      <c r="H164" s="418"/>
      <c r="I164" s="418"/>
    </row>
    <row r="165" spans="1:10" ht="11.25" customHeight="1">
      <c r="A165" s="10"/>
      <c r="B165" s="8"/>
      <c r="C165" s="8"/>
      <c r="D165" s="8"/>
      <c r="E165" s="8"/>
      <c r="F165" s="8"/>
      <c r="G165" s="8"/>
      <c r="H165" s="8"/>
      <c r="I165" s="8"/>
    </row>
    <row r="166" spans="1:10" ht="27.75" customHeight="1">
      <c r="A166" s="414" t="s">
        <v>7</v>
      </c>
      <c r="B166" s="414"/>
      <c r="C166" s="414"/>
      <c r="D166" s="414"/>
      <c r="E166" s="414"/>
      <c r="F166" s="414"/>
      <c r="G166" s="414"/>
      <c r="H166" s="414"/>
      <c r="I166" s="414"/>
    </row>
    <row r="167" spans="1:10" ht="12.75" customHeight="1">
      <c r="A167" s="9"/>
      <c r="B167" s="8"/>
      <c r="C167" s="8"/>
      <c r="D167" s="8"/>
      <c r="E167" s="8"/>
      <c r="F167" s="8"/>
      <c r="G167" s="8"/>
      <c r="H167" s="8"/>
      <c r="I167" s="8"/>
    </row>
    <row r="168" spans="1:10" ht="74.25" customHeight="1">
      <c r="A168" s="11" t="s">
        <v>85</v>
      </c>
      <c r="B168" s="418" t="s">
        <v>8</v>
      </c>
      <c r="C168" s="418"/>
      <c r="D168" s="418"/>
      <c r="E168" s="418"/>
      <c r="F168" s="418"/>
      <c r="G168" s="418"/>
      <c r="H168" s="418"/>
      <c r="I168" s="418"/>
    </row>
    <row r="169" spans="1:10" ht="23.25" customHeight="1">
      <c r="A169" s="12"/>
      <c r="B169" s="8"/>
      <c r="C169" s="8"/>
      <c r="D169" s="8"/>
      <c r="E169" s="8"/>
      <c r="F169" s="8"/>
      <c r="G169" s="8"/>
      <c r="H169" s="8"/>
      <c r="I169" s="8"/>
    </row>
    <row r="170" spans="1:10" ht="36" customHeight="1">
      <c r="A170" s="11" t="s">
        <v>191</v>
      </c>
      <c r="B170" s="418" t="s">
        <v>9</v>
      </c>
      <c r="C170" s="418"/>
      <c r="D170" s="418"/>
      <c r="E170" s="418"/>
      <c r="F170" s="418"/>
      <c r="G170" s="418"/>
      <c r="H170" s="418"/>
      <c r="I170" s="418"/>
    </row>
    <row r="171" spans="1:10" ht="21" customHeight="1">
      <c r="J171" s="1"/>
    </row>
    <row r="172" spans="1:10">
      <c r="J172" s="1"/>
    </row>
    <row r="173" spans="1:10" ht="52.5" customHeight="1">
      <c r="A173" s="11" t="s">
        <v>227</v>
      </c>
      <c r="B173" s="418" t="s">
        <v>10</v>
      </c>
      <c r="C173" s="418"/>
      <c r="D173" s="418"/>
      <c r="E173" s="418"/>
      <c r="F173" s="418"/>
      <c r="G173" s="418"/>
      <c r="H173" s="418"/>
      <c r="I173" s="418"/>
    </row>
    <row r="174" spans="1:10" ht="20.25" customHeight="1">
      <c r="A174" s="11"/>
      <c r="B174" s="8"/>
      <c r="C174" s="8"/>
      <c r="D174" s="8"/>
      <c r="E174" s="8"/>
      <c r="F174" s="8"/>
      <c r="G174" s="8"/>
      <c r="H174" s="8"/>
      <c r="I174" s="8"/>
    </row>
    <row r="175" spans="1:10" ht="40.5" customHeight="1">
      <c r="A175" s="11" t="s">
        <v>245</v>
      </c>
      <c r="B175" s="418" t="s">
        <v>18</v>
      </c>
      <c r="C175" s="418"/>
      <c r="D175" s="418"/>
      <c r="E175" s="418"/>
      <c r="F175" s="418"/>
      <c r="G175" s="418"/>
      <c r="H175" s="418"/>
      <c r="I175" s="418"/>
    </row>
    <row r="176" spans="1:10" ht="21.75" customHeight="1">
      <c r="A176" s="11"/>
      <c r="B176" s="8"/>
      <c r="C176" s="8"/>
      <c r="D176" s="8"/>
      <c r="E176" s="8"/>
      <c r="F176" s="8"/>
      <c r="G176" s="8"/>
      <c r="H176" s="8"/>
      <c r="I176" s="8"/>
    </row>
    <row r="177" spans="1:10" ht="88.5" customHeight="1">
      <c r="A177" s="11" t="s">
        <v>181</v>
      </c>
      <c r="B177" s="418" t="s">
        <v>196</v>
      </c>
      <c r="C177" s="418"/>
      <c r="D177" s="418"/>
      <c r="E177" s="418"/>
      <c r="F177" s="418"/>
      <c r="G177" s="418"/>
      <c r="H177" s="418"/>
      <c r="I177" s="418"/>
    </row>
    <row r="178" spans="1:10" ht="18" customHeight="1">
      <c r="A178" s="11"/>
      <c r="B178" s="8"/>
      <c r="C178" s="8"/>
      <c r="D178" s="8"/>
      <c r="E178" s="8"/>
      <c r="F178" s="8"/>
      <c r="G178" s="8"/>
      <c r="H178" s="8"/>
      <c r="I178" s="8"/>
    </row>
    <row r="179" spans="1:10" ht="63" customHeight="1">
      <c r="A179" s="11" t="s">
        <v>197</v>
      </c>
      <c r="B179" s="418" t="s">
        <v>198</v>
      </c>
      <c r="C179" s="418"/>
      <c r="D179" s="418"/>
      <c r="E179" s="418"/>
      <c r="F179" s="418"/>
      <c r="G179" s="418"/>
      <c r="H179" s="418"/>
      <c r="I179" s="418"/>
    </row>
    <row r="180" spans="1:10" ht="24" customHeight="1">
      <c r="A180" s="11"/>
      <c r="B180" s="3"/>
      <c r="C180" s="3"/>
      <c r="D180" s="3"/>
      <c r="E180" s="3"/>
      <c r="F180" s="3"/>
      <c r="G180" s="3"/>
      <c r="H180" s="3"/>
      <c r="I180" s="3"/>
    </row>
    <row r="181" spans="1:10" ht="27.75" customHeight="1">
      <c r="A181" s="11"/>
      <c r="B181" s="3"/>
      <c r="C181" s="3"/>
      <c r="D181" s="3"/>
      <c r="E181" s="3"/>
      <c r="F181" s="3"/>
      <c r="G181" s="3"/>
      <c r="H181" s="3"/>
      <c r="I181" s="3"/>
    </row>
    <row r="182" spans="1:10" ht="21" customHeight="1">
      <c r="A182" s="413" t="s">
        <v>70</v>
      </c>
      <c r="B182" s="413"/>
      <c r="C182" s="413"/>
      <c r="D182" s="413"/>
      <c r="E182" s="417" t="s">
        <v>70</v>
      </c>
      <c r="F182" s="417"/>
      <c r="G182" s="417"/>
      <c r="H182" s="417"/>
      <c r="I182" s="417"/>
      <c r="J182" s="1"/>
    </row>
    <row r="183" spans="1:10" ht="33" customHeight="1">
      <c r="A183" s="415" t="s">
        <v>71</v>
      </c>
      <c r="B183" s="415"/>
      <c r="C183" s="415"/>
      <c r="D183" s="415"/>
      <c r="E183" s="416" t="s">
        <v>242</v>
      </c>
      <c r="F183" s="416"/>
      <c r="G183" s="416"/>
      <c r="H183" s="416"/>
      <c r="I183" s="416"/>
      <c r="J183" s="1"/>
    </row>
    <row r="184" spans="1:10" ht="22.5" customHeight="1">
      <c r="A184" s="56" t="s">
        <v>101</v>
      </c>
      <c r="B184" s="5"/>
      <c r="C184" s="5"/>
      <c r="D184" s="5"/>
      <c r="E184" s="5"/>
      <c r="F184" s="5"/>
      <c r="G184" s="5"/>
      <c r="H184" s="5"/>
      <c r="I184" s="57" t="s">
        <v>81</v>
      </c>
      <c r="J184" s="1"/>
    </row>
    <row r="185" spans="1:10" ht="53.25" customHeight="1">
      <c r="A185" s="11" t="s">
        <v>183</v>
      </c>
      <c r="B185" s="418" t="s">
        <v>199</v>
      </c>
      <c r="C185" s="418"/>
      <c r="D185" s="418"/>
      <c r="E185" s="418"/>
      <c r="F185" s="418"/>
      <c r="G185" s="418"/>
      <c r="H185" s="418"/>
      <c r="I185" s="418"/>
    </row>
    <row r="186" spans="1:10" ht="15.75">
      <c r="A186" s="9"/>
      <c r="B186" s="8"/>
      <c r="C186" s="8"/>
      <c r="D186" s="8"/>
      <c r="E186" s="8"/>
      <c r="F186" s="8"/>
      <c r="G186" s="8"/>
      <c r="H186" s="8"/>
      <c r="I186" s="8"/>
    </row>
    <row r="187" spans="1:10" ht="21.95" customHeight="1">
      <c r="A187" s="8"/>
      <c r="B187" s="4"/>
      <c r="C187" s="8"/>
      <c r="D187" s="8"/>
      <c r="E187" s="8"/>
      <c r="F187" s="4"/>
      <c r="G187" s="8"/>
      <c r="H187" s="8"/>
      <c r="I187" s="8"/>
    </row>
    <row r="188" spans="1:10" ht="21.95" customHeight="1">
      <c r="A188" s="8"/>
      <c r="B188" s="14" t="s">
        <v>200</v>
      </c>
      <c r="C188" s="14"/>
      <c r="D188" s="14"/>
      <c r="E188" s="14"/>
      <c r="F188" s="14" t="s">
        <v>200</v>
      </c>
      <c r="G188" s="14"/>
      <c r="H188" s="14"/>
      <c r="I188" s="14"/>
    </row>
    <row r="189" spans="1:10" ht="35.25" customHeight="1">
      <c r="A189" s="8"/>
      <c r="B189" s="430" t="s">
        <v>71</v>
      </c>
      <c r="C189" s="430"/>
      <c r="D189" s="430"/>
      <c r="E189" s="430"/>
      <c r="F189" s="431" t="s">
        <v>242</v>
      </c>
      <c r="G189" s="430"/>
      <c r="H189" s="430"/>
      <c r="I189" s="430"/>
    </row>
    <row r="190" spans="1:10" ht="21.95" customHeight="1">
      <c r="A190" s="8"/>
      <c r="B190" s="15"/>
      <c r="C190" s="9"/>
      <c r="D190" s="9"/>
      <c r="E190" s="9"/>
      <c r="F190" s="16"/>
      <c r="G190" s="16"/>
      <c r="H190" s="16"/>
      <c r="I190" s="16"/>
    </row>
    <row r="191" spans="1:10" ht="21.95" customHeight="1">
      <c r="A191" s="8"/>
      <c r="B191" s="413" t="s">
        <v>201</v>
      </c>
      <c r="C191" s="413"/>
      <c r="D191" s="413"/>
      <c r="E191" s="413"/>
      <c r="F191" s="413" t="s">
        <v>201</v>
      </c>
      <c r="G191" s="413"/>
      <c r="H191" s="413"/>
      <c r="I191" s="413"/>
    </row>
    <row r="192" spans="1:10" ht="21.95" customHeight="1">
      <c r="A192" s="8"/>
      <c r="B192" s="4"/>
      <c r="C192" s="9"/>
      <c r="D192" s="9"/>
      <c r="E192" s="9"/>
      <c r="F192" s="4"/>
      <c r="G192" s="9"/>
      <c r="H192" s="9"/>
      <c r="I192" s="9"/>
    </row>
    <row r="193" spans="1:9" ht="21.95" customHeight="1">
      <c r="A193" s="8"/>
      <c r="B193" s="4"/>
      <c r="C193" s="9"/>
      <c r="D193" s="9"/>
      <c r="E193" s="9"/>
      <c r="F193" s="4"/>
      <c r="G193" s="9"/>
      <c r="H193" s="9"/>
      <c r="I193" s="9"/>
    </row>
    <row r="194" spans="1:9" ht="21.95" customHeight="1">
      <c r="A194" s="8"/>
      <c r="B194" s="5" t="s">
        <v>202</v>
      </c>
      <c r="C194" s="17"/>
      <c r="D194" s="5"/>
      <c r="E194" s="5"/>
      <c r="F194" s="422" t="str">
        <f>"Name : "&amp;'Name of Bidder'!D16</f>
        <v xml:space="preserve">Name : </v>
      </c>
      <c r="G194" s="422"/>
      <c r="H194" s="422"/>
      <c r="I194" s="422"/>
    </row>
    <row r="195" spans="1:9" ht="21.95" customHeight="1">
      <c r="A195" s="8"/>
      <c r="B195" s="5" t="s">
        <v>22</v>
      </c>
      <c r="C195" s="17"/>
      <c r="D195" s="5"/>
      <c r="E195" s="5"/>
      <c r="F195" s="5" t="str">
        <f>"Designation : "&amp;'Name of Bidder'!D17</f>
        <v xml:space="preserve">Designation : </v>
      </c>
      <c r="G195" s="14"/>
      <c r="H195" s="14"/>
      <c r="I195" s="14"/>
    </row>
    <row r="196" spans="1:9" ht="21.95" customHeight="1">
      <c r="A196" s="8"/>
      <c r="B196" s="14"/>
      <c r="C196" s="9"/>
      <c r="D196" s="9"/>
      <c r="E196" s="9"/>
      <c r="F196" s="14"/>
      <c r="G196" s="9"/>
      <c r="H196" s="9"/>
      <c r="I196" s="9"/>
    </row>
    <row r="197" spans="1:9" ht="21.95" customHeight="1">
      <c r="A197" s="8"/>
      <c r="B197" s="413" t="s">
        <v>203</v>
      </c>
      <c r="C197" s="413"/>
      <c r="D197" s="413"/>
      <c r="E197" s="413"/>
      <c r="F197" s="413" t="s">
        <v>203</v>
      </c>
      <c r="G197" s="413"/>
      <c r="H197" s="413"/>
      <c r="I197" s="413"/>
    </row>
    <row r="198" spans="1:9" ht="21.95" customHeight="1">
      <c r="A198" s="8"/>
      <c r="B198" s="5" t="s">
        <v>202</v>
      </c>
      <c r="C198" s="5"/>
      <c r="D198" s="5"/>
      <c r="E198" s="5"/>
      <c r="F198" s="5" t="s">
        <v>202</v>
      </c>
      <c r="G198" s="14"/>
      <c r="H198" s="14"/>
      <c r="I198" s="14"/>
    </row>
    <row r="199" spans="1:9" ht="21.95" customHeight="1">
      <c r="A199" s="8"/>
      <c r="B199" s="5" t="s">
        <v>22</v>
      </c>
      <c r="C199" s="5"/>
      <c r="D199" s="5"/>
      <c r="E199" s="5"/>
      <c r="F199" s="5" t="s">
        <v>22</v>
      </c>
      <c r="G199" s="8"/>
      <c r="H199" s="8"/>
      <c r="I199" s="8"/>
    </row>
    <row r="200" spans="1:9" ht="21.95" customHeight="1">
      <c r="A200" s="8"/>
      <c r="B200" s="8"/>
      <c r="C200" s="8"/>
      <c r="D200" s="8"/>
      <c r="E200" s="8"/>
      <c r="F200" s="8"/>
      <c r="G200" s="8"/>
      <c r="H200" s="8"/>
      <c r="I200" s="8"/>
    </row>
    <row r="201" spans="1:9" ht="21.95" customHeight="1">
      <c r="A201" s="8"/>
      <c r="B201" s="413" t="s">
        <v>11</v>
      </c>
      <c r="C201" s="413"/>
      <c r="D201" s="413"/>
      <c r="E201" s="413"/>
      <c r="F201" s="413" t="s">
        <v>11</v>
      </c>
      <c r="G201" s="413"/>
      <c r="H201" s="413"/>
      <c r="I201" s="413"/>
    </row>
    <row r="202" spans="1:9" ht="21.95" customHeight="1">
      <c r="A202" s="8"/>
      <c r="B202" s="5" t="s">
        <v>202</v>
      </c>
      <c r="C202" s="5"/>
      <c r="D202" s="5"/>
      <c r="E202" s="5"/>
      <c r="F202" s="5" t="s">
        <v>202</v>
      </c>
      <c r="G202" s="14"/>
      <c r="H202" s="14"/>
      <c r="I202" s="14"/>
    </row>
    <row r="203" spans="1:9" ht="21.95" customHeight="1">
      <c r="A203" s="8"/>
      <c r="B203" s="5" t="s">
        <v>22</v>
      </c>
      <c r="C203" s="5"/>
      <c r="D203" s="5"/>
      <c r="E203" s="5"/>
      <c r="F203" s="5" t="s">
        <v>22</v>
      </c>
      <c r="G203" s="8"/>
      <c r="H203" s="8"/>
      <c r="I203" s="8"/>
    </row>
    <row r="204" spans="1:9" ht="21.95" customHeight="1">
      <c r="A204" s="8"/>
      <c r="B204" s="5"/>
      <c r="C204" s="5"/>
      <c r="D204" s="5"/>
      <c r="E204" s="5"/>
      <c r="F204" s="5"/>
      <c r="G204" s="8"/>
      <c r="H204" s="8"/>
      <c r="I204" s="8"/>
    </row>
    <row r="205" spans="1:9" ht="21.95" customHeight="1">
      <c r="A205" s="8"/>
      <c r="B205" s="5"/>
      <c r="C205" s="5"/>
      <c r="D205" s="5"/>
      <c r="E205" s="5"/>
      <c r="F205" s="5"/>
      <c r="G205" s="8"/>
      <c r="H205" s="8"/>
      <c r="I205" s="8"/>
    </row>
    <row r="206" spans="1:9" ht="21.95" customHeight="1">
      <c r="A206" s="8"/>
      <c r="B206" s="5"/>
      <c r="C206" s="5"/>
      <c r="D206" s="5"/>
      <c r="E206" s="5"/>
      <c r="F206" s="5"/>
      <c r="G206" s="8"/>
      <c r="H206" s="8"/>
      <c r="I206" s="8"/>
    </row>
    <row r="207" spans="1:9" ht="21.95" customHeight="1">
      <c r="A207" s="8"/>
      <c r="B207" s="5"/>
      <c r="C207" s="5"/>
      <c r="D207" s="5"/>
      <c r="E207" s="5"/>
      <c r="F207" s="5"/>
      <c r="G207" s="8"/>
      <c r="H207" s="8"/>
      <c r="I207" s="8"/>
    </row>
    <row r="208" spans="1:9" ht="21.95" customHeight="1">
      <c r="A208" s="8"/>
      <c r="B208" s="5"/>
      <c r="C208" s="5"/>
      <c r="D208" s="5"/>
      <c r="E208" s="5"/>
      <c r="F208" s="5"/>
      <c r="G208" s="8"/>
      <c r="H208" s="8"/>
      <c r="I208" s="8"/>
    </row>
    <row r="209" spans="1:9" ht="21.95" customHeight="1">
      <c r="A209" s="8"/>
      <c r="B209" s="5"/>
      <c r="C209" s="5"/>
      <c r="D209" s="5"/>
      <c r="E209" s="5"/>
      <c r="F209" s="5"/>
      <c r="G209" s="8"/>
      <c r="H209" s="8"/>
      <c r="I209" s="8"/>
    </row>
    <row r="210" spans="1:9" ht="21.95" customHeight="1">
      <c r="A210" s="8"/>
      <c r="B210" s="5"/>
      <c r="C210" s="5"/>
      <c r="D210" s="5"/>
      <c r="E210" s="5"/>
      <c r="F210" s="5"/>
      <c r="G210" s="8"/>
      <c r="H210" s="8"/>
      <c r="I210" s="8"/>
    </row>
    <row r="211" spans="1:9" ht="21.95" customHeight="1">
      <c r="A211" s="8"/>
      <c r="B211" s="5"/>
      <c r="C211" s="5"/>
      <c r="D211" s="5"/>
      <c r="E211" s="5"/>
      <c r="F211" s="5"/>
      <c r="G211" s="8"/>
      <c r="H211" s="8"/>
      <c r="I211" s="8"/>
    </row>
    <row r="212" spans="1:9" ht="21.95" customHeight="1">
      <c r="A212" s="8"/>
      <c r="B212" s="5"/>
      <c r="C212" s="5"/>
      <c r="D212" s="5"/>
      <c r="E212" s="5"/>
      <c r="F212" s="5"/>
      <c r="G212" s="8"/>
      <c r="H212" s="8"/>
      <c r="I212" s="8"/>
    </row>
    <row r="213" spans="1:9" ht="21.95" customHeight="1">
      <c r="A213" s="8"/>
      <c r="B213" s="5"/>
      <c r="C213" s="5"/>
      <c r="D213" s="5"/>
      <c r="E213" s="5"/>
      <c r="F213" s="5"/>
      <c r="G213" s="8"/>
      <c r="H213" s="8"/>
      <c r="I213" s="8"/>
    </row>
    <row r="214" spans="1:9" ht="21.95" customHeight="1">
      <c r="A214" s="8"/>
      <c r="B214" s="5"/>
      <c r="C214" s="5"/>
      <c r="D214" s="5"/>
      <c r="E214" s="5"/>
      <c r="F214" s="5"/>
      <c r="G214" s="8"/>
      <c r="H214" s="8"/>
      <c r="I214" s="8"/>
    </row>
    <row r="215" spans="1:9" ht="21.95" customHeight="1">
      <c r="A215" s="8"/>
      <c r="B215" s="5"/>
      <c r="C215" s="5"/>
      <c r="D215" s="5"/>
      <c r="E215" s="5"/>
      <c r="F215" s="5"/>
      <c r="G215" s="8"/>
      <c r="H215" s="8"/>
      <c r="I215" s="8"/>
    </row>
    <row r="216" spans="1:9" ht="21.95" customHeight="1">
      <c r="A216" s="8"/>
      <c r="B216" s="5"/>
      <c r="C216" s="5"/>
      <c r="D216" s="5"/>
      <c r="E216" s="5"/>
      <c r="F216" s="5"/>
      <c r="G216" s="8"/>
      <c r="H216" s="8"/>
      <c r="I216" s="8"/>
    </row>
    <row r="217" spans="1:9" ht="21.95" customHeight="1">
      <c r="A217" s="8"/>
      <c r="B217" s="5"/>
      <c r="C217" s="5"/>
      <c r="D217" s="5"/>
      <c r="E217" s="5"/>
      <c r="F217" s="5"/>
      <c r="G217" s="8"/>
      <c r="H217" s="8"/>
      <c r="I217" s="8"/>
    </row>
    <row r="218" spans="1:9" ht="21.95" customHeight="1">
      <c r="A218" s="8"/>
      <c r="B218" s="5"/>
      <c r="C218" s="5"/>
      <c r="D218" s="5"/>
      <c r="E218" s="5"/>
      <c r="F218" s="5"/>
      <c r="G218" s="8"/>
      <c r="H218" s="8"/>
      <c r="I218" s="8"/>
    </row>
    <row r="219" spans="1:9" ht="21.95" customHeight="1">
      <c r="A219" s="8"/>
      <c r="B219" s="5"/>
      <c r="C219" s="5"/>
      <c r="D219" s="5"/>
      <c r="E219" s="5"/>
      <c r="F219" s="5"/>
      <c r="G219" s="8"/>
      <c r="H219" s="8"/>
      <c r="I219" s="8"/>
    </row>
    <row r="220" spans="1:9" ht="21.95" customHeight="1">
      <c r="A220" s="8"/>
      <c r="B220" s="5"/>
      <c r="C220" s="5"/>
      <c r="D220" s="5"/>
      <c r="E220" s="5"/>
      <c r="F220" s="5"/>
      <c r="G220" s="8"/>
      <c r="H220" s="8"/>
      <c r="I220" s="8"/>
    </row>
    <row r="221" spans="1:9" ht="21.95" customHeight="1">
      <c r="A221" s="8"/>
      <c r="B221" s="5"/>
      <c r="C221" s="5"/>
      <c r="D221" s="5"/>
      <c r="E221" s="5"/>
      <c r="F221" s="5"/>
      <c r="G221" s="8"/>
      <c r="H221" s="8"/>
      <c r="I221" s="8"/>
    </row>
    <row r="222" spans="1:9" ht="21.95" customHeight="1">
      <c r="A222" s="70"/>
      <c r="B222" s="71"/>
      <c r="C222" s="71"/>
      <c r="D222" s="71"/>
      <c r="E222" s="71"/>
      <c r="F222" s="71"/>
      <c r="G222" s="70"/>
      <c r="H222" s="70"/>
      <c r="I222" s="70"/>
    </row>
    <row r="223" spans="1:9" ht="21.95" customHeight="1">
      <c r="A223" s="56" t="s">
        <v>101</v>
      </c>
      <c r="B223" s="5"/>
      <c r="C223" s="5"/>
      <c r="D223" s="5"/>
      <c r="E223" s="5"/>
      <c r="F223" s="5"/>
      <c r="G223" s="5"/>
      <c r="H223" s="5"/>
      <c r="I223" s="57" t="s">
        <v>82</v>
      </c>
    </row>
    <row r="224" spans="1:9" ht="21.95" customHeight="1">
      <c r="A224" s="8"/>
      <c r="B224" s="5"/>
      <c r="C224" s="5"/>
      <c r="D224" s="5"/>
      <c r="E224" s="5"/>
      <c r="F224" s="5"/>
      <c r="G224" s="8"/>
      <c r="H224" s="8"/>
      <c r="I224" s="8"/>
    </row>
    <row r="225" spans="1:10" ht="21.95" customHeight="1">
      <c r="A225" s="8"/>
      <c r="B225" s="5"/>
      <c r="C225" s="5"/>
      <c r="D225" s="5"/>
      <c r="E225" s="5"/>
      <c r="F225" s="5"/>
      <c r="G225" s="8"/>
      <c r="H225" s="8"/>
      <c r="I225" s="8"/>
    </row>
    <row r="226" spans="1:10" ht="21.95" customHeight="1">
      <c r="A226" s="8"/>
      <c r="B226" s="5"/>
      <c r="C226" s="5"/>
      <c r="D226" s="5"/>
      <c r="E226" s="5"/>
      <c r="F226" s="5"/>
      <c r="G226" s="8"/>
      <c r="H226" s="8"/>
      <c r="I226" s="8"/>
    </row>
    <row r="227" spans="1:10" ht="21.95" customHeight="1">
      <c r="A227" s="8"/>
      <c r="B227" s="5"/>
      <c r="C227" s="5"/>
      <c r="D227" s="5"/>
      <c r="E227" s="5"/>
      <c r="F227" s="5"/>
      <c r="G227" s="8"/>
      <c r="H227" s="8"/>
      <c r="I227" s="8"/>
    </row>
    <row r="228" spans="1:10" ht="21.95" customHeight="1">
      <c r="A228" s="8"/>
      <c r="B228" s="5"/>
      <c r="C228" s="5"/>
      <c r="D228" s="5"/>
      <c r="E228" s="5"/>
      <c r="F228" s="5"/>
      <c r="G228" s="8"/>
      <c r="H228" s="8"/>
      <c r="I228" s="8"/>
    </row>
    <row r="229" spans="1:10" ht="21.95" customHeight="1">
      <c r="A229" s="8"/>
      <c r="B229" s="5"/>
      <c r="C229" s="5"/>
      <c r="D229" s="5"/>
      <c r="E229" s="5"/>
      <c r="F229" s="5"/>
      <c r="G229" s="8"/>
      <c r="H229" s="8"/>
      <c r="I229" s="8"/>
    </row>
    <row r="230" spans="1:10" ht="21.95" customHeight="1">
      <c r="A230" s="8"/>
      <c r="B230" s="5"/>
      <c r="C230" s="5"/>
      <c r="D230" s="5"/>
      <c r="E230" s="5"/>
      <c r="F230" s="5"/>
      <c r="G230" s="8"/>
      <c r="H230" s="8"/>
      <c r="I230" s="8"/>
    </row>
    <row r="231" spans="1:10" ht="21.95" customHeight="1">
      <c r="A231" s="8"/>
      <c r="B231" s="5"/>
      <c r="C231" s="5"/>
      <c r="D231" s="5"/>
      <c r="E231" s="5"/>
      <c r="F231" s="5"/>
      <c r="G231" s="8"/>
      <c r="H231" s="8"/>
      <c r="I231" s="8"/>
    </row>
    <row r="232" spans="1:10" ht="21.95" customHeight="1">
      <c r="A232" s="8"/>
      <c r="B232" s="5"/>
      <c r="C232" s="5"/>
      <c r="D232" s="5"/>
      <c r="E232" s="5"/>
      <c r="F232" s="5"/>
      <c r="G232" s="8"/>
      <c r="H232" s="8"/>
      <c r="I232" s="8"/>
    </row>
    <row r="233" spans="1:10" ht="21.95" customHeight="1">
      <c r="A233" s="8"/>
      <c r="B233" s="5"/>
      <c r="C233" s="5"/>
      <c r="D233" s="5"/>
      <c r="E233" s="5"/>
      <c r="F233" s="5"/>
      <c r="G233" s="8"/>
      <c r="H233" s="8"/>
      <c r="I233" s="8"/>
    </row>
    <row r="234" spans="1:10" ht="21.95" customHeight="1">
      <c r="A234" s="8"/>
      <c r="B234" s="5"/>
      <c r="C234" s="5"/>
      <c r="D234" s="5"/>
      <c r="E234" s="5"/>
      <c r="F234" s="5"/>
      <c r="G234" s="8"/>
      <c r="H234" s="8"/>
      <c r="I234" s="8"/>
    </row>
    <row r="235" spans="1:10" ht="21.95" customHeight="1">
      <c r="A235" s="8"/>
      <c r="B235" s="5"/>
      <c r="C235" s="5"/>
      <c r="D235" s="5"/>
      <c r="E235" s="5"/>
      <c r="F235" s="5"/>
      <c r="G235" s="8"/>
      <c r="H235" s="8"/>
      <c r="I235" s="8"/>
    </row>
    <row r="236" spans="1:10" ht="15.75">
      <c r="A236" s="8"/>
      <c r="B236" s="8"/>
      <c r="C236" s="8"/>
      <c r="D236" s="8"/>
      <c r="E236" s="8"/>
      <c r="F236" s="8"/>
      <c r="G236" s="8"/>
      <c r="H236" s="8"/>
      <c r="I236" s="8"/>
    </row>
    <row r="237" spans="1:10">
      <c r="J237" s="1"/>
    </row>
    <row r="238" spans="1:10" ht="15.75">
      <c r="A238" s="8"/>
      <c r="B238" s="8"/>
      <c r="C238" s="8"/>
      <c r="D238" s="8"/>
      <c r="E238" s="8"/>
      <c r="F238" s="8"/>
      <c r="G238" s="8"/>
      <c r="H238" s="8"/>
      <c r="I238" s="8"/>
    </row>
    <row r="239" spans="1:10" ht="15.75">
      <c r="A239" s="8"/>
      <c r="B239" s="8"/>
      <c r="C239" s="8"/>
      <c r="D239" s="8"/>
      <c r="E239" s="8"/>
      <c r="F239" s="8"/>
      <c r="G239" s="8"/>
      <c r="H239" s="8"/>
      <c r="I239" s="8"/>
    </row>
    <row r="240" spans="1:10" ht="15.75">
      <c r="A240" s="8"/>
      <c r="B240" s="8"/>
      <c r="C240" s="8"/>
      <c r="D240" s="8"/>
      <c r="E240" s="8"/>
      <c r="F240" s="8"/>
      <c r="G240" s="8"/>
      <c r="H240" s="8"/>
      <c r="I240" s="8"/>
    </row>
    <row r="241" spans="1:9" ht="15.75">
      <c r="A241" s="8"/>
      <c r="B241" s="8"/>
      <c r="C241" s="8"/>
      <c r="D241" s="8"/>
      <c r="E241" s="8"/>
      <c r="F241" s="8"/>
      <c r="G241" s="8"/>
      <c r="H241" s="8"/>
      <c r="I241" s="8"/>
    </row>
    <row r="242" spans="1:9" ht="15.75">
      <c r="A242" s="8"/>
      <c r="B242" s="8"/>
      <c r="C242" s="8"/>
      <c r="D242" s="8"/>
      <c r="E242" s="8"/>
      <c r="F242" s="8"/>
      <c r="G242" s="8"/>
      <c r="H242" s="8"/>
      <c r="I242" s="8"/>
    </row>
    <row r="243" spans="1:9" ht="15.75">
      <c r="A243" s="8"/>
      <c r="B243" s="8"/>
      <c r="C243" s="8"/>
      <c r="D243" s="8"/>
      <c r="E243" s="8"/>
      <c r="F243" s="8"/>
      <c r="G243" s="8"/>
      <c r="H243" s="8"/>
      <c r="I243" s="8"/>
    </row>
    <row r="244" spans="1:9" ht="15.75">
      <c r="A244" s="8"/>
      <c r="B244" s="8"/>
      <c r="C244" s="8"/>
      <c r="D244" s="8"/>
      <c r="E244" s="8"/>
      <c r="F244" s="8"/>
      <c r="G244" s="8"/>
      <c r="H244" s="8"/>
      <c r="I244" s="8"/>
    </row>
    <row r="245" spans="1:9" ht="15.75">
      <c r="A245" s="8"/>
      <c r="B245" s="8"/>
      <c r="C245" s="8"/>
      <c r="D245" s="8"/>
      <c r="E245" s="8"/>
      <c r="F245" s="8"/>
      <c r="G245" s="8"/>
      <c r="H245" s="8"/>
      <c r="I245" s="8"/>
    </row>
    <row r="246" spans="1:9" ht="15.75">
      <c r="A246" s="8"/>
      <c r="B246" s="8"/>
      <c r="C246" s="8"/>
      <c r="D246" s="8"/>
      <c r="E246" s="8"/>
      <c r="F246" s="8"/>
      <c r="G246" s="8"/>
      <c r="H246" s="8"/>
      <c r="I246" s="8"/>
    </row>
    <row r="247" spans="1:9" ht="15.75">
      <c r="A247" s="8"/>
      <c r="B247" s="8"/>
      <c r="C247" s="8"/>
      <c r="D247" s="8"/>
      <c r="E247" s="8"/>
      <c r="F247" s="8"/>
      <c r="G247" s="8"/>
      <c r="H247" s="8"/>
      <c r="I247" s="8"/>
    </row>
    <row r="248" spans="1:9" ht="15.75">
      <c r="A248" s="8"/>
      <c r="B248" s="8"/>
      <c r="C248" s="8"/>
      <c r="D248" s="8"/>
      <c r="E248" s="8"/>
      <c r="F248" s="8"/>
      <c r="G248" s="8"/>
      <c r="H248" s="8"/>
      <c r="I248" s="8"/>
    </row>
    <row r="249" spans="1:9" ht="15.75">
      <c r="A249" s="8"/>
      <c r="B249" s="8"/>
      <c r="C249" s="8"/>
      <c r="D249" s="8"/>
      <c r="E249" s="8"/>
      <c r="F249" s="8"/>
      <c r="G249" s="8"/>
      <c r="H249" s="8"/>
      <c r="I249" s="8"/>
    </row>
    <row r="250" spans="1:9" ht="15.75">
      <c r="A250" s="8"/>
      <c r="B250" s="8"/>
      <c r="C250" s="8"/>
      <c r="D250" s="8"/>
      <c r="E250" s="8"/>
      <c r="F250" s="8"/>
      <c r="G250" s="8"/>
      <c r="H250" s="8"/>
      <c r="I250" s="8"/>
    </row>
  </sheetData>
  <sheetProtection formatColumns="0" formatRows="0" selectLockedCells="1"/>
  <customSheetViews>
    <customSheetView guid="{6F637C86-117D-4792-B5D4-37E20B1C50B5}"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59" right="0.42" top="0.52" bottom="0.32" header="0.27" footer="0.21"/>
      <printOptions horizontalCentered="1"/>
      <pageSetup paperSize="9" scale="87" orientation="portrait" r:id="rId1"/>
      <headerFooter alignWithMargins="0"/>
    </customSheetView>
    <customSheetView guid="{DF819C10-7533-4A2E-B278-90B3B38A4AE6}"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59" right="0.42" top="0.52" bottom="0.32" header="0.27" footer="0.21"/>
      <printOptions horizontalCentered="1"/>
      <pageSetup paperSize="9" scale="87" orientation="portrait" r:id="rId2"/>
      <headerFooter alignWithMargins="0"/>
    </customSheetView>
    <customSheetView guid="{863DE73B-EDD5-4C94-B877-7C156CB081F7}" showPageBreaks="1" zeroValues="0" printArea="1" hiddenRows="1" hiddenColumns="1" view="pageBreakPreview" topLeftCell="A175">
      <selection activeCell="B51" sqref="B51"/>
      <rowBreaks count="7" manualBreakCount="7">
        <brk id="54" max="8" man="1"/>
        <brk id="79" max="8" man="1"/>
        <brk id="97" max="8" man="1"/>
        <brk id="119" max="8" man="1"/>
        <brk id="141" max="8" man="1"/>
        <brk id="158" max="8" man="1"/>
        <brk id="185" max="8" man="1"/>
      </rowBreaks>
      <pageMargins left="0.59" right="0.42" top="0.52" bottom="0.32" header="0.27" footer="0.21"/>
      <printOptions horizontalCentered="1"/>
      <pageSetup paperSize="9" scale="87" orientation="portrait" r:id="rId3"/>
      <headerFooter alignWithMargins="0"/>
    </customSheetView>
    <customSheetView guid="{6B2C1320-5106-401D-86E8-03FFC7419150}" scale="85" showPageBreaks="1" zeroValues="0" printArea="1" hiddenRows="1" hiddenColumns="1" view="pageBreakPreview" showRuler="0">
      <selection activeCell="T34" sqref="T34"/>
      <rowBreaks count="7" manualBreakCount="7">
        <brk id="54" max="8" man="1"/>
        <brk id="79" max="8" man="1"/>
        <brk id="97" max="8" man="1"/>
        <brk id="119" max="8" man="1"/>
        <brk id="141" max="8" man="1"/>
        <brk id="158" max="8" man="1"/>
        <brk id="185" max="8" man="1"/>
      </rowBreaks>
      <pageMargins left="0.59" right="0.42" top="0.52" bottom="0.32" header="0.27" footer="0.21"/>
      <printOptions horizontalCentered="1"/>
      <pageSetup paperSize="9" scale="88" orientation="portrait" r:id="rId4"/>
      <headerFooter alignWithMargins="0"/>
    </customSheetView>
    <customSheetView guid="{CD4CA1A8-824A-452F-BDBA-32A47C1B3013}" showPageBreaks="1" printArea="1" hiddenRows="1" view="pageBreakPreview">
      <selection activeCell="M6" sqref="M6"/>
      <pageMargins left="0.75" right="0.75" top="0.68" bottom="0.19" header="0.5" footer="0.15"/>
      <printOptions horizontalCentered="1"/>
      <pageSetup paperSize="9" orientation="portrait" r:id="rId5"/>
      <headerFooter alignWithMargins="0"/>
    </customSheetView>
    <customSheetView guid="{237D8718-39ED-4FFE-B3B2-D1192F8D2E87}" showPageBreaks="1" printArea="1" hiddenRows="1" view="pageBreakPreview">
      <selection activeCell="M6" sqref="M6"/>
      <pageMargins left="0.75" right="0.75" top="0.68" bottom="0.19" header="0.5" footer="0.15"/>
      <printOptions horizontalCentered="1"/>
      <pageSetup paperSize="9" orientation="portrait" r:id="rId6"/>
      <headerFooter alignWithMargins="0"/>
    </customSheetView>
    <customSheetView guid="{1C70608C-646A-4043-A222-6253B5006A93}" showPageBreaks="1" printArea="1" hiddenRows="1">
      <selection activeCell="M6" sqref="M6"/>
      <pageMargins left="0.75" right="0.75" top="0.68" bottom="0.19" header="0.5" footer="0.15"/>
      <printOptions horizontalCentered="1"/>
      <pageSetup paperSize="9" orientation="portrait" r:id="rId7"/>
      <headerFooter alignWithMargins="0"/>
    </customSheetView>
    <customSheetView guid="{3545AE1A-D3DD-4FC8-880A-180A3F66AD42}" scale="85" showPageBreaks="1" zeroValues="0" printArea="1" hiddenRows="1" hiddenColumns="1" view="pageBreakPreview" topLeftCell="A64">
      <selection activeCell="C67" sqref="C67:I67"/>
      <rowBreaks count="7" manualBreakCount="7">
        <brk id="54" max="8" man="1"/>
        <brk id="79" max="8" man="1"/>
        <brk id="97" max="8" man="1"/>
        <brk id="119" max="8" man="1"/>
        <brk id="141" max="8" man="1"/>
        <brk id="158" max="8" man="1"/>
        <brk id="185" max="8" man="1"/>
      </rowBreaks>
      <pageMargins left="0.59" right="0.42" top="0.52" bottom="0.32" header="0.27" footer="0.21"/>
      <printOptions horizontalCentered="1"/>
      <pageSetup paperSize="9" scale="88" orientation="portrait" r:id="rId8"/>
      <headerFooter alignWithMargins="0"/>
    </customSheetView>
    <customSheetView guid="{C0D2F720-9CF1-451B-A21B-46E9EE29F95A}" scale="85" showPageBreaks="1" zeroValues="0" printArea="1" hiddenRows="1" hiddenColumns="1" view="pageBreakPreview" topLeftCell="A64">
      <selection activeCell="C67" sqref="C67:I67"/>
      <rowBreaks count="8" manualBreakCount="8">
        <brk id="54" max="8" man="1"/>
        <brk id="79" max="8" man="1"/>
        <brk id="97" max="8" man="1"/>
        <brk id="119" max="8" man="1"/>
        <brk id="141" max="8" man="1"/>
        <brk id="157" max="8" man="1"/>
        <brk id="158" max="8" man="1"/>
        <brk id="185" max="8" man="1"/>
      </rowBreaks>
      <pageMargins left="0.59" right="0.42" top="0.52" bottom="0.32" header="0.27" footer="0.21"/>
      <printOptions horizontalCentered="1"/>
      <pageSetup paperSize="9" scale="88" orientation="portrait" r:id="rId9"/>
      <headerFooter alignWithMargins="0"/>
    </customSheetView>
    <customSheetView guid="{629BDD3E-4046-451D-8D01-11325237A091}" zeroValues="0" hiddenRows="1" hiddenColumns="1" topLeftCell="A202">
      <selection activeCell="E64" sqref="C64:I66"/>
      <rowBreaks count="7" manualBreakCount="7">
        <brk id="54" max="8" man="1"/>
        <brk id="79" max="8" man="1"/>
        <brk id="97" max="8" man="1"/>
        <brk id="119" max="8" man="1"/>
        <brk id="141" max="8" man="1"/>
        <brk id="158" max="8" man="1"/>
        <brk id="185" max="8" man="1"/>
      </rowBreaks>
      <pageMargins left="0.59" right="0.42" top="0.52" bottom="0.32" header="0.27" footer="0.21"/>
      <printOptions horizontalCentered="1"/>
      <pageSetup paperSize="9" scale="88" orientation="portrait" r:id="rId10"/>
      <headerFooter alignWithMargins="0"/>
    </customSheetView>
    <customSheetView guid="{61A8E90E-9DEC-4083-98B2-482D9678BA93}" showPageBreaks="1" zeroValues="0" printArea="1" hiddenRows="1" hiddenColumns="1" view="pageBreakPreview" topLeftCell="A175">
      <selection activeCell="B11" sqref="A11:IV12"/>
      <rowBreaks count="7" manualBreakCount="7">
        <brk id="54" max="8" man="1"/>
        <brk id="79" max="8" man="1"/>
        <brk id="97" max="8" man="1"/>
        <brk id="119" max="8" man="1"/>
        <brk id="141" max="8" man="1"/>
        <brk id="158" max="8" man="1"/>
        <brk id="185" max="8" man="1"/>
      </rowBreaks>
      <pageMargins left="0.59" right="0.42" top="0.52" bottom="0.32" header="0.27" footer="0.21"/>
      <printOptions horizontalCentered="1"/>
      <pageSetup paperSize="9" scale="87" orientation="portrait" r:id="rId11"/>
      <headerFooter alignWithMargins="0"/>
    </customSheetView>
    <customSheetView guid="{9CE94B9F-4902-4B08-AE4E-74E93D8E789E}"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59" right="0.42" top="0.52" bottom="0.32" header="0.27" footer="0.21"/>
      <printOptions horizontalCentered="1"/>
      <pageSetup paperSize="9" scale="87" orientation="portrait" r:id="rId12"/>
      <headerFooter alignWithMargins="0"/>
    </customSheetView>
    <customSheetView guid="{A60C0BDD-7FB1-4EBA-A0E1-529280DA1A28}"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59" right="0.42" top="0.52" bottom="0.32" header="0.27" footer="0.21"/>
      <printOptions horizontalCentered="1"/>
      <pageSetup paperSize="9" scale="87" orientation="portrait" r:id="rId13"/>
      <headerFooter alignWithMargins="0"/>
    </customSheetView>
    <customSheetView guid="{27F75044-6024-4403-9A39-D72B9CCD332B}" showPageBreaks="1" zeroValues="0" printArea="1" hiddenRows="1" hiddenColumns="1" state="hidden" view="pageBreakPreview" topLeftCell="A35">
      <selection activeCell="H218" sqref="H218"/>
      <rowBreaks count="7" manualBreakCount="7">
        <brk id="53" max="8" man="1"/>
        <brk id="78" max="8" man="1"/>
        <brk id="96" max="8" man="1"/>
        <brk id="118" max="8" man="1"/>
        <brk id="140" max="8" man="1"/>
        <brk id="157" max="8" man="1"/>
        <brk id="184" max="8" man="1"/>
      </rowBreaks>
      <pageMargins left="0.59" right="0.42" top="0.52" bottom="0.32" header="0.27" footer="0.21"/>
      <printOptions horizontalCentered="1"/>
      <pageSetup paperSize="9" scale="87" orientation="portrait" r:id="rId14"/>
      <headerFooter alignWithMargins="0"/>
    </customSheetView>
  </customSheetViews>
  <mergeCells count="117">
    <mergeCell ref="B5:I5"/>
    <mergeCell ref="B6:I6"/>
    <mergeCell ref="A1:I1"/>
    <mergeCell ref="B2:I2"/>
    <mergeCell ref="B3:I3"/>
    <mergeCell ref="B4:I4"/>
    <mergeCell ref="B201:E201"/>
    <mergeCell ref="F201:I201"/>
    <mergeCell ref="B185:I185"/>
    <mergeCell ref="B189:E189"/>
    <mergeCell ref="F189:I189"/>
    <mergeCell ref="B191:E191"/>
    <mergeCell ref="F191:I191"/>
    <mergeCell ref="F194:I194"/>
    <mergeCell ref="B197:E197"/>
    <mergeCell ref="F197:I197"/>
    <mergeCell ref="A183:D183"/>
    <mergeCell ref="E183:I183"/>
    <mergeCell ref="B177:I177"/>
    <mergeCell ref="B179:I179"/>
    <mergeCell ref="B144:I144"/>
    <mergeCell ref="B145:I145"/>
    <mergeCell ref="B148:I148"/>
    <mergeCell ref="B149:I149"/>
    <mergeCell ref="B158:I158"/>
    <mergeCell ref="A164:I164"/>
    <mergeCell ref="B173:I173"/>
    <mergeCell ref="B170:I170"/>
    <mergeCell ref="A156:D156"/>
    <mergeCell ref="E156:I156"/>
    <mergeCell ref="B160:I160"/>
    <mergeCell ref="B150:I150"/>
    <mergeCell ref="A182:D182"/>
    <mergeCell ref="E182:I182"/>
    <mergeCell ref="A162:I162"/>
    <mergeCell ref="B168:I168"/>
    <mergeCell ref="B152:I152"/>
    <mergeCell ref="A155:D155"/>
    <mergeCell ref="E155:I155"/>
    <mergeCell ref="B175:I175"/>
    <mergeCell ref="A166:I166"/>
    <mergeCell ref="B143:I143"/>
    <mergeCell ref="A131:I131"/>
    <mergeCell ref="B133:I133"/>
    <mergeCell ref="B134:I134"/>
    <mergeCell ref="B135:I135"/>
    <mergeCell ref="A139:D139"/>
    <mergeCell ref="B141:I141"/>
    <mergeCell ref="E139:I139"/>
    <mergeCell ref="A138:D138"/>
    <mergeCell ref="B142:I142"/>
    <mergeCell ref="A95:D95"/>
    <mergeCell ref="E95:I95"/>
    <mergeCell ref="A97:I97"/>
    <mergeCell ref="B98:I98"/>
    <mergeCell ref="B99:I99"/>
    <mergeCell ref="B101:I101"/>
    <mergeCell ref="A127:I127"/>
    <mergeCell ref="A129:I129"/>
    <mergeCell ref="E138:I138"/>
    <mergeCell ref="B103:I103"/>
    <mergeCell ref="A105:I105"/>
    <mergeCell ref="E116:I116"/>
    <mergeCell ref="B107:I107"/>
    <mergeCell ref="B109:I109"/>
    <mergeCell ref="A111:I111"/>
    <mergeCell ref="A121:I121"/>
    <mergeCell ref="B113:I113"/>
    <mergeCell ref="A116:D116"/>
    <mergeCell ref="A117:D117"/>
    <mergeCell ref="E117:I117"/>
    <mergeCell ref="B119:I119"/>
    <mergeCell ref="B125:I125"/>
    <mergeCell ref="B123:I123"/>
    <mergeCell ref="A94:D94"/>
    <mergeCell ref="E94:I94"/>
    <mergeCell ref="A42:I42"/>
    <mergeCell ref="A43:I43"/>
    <mergeCell ref="A46:I46"/>
    <mergeCell ref="A47:I47"/>
    <mergeCell ref="A44:I44"/>
    <mergeCell ref="A45:I45"/>
    <mergeCell ref="A56:I56"/>
    <mergeCell ref="A58:I58"/>
    <mergeCell ref="A48:I48"/>
    <mergeCell ref="A51:D51"/>
    <mergeCell ref="E52:I52"/>
    <mergeCell ref="A54:I54"/>
    <mergeCell ref="E51:I51"/>
    <mergeCell ref="A52:D52"/>
    <mergeCell ref="C88:I88"/>
    <mergeCell ref="C84:I84"/>
    <mergeCell ref="C80:I80"/>
    <mergeCell ref="C82:I82"/>
    <mergeCell ref="A76:D76"/>
    <mergeCell ref="E76:I76"/>
    <mergeCell ref="A79:I79"/>
    <mergeCell ref="C86:I86"/>
    <mergeCell ref="A39:I39"/>
    <mergeCell ref="A40:I40"/>
    <mergeCell ref="A41:I41"/>
    <mergeCell ref="A35:I35"/>
    <mergeCell ref="A36:I36"/>
    <mergeCell ref="A37:I37"/>
    <mergeCell ref="A38:I38"/>
    <mergeCell ref="C90:I90"/>
    <mergeCell ref="B92:I92"/>
    <mergeCell ref="A60:I60"/>
    <mergeCell ref="C66:I66"/>
    <mergeCell ref="A77:D77"/>
    <mergeCell ref="E77:I77"/>
    <mergeCell ref="B74:I74"/>
    <mergeCell ref="C68:I68"/>
    <mergeCell ref="B70:I70"/>
    <mergeCell ref="B62:I62"/>
    <mergeCell ref="C64:I64"/>
    <mergeCell ref="A72:I72"/>
  </mergeCells>
  <phoneticPr fontId="23" type="noConversion"/>
  <printOptions horizontalCentered="1"/>
  <pageMargins left="0.59" right="0.42" top="0.52" bottom="0.32" header="0.27" footer="0.21"/>
  <pageSetup paperSize="9" scale="87" orientation="portrait" r:id="rId15"/>
  <headerFooter alignWithMargins="0">
    <oddHeader>&amp;C&amp;"Aptos"&amp;12&amp;KFF0000 डेटा वर्गीकरण : प्रतिबंधित/RESTRICTED&amp;1#_x000D_</oddHeader>
  </headerFooter>
  <rowBreaks count="7" manualBreakCount="7">
    <brk id="53" max="8" man="1"/>
    <brk id="78" max="8" man="1"/>
    <brk id="96" max="8" man="1"/>
    <brk id="118" max="8" man="1"/>
    <brk id="140" max="8" man="1"/>
    <brk id="157" max="8" man="1"/>
    <brk id="184" max="8" man="1"/>
  </rowBreaks>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AA235"/>
  <sheetViews>
    <sheetView view="pageBreakPreview" topLeftCell="A120" zoomScaleNormal="100" workbookViewId="0">
      <selection activeCell="Y127" sqref="Y127"/>
    </sheetView>
  </sheetViews>
  <sheetFormatPr defaultRowHeight="12.75"/>
  <cols>
    <col min="1" max="1" width="5.140625" style="25" customWidth="1"/>
    <col min="2" max="2" width="13.28515625" style="25" customWidth="1"/>
    <col min="3" max="3" width="9.140625" style="25" hidden="1" customWidth="1"/>
    <col min="4" max="4" width="10.28515625" style="25" customWidth="1"/>
    <col min="5" max="5" width="3.42578125" style="25" customWidth="1"/>
    <col min="6" max="6" width="5.5703125" style="25" hidden="1" customWidth="1"/>
    <col min="7" max="7" width="11.42578125" style="25" hidden="1" customWidth="1"/>
    <col min="8" max="8" width="9.140625" style="25" hidden="1" customWidth="1"/>
    <col min="9" max="9" width="10" style="25" hidden="1" customWidth="1"/>
    <col min="10" max="10" width="3.28515625" style="25" hidden="1" customWidth="1"/>
    <col min="11" max="11" width="5" style="25" hidden="1" customWidth="1"/>
    <col min="12" max="12" width="11.28515625" style="25" hidden="1" customWidth="1"/>
    <col min="13" max="13" width="9.140625" style="25" hidden="1" customWidth="1"/>
    <col min="14" max="14" width="10.28515625" style="25" hidden="1" customWidth="1"/>
    <col min="15" max="15" width="3.7109375" style="25" hidden="1" customWidth="1"/>
    <col min="16" max="16" width="6.42578125" style="25" hidden="1" customWidth="1"/>
    <col min="17" max="17" width="11.140625" style="25" hidden="1" customWidth="1"/>
    <col min="18" max="18" width="9.140625" style="25" hidden="1" customWidth="1"/>
    <col min="19" max="19" width="9.28515625" style="25" hidden="1" customWidth="1"/>
    <col min="20" max="20" width="3.28515625" style="25" hidden="1" customWidth="1"/>
    <col min="21" max="21" width="6.140625" style="25" hidden="1" customWidth="1"/>
    <col min="22" max="22" width="8.5703125" style="25" customWidth="1"/>
    <col min="23" max="23" width="8.42578125" style="25" customWidth="1"/>
    <col min="24" max="24" width="8.85546875" style="25" customWidth="1"/>
    <col min="25" max="16384" width="9.140625" style="25"/>
  </cols>
  <sheetData>
    <row r="1" spans="1:27" ht="13.5" hidden="1" thickBot="1">
      <c r="A1" s="26"/>
      <c r="B1" s="27"/>
      <c r="C1" s="27"/>
      <c r="D1" s="28"/>
      <c r="F1" s="26"/>
      <c r="G1" s="27"/>
      <c r="H1" s="27"/>
      <c r="I1" s="28"/>
      <c r="K1" s="26"/>
      <c r="L1" s="27"/>
      <c r="M1" s="27"/>
      <c r="N1" s="28"/>
      <c r="P1" s="26"/>
      <c r="Q1" s="27"/>
      <c r="R1" s="27"/>
      <c r="S1" s="28"/>
    </row>
    <row r="2" spans="1:27" ht="13.5" hidden="1" thickBot="1">
      <c r="A2" s="29"/>
      <c r="D2" s="30"/>
      <c r="F2" s="29"/>
      <c r="I2" s="30"/>
      <c r="K2" s="29"/>
      <c r="N2" s="30"/>
      <c r="P2" s="29"/>
      <c r="S2" s="30"/>
      <c r="U2" s="31" t="s">
        <v>88</v>
      </c>
    </row>
    <row r="3" spans="1:27" ht="13.5" hidden="1" thickBot="1">
      <c r="A3" s="439">
        <v>155885</v>
      </c>
      <c r="B3" s="440"/>
      <c r="C3" s="32"/>
      <c r="D3" s="33"/>
      <c r="E3" s="32"/>
      <c r="F3" s="439">
        <v>4960</v>
      </c>
      <c r="G3" s="440"/>
      <c r="H3" s="32"/>
      <c r="I3" s="33"/>
      <c r="K3" s="439">
        <v>10352</v>
      </c>
      <c r="L3" s="440"/>
      <c r="M3" s="32"/>
      <c r="N3" s="33"/>
      <c r="P3" s="439">
        <v>691647</v>
      </c>
      <c r="Q3" s="440"/>
      <c r="R3" s="32"/>
      <c r="S3" s="33"/>
      <c r="U3" s="31" t="s">
        <v>89</v>
      </c>
    </row>
    <row r="4" spans="1:27" hidden="1">
      <c r="A4" s="434"/>
      <c r="B4" s="435"/>
      <c r="C4" s="32"/>
      <c r="D4" s="33"/>
      <c r="E4" s="32"/>
      <c r="F4" s="34"/>
      <c r="G4" s="32"/>
      <c r="H4" s="32"/>
      <c r="I4" s="33"/>
      <c r="K4" s="34"/>
      <c r="L4" s="32"/>
      <c r="M4" s="32"/>
      <c r="N4" s="33"/>
      <c r="P4" s="34"/>
      <c r="Q4" s="32"/>
      <c r="R4" s="32"/>
      <c r="S4" s="33"/>
      <c r="U4" s="31" t="s">
        <v>90</v>
      </c>
    </row>
    <row r="5" spans="1:27" hidden="1">
      <c r="A5" s="34"/>
      <c r="B5" s="35"/>
      <c r="C5" s="35"/>
      <c r="D5" s="36"/>
      <c r="E5" s="35"/>
      <c r="F5" s="34"/>
      <c r="G5" s="35"/>
      <c r="H5" s="35"/>
      <c r="I5" s="36"/>
      <c r="K5" s="34"/>
      <c r="L5" s="35"/>
      <c r="M5" s="35"/>
      <c r="N5" s="36"/>
      <c r="P5" s="34"/>
      <c r="Q5" s="35"/>
      <c r="R5" s="35"/>
      <c r="S5" s="36"/>
      <c r="U5" s="31" t="s">
        <v>92</v>
      </c>
    </row>
    <row r="6" spans="1:27" ht="51.75" hidden="1" customHeight="1" thickBot="1">
      <c r="A6" s="436" t="str">
        <f>IF(OR((A3&gt;9999999999),(A3&lt;0)),"Invalid Entry - More than 1000 crore OR -ve value",IF(A3=0, "",+CONCATENATE(U2,B13,D13,B12,D12,B11,D11,B10,D10,B9,D9,B8," Only")))</f>
        <v>USD One Lac Fifty Five Thousand Eight Hundred Eighty Five Only</v>
      </c>
      <c r="B6" s="437"/>
      <c r="C6" s="437"/>
      <c r="D6" s="438"/>
      <c r="E6" s="37"/>
      <c r="F6" s="436" t="str">
        <f>IF(OR((F3&gt;9999999999),(F3&lt;0)),"Invalid Entry - More than 1000 crore OR -ve value",IF(F3=0, "",+CONCATENATE(U3, G13,I13,G12,I12,G11,I11,G10,I10,G9,I9,G8," Only")))</f>
        <v>EURO Four Thousand Nine Hundred Sixty Only</v>
      </c>
      <c r="G6" s="437"/>
      <c r="H6" s="437"/>
      <c r="I6" s="438"/>
      <c r="J6" s="37"/>
      <c r="K6" s="436" t="str">
        <f>IF(OR((K3&gt;9999999999),(K3&lt;0)),"Invalid Entry - More than 1000 crore OR -ve value",IF(K3=0, "",+CONCATENATE(U4, L13,N13,L12,N12,L11,N11,L10,N10,L9,N9,L8," Only")))</f>
        <v>RMB Ten Thousand Three Hundred Fifty Two Only</v>
      </c>
      <c r="L6" s="437"/>
      <c r="M6" s="437"/>
      <c r="N6" s="438"/>
      <c r="P6" s="436" t="str">
        <f>IF(OR((P3&gt;9999999999),(P3&lt;0)),"Invalid Entry - More than 1000 crore OR -ve value",IF(P3=0, "",+CONCATENATE(U5, Q13,S13,Q12,S12,Q11,S11,Q10,S10,Q9,S9,Q8," Only")))</f>
        <v>INR Six Lac Ninety One Thousand Six Hundred Forty Seven Only</v>
      </c>
      <c r="Q6" s="437"/>
      <c r="R6" s="437"/>
      <c r="S6" s="438"/>
      <c r="U6" s="441" t="str">
        <f>VLOOKUP(1,T30:Y45,6,FALSE)</f>
        <v>USD 155885/- + EURO 4960/- + RMB 10352/- + INR 691647/-</v>
      </c>
      <c r="V6" s="441"/>
      <c r="W6" s="441"/>
      <c r="X6" s="441"/>
      <c r="Y6" s="441"/>
      <c r="Z6" s="441"/>
      <c r="AA6" s="441"/>
    </row>
    <row r="7" spans="1:27" ht="70.5" hidden="1" customHeight="1" thickBot="1">
      <c r="A7" s="34"/>
      <c r="B7" s="35"/>
      <c r="C7" s="35"/>
      <c r="D7" s="36"/>
      <c r="E7" s="35"/>
      <c r="F7" s="34"/>
      <c r="G7" s="35"/>
      <c r="H7" s="35"/>
      <c r="I7" s="36"/>
      <c r="K7" s="34"/>
      <c r="L7" s="35"/>
      <c r="M7" s="35"/>
      <c r="N7" s="36"/>
      <c r="P7" s="34"/>
      <c r="Q7" s="35"/>
      <c r="R7" s="35"/>
      <c r="S7" s="36"/>
      <c r="U7" s="442" t="str">
        <f>VLOOKUP(1,T10:Y25,6,FALSE)</f>
        <v>USD One Lac Fifty Five Thousand Eight Hundred Eighty Five Only plus EURO Four Thousand Nine Hundred Sixty Only plus RMB Ten Thousand Three Hundred Fifty Two Only plus INR Six Lac Ninety One Thousand Six Hundred Forty Seven Only</v>
      </c>
      <c r="V7" s="443"/>
      <c r="W7" s="443"/>
      <c r="X7" s="443"/>
      <c r="Y7" s="443"/>
      <c r="Z7" s="443"/>
      <c r="AA7" s="444"/>
    </row>
    <row r="8" spans="1:27" hidden="1">
      <c r="A8" s="38">
        <f>-INT(A3/100)*100+ROUND(A3,0)</f>
        <v>85</v>
      </c>
      <c r="B8" s="35" t="str">
        <f t="shared" ref="B8:B13" si="0">IF(A8=0,"",LOOKUP(A8,$A$15:$A$114,$B$15:$B$114))</f>
        <v>Eighty Five</v>
      </c>
      <c r="C8" s="35"/>
      <c r="D8" s="39"/>
      <c r="E8" s="35"/>
      <c r="F8" s="38">
        <f>-INT(F3/100)*100+ROUND(F3,0)</f>
        <v>60</v>
      </c>
      <c r="G8" s="35" t="str">
        <f t="shared" ref="G8:G13" si="1">IF(F8=0,"",LOOKUP(F8,$A$15:$A$114,$B$15:$B$114))</f>
        <v>Sixty</v>
      </c>
      <c r="H8" s="35"/>
      <c r="I8" s="39"/>
      <c r="K8" s="38">
        <f>-INT(K3/100)*100+ROUND(K3,0)</f>
        <v>52</v>
      </c>
      <c r="L8" s="35" t="str">
        <f t="shared" ref="L8:L13" si="2">IF(K8=0,"",LOOKUP(K8,$A$15:$A$114,$B$15:$B$114))</f>
        <v>Fifty Two</v>
      </c>
      <c r="M8" s="35"/>
      <c r="N8" s="39"/>
      <c r="P8" s="38">
        <f>-INT(P3/100)*100+ROUND(P3,0)</f>
        <v>47</v>
      </c>
      <c r="Q8" s="35" t="str">
        <f t="shared" ref="Q8:Q13" si="3">IF(P8=0,"",LOOKUP(P8,$A$15:$A$114,$B$15:$B$114))</f>
        <v>Forty Seven</v>
      </c>
      <c r="R8" s="35"/>
      <c r="S8" s="39"/>
    </row>
    <row r="9" spans="1:27" hidden="1">
      <c r="A9" s="38">
        <f>-INT(A3/1000)*10+INT(A3/100)</f>
        <v>8</v>
      </c>
      <c r="B9" s="35" t="str">
        <f t="shared" si="0"/>
        <v>Eight</v>
      </c>
      <c r="C9" s="35"/>
      <c r="D9" s="39" t="str">
        <f>+IF(B9="",""," Hundred ")</f>
        <v xml:space="preserve"> Hundred </v>
      </c>
      <c r="E9" s="35"/>
      <c r="F9" s="38">
        <f>-INT(F3/1000)*10+INT(F3/100)</f>
        <v>9</v>
      </c>
      <c r="G9" s="35" t="str">
        <f t="shared" si="1"/>
        <v>Nine</v>
      </c>
      <c r="H9" s="35"/>
      <c r="I9" s="39" t="str">
        <f>+IF(G9="",""," Hundred ")</f>
        <v xml:space="preserve"> Hundred </v>
      </c>
      <c r="K9" s="38">
        <f>-INT(K3/1000)*10+INT(K3/100)</f>
        <v>3</v>
      </c>
      <c r="L9" s="35" t="str">
        <f t="shared" si="2"/>
        <v>Three</v>
      </c>
      <c r="M9" s="35"/>
      <c r="N9" s="39" t="str">
        <f>+IF(L9="",""," Hundred ")</f>
        <v xml:space="preserve"> Hundred </v>
      </c>
      <c r="P9" s="38">
        <f>-INT(P3/1000)*10+INT(P3/100)</f>
        <v>6</v>
      </c>
      <c r="Q9" s="35" t="str">
        <f t="shared" si="3"/>
        <v>Six</v>
      </c>
      <c r="R9" s="35"/>
      <c r="S9" s="39" t="str">
        <f>+IF(Q9="",""," Hundred ")</f>
        <v xml:space="preserve"> Hundred </v>
      </c>
    </row>
    <row r="10" spans="1:27" hidden="1">
      <c r="A10" s="38">
        <f>-INT(A3/100000)*100+INT(A3/1000)</f>
        <v>55</v>
      </c>
      <c r="B10" s="35" t="str">
        <f t="shared" si="0"/>
        <v>Fifty Five</v>
      </c>
      <c r="C10" s="35"/>
      <c r="D10" s="39" t="str">
        <f>IF((B10=""),IF(C10="",""," Thousand ")," Thousand ")</f>
        <v xml:space="preserve"> Thousand </v>
      </c>
      <c r="E10" s="35"/>
      <c r="F10" s="38">
        <f>-INT(F3/100000)*100+INT(F3/1000)</f>
        <v>4</v>
      </c>
      <c r="G10" s="35" t="str">
        <f t="shared" si="1"/>
        <v>Four</v>
      </c>
      <c r="H10" s="35"/>
      <c r="I10" s="39" t="str">
        <f>IF((G10=""),IF(H10="",""," Thousand ")," Thousand ")</f>
        <v xml:space="preserve"> Thousand </v>
      </c>
      <c r="K10" s="38">
        <f>-INT(K3/100000)*100+INT(K3/1000)</f>
        <v>10</v>
      </c>
      <c r="L10" s="35" t="str">
        <f t="shared" si="2"/>
        <v>Ten</v>
      </c>
      <c r="M10" s="35"/>
      <c r="N10" s="39" t="str">
        <f>IF((L10=""),IF(M10="",""," Thousand ")," Thousand ")</f>
        <v xml:space="preserve"> Thousand </v>
      </c>
      <c r="P10" s="38">
        <f>-INT(P3/100000)*100+INT(P3/1000)</f>
        <v>91</v>
      </c>
      <c r="Q10" s="35" t="str">
        <f t="shared" si="3"/>
        <v>Ninety One</v>
      </c>
      <c r="R10" s="35"/>
      <c r="S10" s="39" t="str">
        <f>IF((Q10=""),IF(R10="",""," Thousand ")," Thousand ")</f>
        <v xml:space="preserve"> Thousand </v>
      </c>
      <c r="T10" s="40">
        <f>IF(Y10="",0, 1)</f>
        <v>0</v>
      </c>
      <c r="U10" s="25">
        <v>0</v>
      </c>
      <c r="V10" s="25">
        <v>0</v>
      </c>
      <c r="W10" s="25">
        <v>0</v>
      </c>
      <c r="X10" s="25">
        <v>0</v>
      </c>
      <c r="Y10" s="41" t="str">
        <f>IF(AND($A$3=0,$F$3=0,$K$3=0,$P$3=0)," Zero only", "")</f>
        <v/>
      </c>
      <c r="AA10" s="25" t="s">
        <v>93</v>
      </c>
    </row>
    <row r="11" spans="1:27" hidden="1">
      <c r="A11" s="38">
        <f>-INT(A3/10000000)*100+INT(A3/100000)</f>
        <v>1</v>
      </c>
      <c r="B11" s="35" t="str">
        <f t="shared" si="0"/>
        <v>One</v>
      </c>
      <c r="C11" s="35"/>
      <c r="D11" s="39" t="str">
        <f>IF((B11=""),IF(C11="",""," Lac ")," Lac ")</f>
        <v xml:space="preserve"> Lac </v>
      </c>
      <c r="E11" s="35"/>
      <c r="F11" s="38">
        <f>-INT(F3/10000000)*100+INT(F3/100000)</f>
        <v>0</v>
      </c>
      <c r="G11" s="35" t="str">
        <f t="shared" si="1"/>
        <v/>
      </c>
      <c r="H11" s="35"/>
      <c r="I11" s="39" t="str">
        <f>IF((G11=""),IF(H11="",""," Lac ")," Lac ")</f>
        <v/>
      </c>
      <c r="K11" s="38">
        <f>-INT(K3/10000000)*100+INT(K3/100000)</f>
        <v>0</v>
      </c>
      <c r="L11" s="35" t="str">
        <f t="shared" si="2"/>
        <v/>
      </c>
      <c r="M11" s="35"/>
      <c r="N11" s="39" t="str">
        <f>IF((L11=""),IF(M11="",""," Lac ")," Lac ")</f>
        <v/>
      </c>
      <c r="P11" s="38">
        <f>-INT(P3/10000000)*100+INT(P3/100000)</f>
        <v>6</v>
      </c>
      <c r="Q11" s="35" t="str">
        <f t="shared" si="3"/>
        <v>Six</v>
      </c>
      <c r="R11" s="35"/>
      <c r="S11" s="39" t="str">
        <f>IF((Q11=""),IF(R11="",""," Lac ")," Lac ")</f>
        <v xml:space="preserve"> Lac </v>
      </c>
      <c r="T11" s="40">
        <f t="shared" ref="T11:T25" si="4">IF(Y11="",0, 1)</f>
        <v>0</v>
      </c>
      <c r="U11" s="25">
        <v>0</v>
      </c>
      <c r="V11" s="25">
        <v>0</v>
      </c>
      <c r="W11" s="25">
        <v>0</v>
      </c>
      <c r="X11" s="25">
        <v>1</v>
      </c>
      <c r="Y11" s="42" t="str">
        <f>IF(AND($A$3=0,$F$3=0,$K$3=0,$P$3&gt;0),$P$6, "")</f>
        <v/>
      </c>
    </row>
    <row r="12" spans="1:27" hidden="1">
      <c r="A12" s="38">
        <f>-INT(A3/1000000000)*100+INT(A3/10000000)</f>
        <v>0</v>
      </c>
      <c r="B12" s="43" t="str">
        <f t="shared" si="0"/>
        <v/>
      </c>
      <c r="C12" s="35"/>
      <c r="D12" s="39" t="str">
        <f>IF((B12=""),IF(C12="",""," Crore ")," Crore ")</f>
        <v/>
      </c>
      <c r="E12" s="35"/>
      <c r="F12" s="38">
        <f>-INT(F3/1000000000)*100+INT(F3/10000000)</f>
        <v>0</v>
      </c>
      <c r="G12" s="43" t="str">
        <f t="shared" si="1"/>
        <v/>
      </c>
      <c r="H12" s="35"/>
      <c r="I12" s="39" t="str">
        <f>IF((G12=""),IF(H12="",""," Crore ")," Crore ")</f>
        <v/>
      </c>
      <c r="K12" s="38">
        <f>-INT(K3/1000000000)*100+INT(K3/10000000)</f>
        <v>0</v>
      </c>
      <c r="L12" s="43" t="str">
        <f t="shared" si="2"/>
        <v/>
      </c>
      <c r="M12" s="35"/>
      <c r="N12" s="39" t="str">
        <f>IF((L12=""),IF(M12="",""," Crore ")," Crore ")</f>
        <v/>
      </c>
      <c r="P12" s="38">
        <f>-INT(P3/1000000000)*100+INT(P3/10000000)</f>
        <v>0</v>
      </c>
      <c r="Q12" s="43" t="str">
        <f t="shared" si="3"/>
        <v/>
      </c>
      <c r="R12" s="35"/>
      <c r="S12" s="39" t="str">
        <f>IF((Q12=""),IF(R12="",""," Crore ")," Crore ")</f>
        <v/>
      </c>
      <c r="T12" s="40">
        <f t="shared" si="4"/>
        <v>0</v>
      </c>
      <c r="U12" s="25">
        <v>0</v>
      </c>
      <c r="V12" s="25">
        <v>0</v>
      </c>
      <c r="W12" s="25">
        <v>1</v>
      </c>
      <c r="X12" s="25">
        <v>0</v>
      </c>
      <c r="Y12" s="42" t="str">
        <f>IF(AND($A$3=0,$F$3=0,$K$3&gt;0,$P$3=0),$K$6, "")</f>
        <v/>
      </c>
    </row>
    <row r="13" spans="1:27" hidden="1">
      <c r="A13" s="44">
        <f>-INT(A3/10000000000)*1000+INT(A3/1000000000)</f>
        <v>0</v>
      </c>
      <c r="B13" s="43" t="str">
        <f t="shared" si="0"/>
        <v/>
      </c>
      <c r="C13" s="35"/>
      <c r="D13" s="39" t="str">
        <f>IF((B13=""),IF(C13="",""," Hundred ")," Hundred ")</f>
        <v/>
      </c>
      <c r="E13" s="35"/>
      <c r="F13" s="44">
        <f>-INT(F3/10000000000)*1000+INT(F3/1000000000)</f>
        <v>0</v>
      </c>
      <c r="G13" s="43" t="str">
        <f t="shared" si="1"/>
        <v/>
      </c>
      <c r="H13" s="35"/>
      <c r="I13" s="39" t="str">
        <f>IF((G13=""),IF(H13="",""," Hundred ")," Hundred ")</f>
        <v/>
      </c>
      <c r="K13" s="44">
        <f>-INT(K3/10000000000)*1000+INT(K3/1000000000)</f>
        <v>0</v>
      </c>
      <c r="L13" s="43" t="str">
        <f t="shared" si="2"/>
        <v/>
      </c>
      <c r="M13" s="35"/>
      <c r="N13" s="39" t="str">
        <f>IF((L13=""),IF(M13="",""," Hundred ")," Hundred ")</f>
        <v/>
      </c>
      <c r="P13" s="44">
        <f>-INT(P3/10000000000)*1000+INT(P3/1000000000)</f>
        <v>0</v>
      </c>
      <c r="Q13" s="43" t="str">
        <f t="shared" si="3"/>
        <v/>
      </c>
      <c r="R13" s="35"/>
      <c r="S13" s="39" t="str">
        <f>IF((Q13=""),IF(R13="",""," Hundred ")," Hundred ")</f>
        <v/>
      </c>
      <c r="T13" s="40">
        <f t="shared" si="4"/>
        <v>0</v>
      </c>
      <c r="U13" s="25">
        <v>0</v>
      </c>
      <c r="V13" s="25">
        <v>0</v>
      </c>
      <c r="W13" s="25">
        <v>1</v>
      </c>
      <c r="X13" s="25">
        <v>1</v>
      </c>
      <c r="Y13" s="42" t="str">
        <f>IF(AND($A$3=0,$F$3=0,$K$3&gt;0,$P$3&gt;0),$K$6&amp;$AA$10&amp;$P$6, "")</f>
        <v/>
      </c>
    </row>
    <row r="14" spans="1:27" hidden="1">
      <c r="A14" s="45"/>
      <c r="B14" s="35"/>
      <c r="C14" s="35"/>
      <c r="D14" s="36"/>
      <c r="E14" s="35"/>
      <c r="F14" s="45"/>
      <c r="G14" s="35"/>
      <c r="H14" s="35"/>
      <c r="I14" s="36"/>
      <c r="K14" s="45"/>
      <c r="L14" s="35"/>
      <c r="M14" s="35"/>
      <c r="N14" s="36"/>
      <c r="P14" s="45"/>
      <c r="Q14" s="35"/>
      <c r="R14" s="35"/>
      <c r="S14" s="36"/>
      <c r="T14" s="40">
        <f t="shared" si="4"/>
        <v>0</v>
      </c>
      <c r="U14" s="25">
        <v>0</v>
      </c>
      <c r="V14" s="25">
        <v>1</v>
      </c>
      <c r="W14" s="25">
        <v>0</v>
      </c>
      <c r="X14" s="25">
        <v>0</v>
      </c>
      <c r="Y14" s="42" t="str">
        <f>IF(AND($A$3=0,$F$3&gt;0,$K$3=0,$P$3=0),$F$6, "")</f>
        <v/>
      </c>
    </row>
    <row r="15" spans="1:27" hidden="1">
      <c r="A15" s="46">
        <v>1</v>
      </c>
      <c r="B15" s="47" t="s">
        <v>223</v>
      </c>
      <c r="C15" s="35"/>
      <c r="D15" s="36"/>
      <c r="E15" s="35"/>
      <c r="F15" s="46">
        <v>1</v>
      </c>
      <c r="G15" s="47" t="s">
        <v>223</v>
      </c>
      <c r="H15" s="35"/>
      <c r="I15" s="36"/>
      <c r="K15" s="46">
        <v>1</v>
      </c>
      <c r="L15" s="47" t="s">
        <v>223</v>
      </c>
      <c r="M15" s="35"/>
      <c r="N15" s="36"/>
      <c r="P15" s="46">
        <v>1</v>
      </c>
      <c r="Q15" s="47" t="s">
        <v>223</v>
      </c>
      <c r="R15" s="35"/>
      <c r="S15" s="36"/>
      <c r="T15" s="40">
        <f t="shared" si="4"/>
        <v>0</v>
      </c>
      <c r="U15" s="25">
        <v>0</v>
      </c>
      <c r="V15" s="25">
        <v>1</v>
      </c>
      <c r="W15" s="25">
        <v>0</v>
      </c>
      <c r="X15" s="25">
        <v>1</v>
      </c>
      <c r="Y15" s="42" t="str">
        <f>IF(AND($A$3=0,$F$3&gt;0,$K$3=0,$P$3&gt;0),$F$6&amp;$AA$10&amp;$P$6, "")</f>
        <v/>
      </c>
    </row>
    <row r="16" spans="1:27" hidden="1">
      <c r="A16" s="46">
        <v>2</v>
      </c>
      <c r="B16" s="47" t="s">
        <v>224</v>
      </c>
      <c r="C16" s="35"/>
      <c r="D16" s="36"/>
      <c r="E16" s="35"/>
      <c r="F16" s="46">
        <v>2</v>
      </c>
      <c r="G16" s="47" t="s">
        <v>224</v>
      </c>
      <c r="H16" s="35"/>
      <c r="I16" s="36"/>
      <c r="K16" s="46">
        <v>2</v>
      </c>
      <c r="L16" s="47" t="s">
        <v>224</v>
      </c>
      <c r="M16" s="35"/>
      <c r="N16" s="36"/>
      <c r="P16" s="46">
        <v>2</v>
      </c>
      <c r="Q16" s="47" t="s">
        <v>224</v>
      </c>
      <c r="R16" s="35"/>
      <c r="S16" s="36"/>
      <c r="T16" s="40">
        <f t="shared" si="4"/>
        <v>0</v>
      </c>
      <c r="U16" s="25">
        <v>0</v>
      </c>
      <c r="V16" s="25">
        <v>1</v>
      </c>
      <c r="W16" s="25">
        <v>1</v>
      </c>
      <c r="X16" s="25">
        <v>0</v>
      </c>
      <c r="Y16" s="42" t="str">
        <f>IF(AND($A$3=0,$F$3&gt;0,$K$3&gt;0,$P$3=0),$F$6&amp;$AA$10&amp;$K$6, "")</f>
        <v/>
      </c>
    </row>
    <row r="17" spans="1:27" hidden="1">
      <c r="A17" s="46">
        <v>3</v>
      </c>
      <c r="B17" s="47" t="s">
        <v>225</v>
      </c>
      <c r="C17" s="35"/>
      <c r="D17" s="36"/>
      <c r="E17" s="35"/>
      <c r="F17" s="46">
        <v>3</v>
      </c>
      <c r="G17" s="47" t="s">
        <v>225</v>
      </c>
      <c r="H17" s="35"/>
      <c r="I17" s="36"/>
      <c r="K17" s="46">
        <v>3</v>
      </c>
      <c r="L17" s="47" t="s">
        <v>225</v>
      </c>
      <c r="M17" s="35"/>
      <c r="N17" s="36"/>
      <c r="P17" s="46">
        <v>3</v>
      </c>
      <c r="Q17" s="47" t="s">
        <v>225</v>
      </c>
      <c r="R17" s="35"/>
      <c r="S17" s="36"/>
      <c r="T17" s="40">
        <f t="shared" si="4"/>
        <v>0</v>
      </c>
      <c r="U17" s="25">
        <v>0</v>
      </c>
      <c r="V17" s="25">
        <v>1</v>
      </c>
      <c r="W17" s="25">
        <v>1</v>
      </c>
      <c r="X17" s="25">
        <v>1</v>
      </c>
      <c r="Y17" s="48" t="str">
        <f>IF(AND($A$3=0,$F$3&gt;0,$K$3&gt;0,$P$3&gt;0),$F$6&amp;$AA$10&amp;$K$6&amp;$AA$10&amp;$P$6, "")</f>
        <v/>
      </c>
    </row>
    <row r="18" spans="1:27" hidden="1">
      <c r="A18" s="46">
        <v>4</v>
      </c>
      <c r="B18" s="47" t="s">
        <v>25</v>
      </c>
      <c r="C18" s="35"/>
      <c r="D18" s="36"/>
      <c r="E18" s="35"/>
      <c r="F18" s="46">
        <v>4</v>
      </c>
      <c r="G18" s="47" t="s">
        <v>25</v>
      </c>
      <c r="H18" s="35"/>
      <c r="I18" s="36"/>
      <c r="K18" s="46">
        <v>4</v>
      </c>
      <c r="L18" s="47" t="s">
        <v>25</v>
      </c>
      <c r="M18" s="35"/>
      <c r="N18" s="36"/>
      <c r="P18" s="46">
        <v>4</v>
      </c>
      <c r="Q18" s="47" t="s">
        <v>25</v>
      </c>
      <c r="R18" s="35"/>
      <c r="S18" s="36"/>
      <c r="T18" s="40">
        <f t="shared" si="4"/>
        <v>0</v>
      </c>
      <c r="U18" s="25">
        <v>1</v>
      </c>
      <c r="V18" s="25">
        <v>0</v>
      </c>
      <c r="W18" s="25">
        <v>0</v>
      </c>
      <c r="X18" s="25">
        <v>0</v>
      </c>
      <c r="Y18" s="41" t="str">
        <f>IF(AND($A$3&gt;0,$F$3=0,$K$3=0,$P$3=0), $A$6, "")</f>
        <v/>
      </c>
    </row>
    <row r="19" spans="1:27" hidden="1">
      <c r="A19" s="46">
        <v>5</v>
      </c>
      <c r="B19" s="47" t="s">
        <v>26</v>
      </c>
      <c r="C19" s="35"/>
      <c r="D19" s="36"/>
      <c r="E19" s="35"/>
      <c r="F19" s="46">
        <v>5</v>
      </c>
      <c r="G19" s="47" t="s">
        <v>26</v>
      </c>
      <c r="H19" s="35"/>
      <c r="I19" s="36"/>
      <c r="K19" s="46">
        <v>5</v>
      </c>
      <c r="L19" s="47" t="s">
        <v>26</v>
      </c>
      <c r="M19" s="35"/>
      <c r="N19" s="36"/>
      <c r="P19" s="46">
        <v>5</v>
      </c>
      <c r="Q19" s="47" t="s">
        <v>26</v>
      </c>
      <c r="R19" s="35"/>
      <c r="S19" s="36"/>
      <c r="T19" s="40">
        <f t="shared" si="4"/>
        <v>0</v>
      </c>
      <c r="U19" s="25">
        <v>1</v>
      </c>
      <c r="V19" s="25">
        <v>0</v>
      </c>
      <c r="W19" s="25">
        <v>0</v>
      </c>
      <c r="X19" s="25">
        <v>1</v>
      </c>
      <c r="Y19" s="42" t="str">
        <f>IF(AND($A$3&gt;0,$F$3=0,$K$3=0,$P$3&gt;0),$A$6&amp;$AA$10&amp;$P$6, "")</f>
        <v/>
      </c>
    </row>
    <row r="20" spans="1:27" hidden="1">
      <c r="A20" s="46">
        <v>6</v>
      </c>
      <c r="B20" s="47" t="s">
        <v>27</v>
      </c>
      <c r="C20" s="35"/>
      <c r="D20" s="36"/>
      <c r="E20" s="35"/>
      <c r="F20" s="46">
        <v>6</v>
      </c>
      <c r="G20" s="47" t="s">
        <v>27</v>
      </c>
      <c r="H20" s="35"/>
      <c r="I20" s="36"/>
      <c r="K20" s="46">
        <v>6</v>
      </c>
      <c r="L20" s="47" t="s">
        <v>27</v>
      </c>
      <c r="M20" s="35"/>
      <c r="N20" s="36"/>
      <c r="P20" s="46">
        <v>6</v>
      </c>
      <c r="Q20" s="47" t="s">
        <v>27</v>
      </c>
      <c r="R20" s="35"/>
      <c r="S20" s="36"/>
      <c r="T20" s="40">
        <f t="shared" si="4"/>
        <v>0</v>
      </c>
      <c r="U20" s="25">
        <v>1</v>
      </c>
      <c r="V20" s="25">
        <v>0</v>
      </c>
      <c r="W20" s="25">
        <v>1</v>
      </c>
      <c r="X20" s="25">
        <v>0</v>
      </c>
      <c r="Y20" s="42" t="str">
        <f>IF(AND($A$3&gt;0,$F$3=0,$K$3&gt;0,$P$3=0),$A$6&amp;$AA$10&amp;$K$6, "")</f>
        <v/>
      </c>
    </row>
    <row r="21" spans="1:27" hidden="1">
      <c r="A21" s="46">
        <v>7</v>
      </c>
      <c r="B21" s="47" t="s">
        <v>28</v>
      </c>
      <c r="C21" s="35"/>
      <c r="D21" s="36"/>
      <c r="E21" s="35"/>
      <c r="F21" s="46">
        <v>7</v>
      </c>
      <c r="G21" s="47" t="s">
        <v>28</v>
      </c>
      <c r="H21" s="35"/>
      <c r="I21" s="36"/>
      <c r="K21" s="46">
        <v>7</v>
      </c>
      <c r="L21" s="47" t="s">
        <v>28</v>
      </c>
      <c r="M21" s="35"/>
      <c r="N21" s="36"/>
      <c r="P21" s="46">
        <v>7</v>
      </c>
      <c r="Q21" s="47" t="s">
        <v>28</v>
      </c>
      <c r="R21" s="35"/>
      <c r="S21" s="36"/>
      <c r="T21" s="40">
        <f t="shared" si="4"/>
        <v>0</v>
      </c>
      <c r="U21" s="25">
        <v>1</v>
      </c>
      <c r="V21" s="25">
        <v>0</v>
      </c>
      <c r="W21" s="25">
        <v>1</v>
      </c>
      <c r="X21" s="25">
        <v>1</v>
      </c>
      <c r="Y21" s="42" t="str">
        <f>IF(AND($A$3&gt;0,$F$3=0,$K$3&gt;0,$P$3&gt;0),$A$6&amp;$AA$10&amp;$K$6&amp;$AA$10&amp;$P$6, "")</f>
        <v/>
      </c>
    </row>
    <row r="22" spans="1:27" hidden="1">
      <c r="A22" s="46">
        <v>8</v>
      </c>
      <c r="B22" s="47" t="s">
        <v>29</v>
      </c>
      <c r="C22" s="35"/>
      <c r="D22" s="36"/>
      <c r="E22" s="35"/>
      <c r="F22" s="46">
        <v>8</v>
      </c>
      <c r="G22" s="47" t="s">
        <v>29</v>
      </c>
      <c r="H22" s="35"/>
      <c r="I22" s="36"/>
      <c r="K22" s="46">
        <v>8</v>
      </c>
      <c r="L22" s="47" t="s">
        <v>29</v>
      </c>
      <c r="M22" s="35"/>
      <c r="N22" s="36"/>
      <c r="P22" s="46">
        <v>8</v>
      </c>
      <c r="Q22" s="47" t="s">
        <v>29</v>
      </c>
      <c r="R22" s="35"/>
      <c r="S22" s="36"/>
      <c r="T22" s="40">
        <f t="shared" si="4"/>
        <v>0</v>
      </c>
      <c r="U22" s="25">
        <v>1</v>
      </c>
      <c r="V22" s="25">
        <v>1</v>
      </c>
      <c r="W22" s="25">
        <v>0</v>
      </c>
      <c r="X22" s="25">
        <v>0</v>
      </c>
      <c r="Y22" s="42" t="str">
        <f>IF(AND($A$3&gt;0,$F$3&gt;0,$K$3=0,$P$3=0),$A$6&amp;$AA$10&amp;$F$6, "")</f>
        <v/>
      </c>
    </row>
    <row r="23" spans="1:27" hidden="1">
      <c r="A23" s="46">
        <v>9</v>
      </c>
      <c r="B23" s="47" t="s">
        <v>30</v>
      </c>
      <c r="C23" s="35"/>
      <c r="D23" s="36"/>
      <c r="E23" s="35"/>
      <c r="F23" s="46">
        <v>9</v>
      </c>
      <c r="G23" s="47" t="s">
        <v>30</v>
      </c>
      <c r="H23" s="35"/>
      <c r="I23" s="36"/>
      <c r="K23" s="46">
        <v>9</v>
      </c>
      <c r="L23" s="47" t="s">
        <v>30</v>
      </c>
      <c r="M23" s="35"/>
      <c r="N23" s="36"/>
      <c r="P23" s="46">
        <v>9</v>
      </c>
      <c r="Q23" s="47" t="s">
        <v>30</v>
      </c>
      <c r="R23" s="35"/>
      <c r="S23" s="36"/>
      <c r="T23" s="40">
        <f t="shared" si="4"/>
        <v>0</v>
      </c>
      <c r="U23" s="25">
        <v>1</v>
      </c>
      <c r="V23" s="25">
        <v>1</v>
      </c>
      <c r="W23" s="25">
        <v>0</v>
      </c>
      <c r="X23" s="25">
        <v>1</v>
      </c>
      <c r="Y23" s="42" t="str">
        <f>IF(AND($A$3&gt;0,$F$3&gt;0,$K$3=0,$P$3&gt;0),$A$6&amp;$AA$10&amp;$F$6&amp;$AA$10&amp;$P$6, "")</f>
        <v/>
      </c>
    </row>
    <row r="24" spans="1:27" hidden="1">
      <c r="A24" s="46">
        <v>10</v>
      </c>
      <c r="B24" s="47" t="s">
        <v>31</v>
      </c>
      <c r="C24" s="35"/>
      <c r="D24" s="36"/>
      <c r="E24" s="35"/>
      <c r="F24" s="46">
        <v>10</v>
      </c>
      <c r="G24" s="47" t="s">
        <v>31</v>
      </c>
      <c r="H24" s="35"/>
      <c r="I24" s="36"/>
      <c r="K24" s="46">
        <v>10</v>
      </c>
      <c r="L24" s="47" t="s">
        <v>31</v>
      </c>
      <c r="M24" s="35"/>
      <c r="N24" s="36"/>
      <c r="P24" s="46">
        <v>10</v>
      </c>
      <c r="Q24" s="47" t="s">
        <v>31</v>
      </c>
      <c r="R24" s="35"/>
      <c r="S24" s="36"/>
      <c r="T24" s="40">
        <f t="shared" si="4"/>
        <v>0</v>
      </c>
      <c r="U24" s="25">
        <v>1</v>
      </c>
      <c r="V24" s="25">
        <v>1</v>
      </c>
      <c r="W24" s="25">
        <v>1</v>
      </c>
      <c r="X24" s="25">
        <v>0</v>
      </c>
      <c r="Y24" s="42" t="str">
        <f>IF(AND($A$3&gt;0,$F$3&gt;0,$K$3&gt;0,$P$3=0),$A$6&amp;$AA$10&amp;$F$6&amp;$AA$10&amp;$K$6, "")</f>
        <v/>
      </c>
    </row>
    <row r="25" spans="1:27" hidden="1">
      <c r="A25" s="46">
        <v>11</v>
      </c>
      <c r="B25" s="47" t="s">
        <v>32</v>
      </c>
      <c r="C25" s="35"/>
      <c r="D25" s="36"/>
      <c r="E25" s="35"/>
      <c r="F25" s="46">
        <v>11</v>
      </c>
      <c r="G25" s="47" t="s">
        <v>32</v>
      </c>
      <c r="H25" s="35"/>
      <c r="I25" s="36"/>
      <c r="K25" s="46">
        <v>11</v>
      </c>
      <c r="L25" s="47" t="s">
        <v>32</v>
      </c>
      <c r="M25" s="35"/>
      <c r="N25" s="36"/>
      <c r="P25" s="46">
        <v>11</v>
      </c>
      <c r="Q25" s="47" t="s">
        <v>32</v>
      </c>
      <c r="R25" s="35"/>
      <c r="S25" s="36"/>
      <c r="T25" s="40">
        <f t="shared" si="4"/>
        <v>1</v>
      </c>
      <c r="U25" s="25">
        <v>1</v>
      </c>
      <c r="V25" s="25">
        <v>1</v>
      </c>
      <c r="W25" s="25">
        <v>1</v>
      </c>
      <c r="X25" s="25">
        <v>1</v>
      </c>
      <c r="Y25" s="48" t="str">
        <f>IF(AND($A$3&gt;0,$F$3&gt;0,$K$3&gt;0,$P$3&gt;0),$A$6&amp;$AA$10&amp;$F$6&amp;$AA$10&amp;$K$6&amp;$AA$10&amp;$P$6, "")</f>
        <v>USD One Lac Fifty Five Thousand Eight Hundred Eighty Five Only plus EURO Four Thousand Nine Hundred Sixty Only plus RMB Ten Thousand Three Hundred Fifty Two Only plus INR Six Lac Ninety One Thousand Six Hundred Forty Seven Only</v>
      </c>
    </row>
    <row r="26" spans="1:27" hidden="1">
      <c r="A26" s="46">
        <v>12</v>
      </c>
      <c r="B26" s="47" t="s">
        <v>33</v>
      </c>
      <c r="C26" s="35"/>
      <c r="D26" s="36"/>
      <c r="E26" s="35"/>
      <c r="F26" s="46">
        <v>12</v>
      </c>
      <c r="G26" s="47" t="s">
        <v>33</v>
      </c>
      <c r="H26" s="35"/>
      <c r="I26" s="36"/>
      <c r="K26" s="46">
        <v>12</v>
      </c>
      <c r="L26" s="47" t="s">
        <v>33</v>
      </c>
      <c r="M26" s="35"/>
      <c r="N26" s="36"/>
      <c r="P26" s="46">
        <v>12</v>
      </c>
      <c r="Q26" s="47" t="s">
        <v>33</v>
      </c>
      <c r="R26" s="35"/>
      <c r="S26" s="36"/>
    </row>
    <row r="27" spans="1:27" hidden="1">
      <c r="A27" s="46">
        <v>13</v>
      </c>
      <c r="B27" s="47" t="s">
        <v>34</v>
      </c>
      <c r="C27" s="35"/>
      <c r="D27" s="36"/>
      <c r="E27" s="35"/>
      <c r="F27" s="46">
        <v>13</v>
      </c>
      <c r="G27" s="47" t="s">
        <v>34</v>
      </c>
      <c r="H27" s="35"/>
      <c r="I27" s="36"/>
      <c r="K27" s="46">
        <v>13</v>
      </c>
      <c r="L27" s="47" t="s">
        <v>34</v>
      </c>
      <c r="M27" s="35"/>
      <c r="N27" s="36"/>
      <c r="P27" s="46">
        <v>13</v>
      </c>
      <c r="Q27" s="47" t="s">
        <v>34</v>
      </c>
      <c r="R27" s="35"/>
      <c r="S27" s="36"/>
    </row>
    <row r="28" spans="1:27" hidden="1">
      <c r="A28" s="46">
        <v>14</v>
      </c>
      <c r="B28" s="47" t="s">
        <v>35</v>
      </c>
      <c r="C28" s="35"/>
      <c r="D28" s="36"/>
      <c r="E28" s="35"/>
      <c r="F28" s="46">
        <v>14</v>
      </c>
      <c r="G28" s="47" t="s">
        <v>35</v>
      </c>
      <c r="H28" s="35"/>
      <c r="I28" s="36"/>
      <c r="K28" s="46">
        <v>14</v>
      </c>
      <c r="L28" s="47" t="s">
        <v>35</v>
      </c>
      <c r="M28" s="35"/>
      <c r="N28" s="36"/>
      <c r="P28" s="46">
        <v>14</v>
      </c>
      <c r="Q28" s="47" t="s">
        <v>35</v>
      </c>
      <c r="R28" s="35"/>
      <c r="S28" s="36"/>
    </row>
    <row r="29" spans="1:27" hidden="1">
      <c r="A29" s="46">
        <v>15</v>
      </c>
      <c r="B29" s="47" t="s">
        <v>36</v>
      </c>
      <c r="C29" s="35"/>
      <c r="D29" s="36"/>
      <c r="E29" s="35"/>
      <c r="F29" s="46">
        <v>15</v>
      </c>
      <c r="G29" s="47" t="s">
        <v>36</v>
      </c>
      <c r="H29" s="35"/>
      <c r="I29" s="36"/>
      <c r="K29" s="46">
        <v>15</v>
      </c>
      <c r="L29" s="47" t="s">
        <v>36</v>
      </c>
      <c r="M29" s="35"/>
      <c r="N29" s="36"/>
      <c r="P29" s="46">
        <v>15</v>
      </c>
      <c r="Q29" s="47" t="s">
        <v>36</v>
      </c>
      <c r="R29" s="35"/>
      <c r="S29" s="36"/>
    </row>
    <row r="30" spans="1:27" hidden="1">
      <c r="A30" s="46">
        <v>16</v>
      </c>
      <c r="B30" s="47" t="s">
        <v>37</v>
      </c>
      <c r="C30" s="35"/>
      <c r="D30" s="36"/>
      <c r="E30" s="35"/>
      <c r="F30" s="46">
        <v>16</v>
      </c>
      <c r="G30" s="47" t="s">
        <v>37</v>
      </c>
      <c r="H30" s="35"/>
      <c r="I30" s="36"/>
      <c r="K30" s="46">
        <v>16</v>
      </c>
      <c r="L30" s="47" t="s">
        <v>37</v>
      </c>
      <c r="M30" s="35"/>
      <c r="N30" s="36"/>
      <c r="P30" s="46">
        <v>16</v>
      </c>
      <c r="Q30" s="47" t="s">
        <v>37</v>
      </c>
      <c r="R30" s="35"/>
      <c r="S30" s="36"/>
      <c r="T30" s="40">
        <f>IF(Y30="",0, 1)</f>
        <v>0</v>
      </c>
      <c r="U30" s="25">
        <v>0</v>
      </c>
      <c r="V30" s="25">
        <v>0</v>
      </c>
      <c r="W30" s="25">
        <v>0</v>
      </c>
      <c r="X30" s="25">
        <v>0</v>
      </c>
      <c r="Y30" s="41" t="str">
        <f>IF(AND($A$3=0,$F$3=0,$K$3=0,$P$3=0)," 0/-", "")</f>
        <v/>
      </c>
      <c r="AA30" s="25" t="s">
        <v>94</v>
      </c>
    </row>
    <row r="31" spans="1:27" hidden="1">
      <c r="A31" s="46">
        <v>17</v>
      </c>
      <c r="B31" s="47" t="s">
        <v>38</v>
      </c>
      <c r="C31" s="35"/>
      <c r="D31" s="36"/>
      <c r="E31" s="35"/>
      <c r="F31" s="46">
        <v>17</v>
      </c>
      <c r="G31" s="47" t="s">
        <v>38</v>
      </c>
      <c r="H31" s="35"/>
      <c r="I31" s="36"/>
      <c r="K31" s="46">
        <v>17</v>
      </c>
      <c r="L31" s="47" t="s">
        <v>38</v>
      </c>
      <c r="M31" s="35"/>
      <c r="N31" s="36"/>
      <c r="P31" s="46">
        <v>17</v>
      </c>
      <c r="Q31" s="47" t="s">
        <v>38</v>
      </c>
      <c r="R31" s="35"/>
      <c r="S31" s="36"/>
      <c r="T31" s="40">
        <f t="shared" ref="T31:T45" si="5">IF(Y31="",0, 1)</f>
        <v>0</v>
      </c>
      <c r="U31" s="25">
        <v>0</v>
      </c>
      <c r="V31" s="25">
        <v>0</v>
      </c>
      <c r="W31" s="25">
        <v>0</v>
      </c>
      <c r="X31" s="25">
        <v>1</v>
      </c>
      <c r="Y31" s="42" t="str">
        <f>IF(AND($A$3=0,$F$3=0,$K$3=0,$P$3&gt;0),$U$5&amp;$P$3&amp;$AA$32, "")</f>
        <v/>
      </c>
      <c r="AA31" s="25" t="s">
        <v>95</v>
      </c>
    </row>
    <row r="32" spans="1:27" hidden="1">
      <c r="A32" s="46">
        <v>18</v>
      </c>
      <c r="B32" s="47" t="s">
        <v>39</v>
      </c>
      <c r="C32" s="35"/>
      <c r="D32" s="36"/>
      <c r="E32" s="35"/>
      <c r="F32" s="46">
        <v>18</v>
      </c>
      <c r="G32" s="47" t="s">
        <v>39</v>
      </c>
      <c r="H32" s="35"/>
      <c r="I32" s="36"/>
      <c r="K32" s="46">
        <v>18</v>
      </c>
      <c r="L32" s="47" t="s">
        <v>39</v>
      </c>
      <c r="M32" s="35"/>
      <c r="N32" s="36"/>
      <c r="P32" s="46">
        <v>18</v>
      </c>
      <c r="Q32" s="47" t="s">
        <v>39</v>
      </c>
      <c r="R32" s="35"/>
      <c r="S32" s="36"/>
      <c r="T32" s="40">
        <f t="shared" si="5"/>
        <v>0</v>
      </c>
      <c r="U32" s="25">
        <v>0</v>
      </c>
      <c r="V32" s="25">
        <v>0</v>
      </c>
      <c r="W32" s="25">
        <v>1</v>
      </c>
      <c r="X32" s="25">
        <v>0</v>
      </c>
      <c r="Y32" s="42" t="str">
        <f>IF(AND($A$3=0,$F$3=0,$K$3&gt;0,$P$3=0),$U$4&amp;$K$3&amp;$AA$32, "")</f>
        <v/>
      </c>
      <c r="AA32" s="25" t="s">
        <v>96</v>
      </c>
    </row>
    <row r="33" spans="1:25" hidden="1">
      <c r="A33" s="46">
        <v>19</v>
      </c>
      <c r="B33" s="47" t="s">
        <v>40</v>
      </c>
      <c r="C33" s="35"/>
      <c r="D33" s="36"/>
      <c r="E33" s="35"/>
      <c r="F33" s="46">
        <v>19</v>
      </c>
      <c r="G33" s="47" t="s">
        <v>40</v>
      </c>
      <c r="H33" s="35"/>
      <c r="I33" s="36"/>
      <c r="K33" s="46">
        <v>19</v>
      </c>
      <c r="L33" s="47" t="s">
        <v>40</v>
      </c>
      <c r="M33" s="35"/>
      <c r="N33" s="36"/>
      <c r="P33" s="46">
        <v>19</v>
      </c>
      <c r="Q33" s="47" t="s">
        <v>40</v>
      </c>
      <c r="R33" s="35"/>
      <c r="S33" s="36"/>
      <c r="T33" s="40">
        <f t="shared" si="5"/>
        <v>0</v>
      </c>
      <c r="U33" s="25">
        <v>0</v>
      </c>
      <c r="V33" s="25">
        <v>0</v>
      </c>
      <c r="W33" s="25">
        <v>1</v>
      </c>
      <c r="X33" s="25">
        <v>1</v>
      </c>
      <c r="Y33" s="42" t="str">
        <f>IF(AND($A$3=0,$F$3=0,$K$3&gt;0,$P$3&gt;0),$U$4&amp;$K$3&amp;$AA$31&amp;$U$5&amp;$P$3&amp;$AA$32, "")</f>
        <v/>
      </c>
    </row>
    <row r="34" spans="1:25" hidden="1">
      <c r="A34" s="46">
        <v>20</v>
      </c>
      <c r="B34" s="47" t="s">
        <v>41</v>
      </c>
      <c r="C34" s="35"/>
      <c r="D34" s="36"/>
      <c r="E34" s="35"/>
      <c r="F34" s="46">
        <v>20</v>
      </c>
      <c r="G34" s="47" t="s">
        <v>41</v>
      </c>
      <c r="H34" s="35"/>
      <c r="I34" s="36"/>
      <c r="K34" s="46">
        <v>20</v>
      </c>
      <c r="L34" s="47" t="s">
        <v>41</v>
      </c>
      <c r="M34" s="35"/>
      <c r="N34" s="36"/>
      <c r="P34" s="46">
        <v>20</v>
      </c>
      <c r="Q34" s="47" t="s">
        <v>41</v>
      </c>
      <c r="R34" s="35"/>
      <c r="S34" s="36"/>
      <c r="T34" s="40">
        <f t="shared" si="5"/>
        <v>0</v>
      </c>
      <c r="U34" s="25">
        <v>0</v>
      </c>
      <c r="V34" s="25">
        <v>1</v>
      </c>
      <c r="W34" s="25">
        <v>0</v>
      </c>
      <c r="X34" s="25">
        <v>0</v>
      </c>
      <c r="Y34" s="42" t="str">
        <f>IF(AND($A$3=0,$F$3&gt;0,$K$3=0,$P$3=0),$U$3&amp;$F$3&amp;$AA$32, "")</f>
        <v/>
      </c>
    </row>
    <row r="35" spans="1:25" hidden="1">
      <c r="A35" s="46">
        <v>21</v>
      </c>
      <c r="B35" s="47" t="s">
        <v>42</v>
      </c>
      <c r="C35" s="35"/>
      <c r="D35" s="36"/>
      <c r="E35" s="35"/>
      <c r="F35" s="46">
        <v>21</v>
      </c>
      <c r="G35" s="47" t="s">
        <v>42</v>
      </c>
      <c r="H35" s="35"/>
      <c r="I35" s="36"/>
      <c r="K35" s="46">
        <v>21</v>
      </c>
      <c r="L35" s="47" t="s">
        <v>42</v>
      </c>
      <c r="M35" s="35"/>
      <c r="N35" s="36"/>
      <c r="P35" s="46">
        <v>21</v>
      </c>
      <c r="Q35" s="47" t="s">
        <v>42</v>
      </c>
      <c r="R35" s="35"/>
      <c r="S35" s="36"/>
      <c r="T35" s="40">
        <f t="shared" si="5"/>
        <v>0</v>
      </c>
      <c r="U35" s="25">
        <v>0</v>
      </c>
      <c r="V35" s="25">
        <v>1</v>
      </c>
      <c r="W35" s="25">
        <v>0</v>
      </c>
      <c r="X35" s="25">
        <v>1</v>
      </c>
      <c r="Y35" s="42" t="str">
        <f>IF(AND($A$3=0,$F$3&gt;0,$K$3=0,$P$3&gt;0),$U$3&amp;$F$3&amp;$AA$31&amp;$U$5&amp;$P$3&amp;$AA$32, "")</f>
        <v/>
      </c>
    </row>
    <row r="36" spans="1:25" hidden="1">
      <c r="A36" s="46">
        <v>22</v>
      </c>
      <c r="B36" s="47" t="s">
        <v>43</v>
      </c>
      <c r="C36" s="35"/>
      <c r="D36" s="36"/>
      <c r="E36" s="35"/>
      <c r="F36" s="46">
        <v>22</v>
      </c>
      <c r="G36" s="47" t="s">
        <v>43</v>
      </c>
      <c r="H36" s="35"/>
      <c r="I36" s="36"/>
      <c r="K36" s="46">
        <v>22</v>
      </c>
      <c r="L36" s="47" t="s">
        <v>43</v>
      </c>
      <c r="M36" s="35"/>
      <c r="N36" s="36"/>
      <c r="P36" s="46">
        <v>22</v>
      </c>
      <c r="Q36" s="47" t="s">
        <v>43</v>
      </c>
      <c r="R36" s="35"/>
      <c r="S36" s="36"/>
      <c r="T36" s="40">
        <f t="shared" si="5"/>
        <v>0</v>
      </c>
      <c r="U36" s="25">
        <v>0</v>
      </c>
      <c r="V36" s="25">
        <v>1</v>
      </c>
      <c r="W36" s="25">
        <v>1</v>
      </c>
      <c r="X36" s="25">
        <v>0</v>
      </c>
      <c r="Y36" s="42" t="str">
        <f>IF(AND($A$3=0,$F$3&gt;0,$K$3&gt;0,$P$3=0),$U$3&amp;$F$3&amp;$AA$31&amp;$U$4&amp;$K$3, "")</f>
        <v/>
      </c>
    </row>
    <row r="37" spans="1:25" hidden="1">
      <c r="A37" s="46">
        <v>23</v>
      </c>
      <c r="B37" s="47" t="s">
        <v>44</v>
      </c>
      <c r="C37" s="35"/>
      <c r="D37" s="36"/>
      <c r="E37" s="35"/>
      <c r="F37" s="46">
        <v>23</v>
      </c>
      <c r="G37" s="47" t="s">
        <v>44</v>
      </c>
      <c r="H37" s="35"/>
      <c r="I37" s="36"/>
      <c r="K37" s="46">
        <v>23</v>
      </c>
      <c r="L37" s="47" t="s">
        <v>44</v>
      </c>
      <c r="M37" s="35"/>
      <c r="N37" s="36"/>
      <c r="P37" s="46">
        <v>23</v>
      </c>
      <c r="Q37" s="47" t="s">
        <v>44</v>
      </c>
      <c r="R37" s="35"/>
      <c r="S37" s="36"/>
      <c r="T37" s="40">
        <f t="shared" si="5"/>
        <v>0</v>
      </c>
      <c r="U37" s="25">
        <v>0</v>
      </c>
      <c r="V37" s="25">
        <v>1</v>
      </c>
      <c r="W37" s="25">
        <v>1</v>
      </c>
      <c r="X37" s="25">
        <v>1</v>
      </c>
      <c r="Y37" s="48" t="str">
        <f>IF(AND($A$3=0,$F$3&gt;0,$K$3&gt;0,$P$3&gt;0),$U$3&amp;$F$3&amp;$AA$31&amp;$U$4&amp;$K$3&amp;$AA$31&amp;$U$5&amp;$P$3&amp;$AA$32, "")</f>
        <v/>
      </c>
    </row>
    <row r="38" spans="1:25" hidden="1">
      <c r="A38" s="46">
        <v>24</v>
      </c>
      <c r="B38" s="47" t="s">
        <v>45</v>
      </c>
      <c r="C38" s="35"/>
      <c r="D38" s="36"/>
      <c r="E38" s="35"/>
      <c r="F38" s="46">
        <v>24</v>
      </c>
      <c r="G38" s="47" t="s">
        <v>45</v>
      </c>
      <c r="H38" s="35"/>
      <c r="I38" s="36"/>
      <c r="K38" s="46">
        <v>24</v>
      </c>
      <c r="L38" s="47" t="s">
        <v>45</v>
      </c>
      <c r="M38" s="35"/>
      <c r="N38" s="36"/>
      <c r="P38" s="46">
        <v>24</v>
      </c>
      <c r="Q38" s="47" t="s">
        <v>45</v>
      </c>
      <c r="R38" s="35"/>
      <c r="S38" s="36"/>
      <c r="T38" s="40">
        <f t="shared" si="5"/>
        <v>0</v>
      </c>
      <c r="U38" s="25">
        <v>1</v>
      </c>
      <c r="V38" s="25">
        <v>0</v>
      </c>
      <c r="W38" s="25">
        <v>0</v>
      </c>
      <c r="X38" s="25">
        <v>0</v>
      </c>
      <c r="Y38" s="41" t="str">
        <f>IF(AND($A$3&gt;0,$F$3=0,$K$3=0,$P$3=0), $U$2&amp;$A$3&amp;$AA$32, "")</f>
        <v/>
      </c>
    </row>
    <row r="39" spans="1:25" hidden="1">
      <c r="A39" s="46">
        <v>25</v>
      </c>
      <c r="B39" s="47" t="s">
        <v>46</v>
      </c>
      <c r="C39" s="35"/>
      <c r="D39" s="36"/>
      <c r="E39" s="35"/>
      <c r="F39" s="46">
        <v>25</v>
      </c>
      <c r="G39" s="47" t="s">
        <v>46</v>
      </c>
      <c r="H39" s="35"/>
      <c r="I39" s="36"/>
      <c r="K39" s="46">
        <v>25</v>
      </c>
      <c r="L39" s="47" t="s">
        <v>46</v>
      </c>
      <c r="M39" s="35"/>
      <c r="N39" s="36"/>
      <c r="P39" s="46">
        <v>25</v>
      </c>
      <c r="Q39" s="47" t="s">
        <v>46</v>
      </c>
      <c r="R39" s="35"/>
      <c r="S39" s="36"/>
      <c r="T39" s="40">
        <f t="shared" si="5"/>
        <v>0</v>
      </c>
      <c r="U39" s="25">
        <v>1</v>
      </c>
      <c r="V39" s="25">
        <v>0</v>
      </c>
      <c r="W39" s="25">
        <v>0</v>
      </c>
      <c r="X39" s="25">
        <v>1</v>
      </c>
      <c r="Y39" s="42" t="str">
        <f>IF(AND($A$3&gt;0,$F$3=0,$K$3=0,$P$3&gt;0),$U$2&amp;$A$3&amp;$AA$31&amp;$U$5&amp;$P$3&amp;$AA$32, "")</f>
        <v/>
      </c>
    </row>
    <row r="40" spans="1:25" hidden="1">
      <c r="A40" s="46">
        <v>26</v>
      </c>
      <c r="B40" s="47" t="s">
        <v>47</v>
      </c>
      <c r="C40" s="35"/>
      <c r="D40" s="36"/>
      <c r="E40" s="35"/>
      <c r="F40" s="46">
        <v>26</v>
      </c>
      <c r="G40" s="47" t="s">
        <v>47</v>
      </c>
      <c r="H40" s="35"/>
      <c r="I40" s="36"/>
      <c r="K40" s="46">
        <v>26</v>
      </c>
      <c r="L40" s="47" t="s">
        <v>47</v>
      </c>
      <c r="M40" s="35"/>
      <c r="N40" s="36"/>
      <c r="P40" s="46">
        <v>26</v>
      </c>
      <c r="Q40" s="47" t="s">
        <v>47</v>
      </c>
      <c r="R40" s="35"/>
      <c r="S40" s="36"/>
      <c r="T40" s="40">
        <f t="shared" si="5"/>
        <v>0</v>
      </c>
      <c r="U40" s="25">
        <v>1</v>
      </c>
      <c r="V40" s="25">
        <v>0</v>
      </c>
      <c r="W40" s="25">
        <v>1</v>
      </c>
      <c r="X40" s="25">
        <v>0</v>
      </c>
      <c r="Y40" s="42" t="str">
        <f>IF(AND($A$3&gt;0,$F$3=0,$K$3&gt;0,$P$3=0),$U$2&amp;$A$3&amp;$AA$31&amp;$U$4&amp;$K$3, "")</f>
        <v/>
      </c>
    </row>
    <row r="41" spans="1:25" hidden="1">
      <c r="A41" s="46">
        <v>27</v>
      </c>
      <c r="B41" s="47" t="s">
        <v>48</v>
      </c>
      <c r="C41" s="35"/>
      <c r="D41" s="36"/>
      <c r="E41" s="35"/>
      <c r="F41" s="46">
        <v>27</v>
      </c>
      <c r="G41" s="47" t="s">
        <v>48</v>
      </c>
      <c r="H41" s="35"/>
      <c r="I41" s="36"/>
      <c r="K41" s="46">
        <v>27</v>
      </c>
      <c r="L41" s="47" t="s">
        <v>48</v>
      </c>
      <c r="M41" s="35"/>
      <c r="N41" s="36"/>
      <c r="P41" s="46">
        <v>27</v>
      </c>
      <c r="Q41" s="47" t="s">
        <v>48</v>
      </c>
      <c r="R41" s="35"/>
      <c r="S41" s="36"/>
      <c r="T41" s="40">
        <f t="shared" si="5"/>
        <v>0</v>
      </c>
      <c r="U41" s="25">
        <v>1</v>
      </c>
      <c r="V41" s="25">
        <v>0</v>
      </c>
      <c r="W41" s="25">
        <v>1</v>
      </c>
      <c r="X41" s="25">
        <v>1</v>
      </c>
      <c r="Y41" s="42" t="str">
        <f>IF(AND($A$3&gt;0,$F$3=0,$K$3&gt;0,$P$3&gt;0),$U$2&amp;$A$3&amp;$AA$31&amp;$U$4&amp;$K$3&amp;$AA$31&amp;$U$5&amp;$P$3&amp;$AA$32, "")</f>
        <v/>
      </c>
    </row>
    <row r="42" spans="1:25" hidden="1">
      <c r="A42" s="46">
        <v>28</v>
      </c>
      <c r="B42" s="47" t="s">
        <v>49</v>
      </c>
      <c r="C42" s="35"/>
      <c r="D42" s="36"/>
      <c r="E42" s="35"/>
      <c r="F42" s="46">
        <v>28</v>
      </c>
      <c r="G42" s="47" t="s">
        <v>49</v>
      </c>
      <c r="H42" s="35"/>
      <c r="I42" s="36"/>
      <c r="K42" s="46">
        <v>28</v>
      </c>
      <c r="L42" s="47" t="s">
        <v>49</v>
      </c>
      <c r="M42" s="35"/>
      <c r="N42" s="36"/>
      <c r="P42" s="46">
        <v>28</v>
      </c>
      <c r="Q42" s="47" t="s">
        <v>49</v>
      </c>
      <c r="R42" s="35"/>
      <c r="S42" s="36"/>
      <c r="T42" s="40">
        <f t="shared" si="5"/>
        <v>0</v>
      </c>
      <c r="U42" s="25">
        <v>1</v>
      </c>
      <c r="V42" s="25">
        <v>1</v>
      </c>
      <c r="W42" s="25">
        <v>0</v>
      </c>
      <c r="X42" s="25">
        <v>0</v>
      </c>
      <c r="Y42" s="42" t="str">
        <f>IF(AND($A$3&gt;0,$F$3&gt;0,$K$3=0,$P$3=0),$U$2&amp;$A$3&amp;$AA$31&amp;$U$3&amp;$F$3, "")</f>
        <v/>
      </c>
    </row>
    <row r="43" spans="1:25" hidden="1">
      <c r="A43" s="46">
        <v>29</v>
      </c>
      <c r="B43" s="47" t="s">
        <v>50</v>
      </c>
      <c r="C43" s="35"/>
      <c r="D43" s="36"/>
      <c r="E43" s="35"/>
      <c r="F43" s="46">
        <v>29</v>
      </c>
      <c r="G43" s="47" t="s">
        <v>50</v>
      </c>
      <c r="H43" s="35"/>
      <c r="I43" s="36"/>
      <c r="K43" s="46">
        <v>29</v>
      </c>
      <c r="L43" s="47" t="s">
        <v>50</v>
      </c>
      <c r="M43" s="35"/>
      <c r="N43" s="36"/>
      <c r="P43" s="46">
        <v>29</v>
      </c>
      <c r="Q43" s="47" t="s">
        <v>50</v>
      </c>
      <c r="R43" s="35"/>
      <c r="S43" s="36"/>
      <c r="T43" s="40">
        <f t="shared" si="5"/>
        <v>0</v>
      </c>
      <c r="U43" s="25">
        <v>1</v>
      </c>
      <c r="V43" s="25">
        <v>1</v>
      </c>
      <c r="W43" s="25">
        <v>0</v>
      </c>
      <c r="X43" s="25">
        <v>1</v>
      </c>
      <c r="Y43" s="42" t="str">
        <f>IF(AND($A$3&gt;0,$F$3&gt;0,$K$3=0,$P$3&gt;0),$U$2&amp;$A$3&amp;$AA$31&amp;$U$3&amp;$F$3&amp;$AA$31&amp;$U$5&amp;$P$3&amp;$AA$32, "")</f>
        <v/>
      </c>
    </row>
    <row r="44" spans="1:25" hidden="1">
      <c r="A44" s="46">
        <v>30</v>
      </c>
      <c r="B44" s="47" t="s">
        <v>51</v>
      </c>
      <c r="C44" s="35"/>
      <c r="D44" s="36"/>
      <c r="E44" s="35"/>
      <c r="F44" s="46">
        <v>30</v>
      </c>
      <c r="G44" s="47" t="s">
        <v>51</v>
      </c>
      <c r="H44" s="35"/>
      <c r="I44" s="36"/>
      <c r="K44" s="46">
        <v>30</v>
      </c>
      <c r="L44" s="47" t="s">
        <v>51</v>
      </c>
      <c r="M44" s="35"/>
      <c r="N44" s="36"/>
      <c r="P44" s="46">
        <v>30</v>
      </c>
      <c r="Q44" s="47" t="s">
        <v>51</v>
      </c>
      <c r="R44" s="35"/>
      <c r="S44" s="36"/>
      <c r="T44" s="40">
        <f t="shared" si="5"/>
        <v>0</v>
      </c>
      <c r="U44" s="25">
        <v>1</v>
      </c>
      <c r="V44" s="25">
        <v>1</v>
      </c>
      <c r="W44" s="25">
        <v>1</v>
      </c>
      <c r="X44" s="25">
        <v>0</v>
      </c>
      <c r="Y44" s="42" t="str">
        <f>IF(AND($A$3&gt;0,$F$3&gt;0,$K$3&gt;0,$P$3=0),$U$2&amp;$A$3&amp;$AA$31&amp;$U$3&amp;$F$3&amp;$AA$31&amp;$U$4&amp;$K$3, "")</f>
        <v/>
      </c>
    </row>
    <row r="45" spans="1:25" hidden="1">
      <c r="A45" s="46">
        <v>31</v>
      </c>
      <c r="B45" s="47" t="s">
        <v>52</v>
      </c>
      <c r="C45" s="35"/>
      <c r="D45" s="36"/>
      <c r="E45" s="35"/>
      <c r="F45" s="46">
        <v>31</v>
      </c>
      <c r="G45" s="47" t="s">
        <v>52</v>
      </c>
      <c r="H45" s="35"/>
      <c r="I45" s="36"/>
      <c r="K45" s="46">
        <v>31</v>
      </c>
      <c r="L45" s="47" t="s">
        <v>52</v>
      </c>
      <c r="M45" s="35"/>
      <c r="N45" s="36"/>
      <c r="P45" s="46">
        <v>31</v>
      </c>
      <c r="Q45" s="47" t="s">
        <v>52</v>
      </c>
      <c r="R45" s="35"/>
      <c r="S45" s="36"/>
      <c r="T45" s="40">
        <f t="shared" si="5"/>
        <v>1</v>
      </c>
      <c r="U45" s="25">
        <v>1</v>
      </c>
      <c r="V45" s="25">
        <v>1</v>
      </c>
      <c r="W45" s="25">
        <v>1</v>
      </c>
      <c r="X45" s="25">
        <v>1</v>
      </c>
      <c r="Y45" s="48" t="str">
        <f>IF(AND($A$3&gt;0,$F$3&gt;0,$K$3&gt;0,$P$3&gt;0),$U$2&amp;$A$3&amp;$AA$31&amp;$U$3&amp;$F$3&amp;$AA$31&amp;$U$4&amp;$K$3&amp;$AA$31&amp;$U$5&amp;$P$3&amp;$AA$32, "")</f>
        <v>USD 155885/- + EURO 4960/- + RMB 10352/- + INR 691647/-</v>
      </c>
    </row>
    <row r="46" spans="1:25" hidden="1">
      <c r="A46" s="46">
        <v>32</v>
      </c>
      <c r="B46" s="47" t="s">
        <v>53</v>
      </c>
      <c r="C46" s="35"/>
      <c r="D46" s="36"/>
      <c r="E46" s="35"/>
      <c r="F46" s="46">
        <v>32</v>
      </c>
      <c r="G46" s="47" t="s">
        <v>53</v>
      </c>
      <c r="H46" s="35"/>
      <c r="I46" s="36"/>
      <c r="K46" s="46">
        <v>32</v>
      </c>
      <c r="L46" s="47" t="s">
        <v>53</v>
      </c>
      <c r="M46" s="35"/>
      <c r="N46" s="36"/>
      <c r="P46" s="46">
        <v>32</v>
      </c>
      <c r="Q46" s="47" t="s">
        <v>53</v>
      </c>
      <c r="R46" s="35"/>
      <c r="S46" s="36"/>
    </row>
    <row r="47" spans="1:25" hidden="1">
      <c r="A47" s="46">
        <v>33</v>
      </c>
      <c r="B47" s="47" t="s">
        <v>54</v>
      </c>
      <c r="C47" s="35"/>
      <c r="D47" s="36"/>
      <c r="E47" s="35"/>
      <c r="F47" s="46">
        <v>33</v>
      </c>
      <c r="G47" s="47" t="s">
        <v>54</v>
      </c>
      <c r="H47" s="35"/>
      <c r="I47" s="36"/>
      <c r="K47" s="46">
        <v>33</v>
      </c>
      <c r="L47" s="47" t="s">
        <v>54</v>
      </c>
      <c r="M47" s="35"/>
      <c r="N47" s="36"/>
      <c r="P47" s="46">
        <v>33</v>
      </c>
      <c r="Q47" s="47" t="s">
        <v>54</v>
      </c>
      <c r="R47" s="35"/>
      <c r="S47" s="36"/>
    </row>
    <row r="48" spans="1:25" hidden="1">
      <c r="A48" s="46">
        <v>34</v>
      </c>
      <c r="B48" s="47" t="s">
        <v>55</v>
      </c>
      <c r="C48" s="35"/>
      <c r="D48" s="36"/>
      <c r="E48" s="35"/>
      <c r="F48" s="46">
        <v>34</v>
      </c>
      <c r="G48" s="47" t="s">
        <v>55</v>
      </c>
      <c r="H48" s="35"/>
      <c r="I48" s="36"/>
      <c r="K48" s="46">
        <v>34</v>
      </c>
      <c r="L48" s="47" t="s">
        <v>55</v>
      </c>
      <c r="M48" s="35"/>
      <c r="N48" s="36"/>
      <c r="P48" s="46">
        <v>34</v>
      </c>
      <c r="Q48" s="47" t="s">
        <v>55</v>
      </c>
      <c r="R48" s="35"/>
      <c r="S48" s="36"/>
    </row>
    <row r="49" spans="1:19" hidden="1">
      <c r="A49" s="46">
        <v>35</v>
      </c>
      <c r="B49" s="47" t="s">
        <v>97</v>
      </c>
      <c r="C49" s="35"/>
      <c r="D49" s="36"/>
      <c r="E49" s="35"/>
      <c r="F49" s="46">
        <v>35</v>
      </c>
      <c r="G49" s="47" t="s">
        <v>97</v>
      </c>
      <c r="H49" s="35"/>
      <c r="I49" s="36"/>
      <c r="K49" s="46">
        <v>35</v>
      </c>
      <c r="L49" s="47" t="s">
        <v>97</v>
      </c>
      <c r="M49" s="35"/>
      <c r="N49" s="36"/>
      <c r="P49" s="46">
        <v>35</v>
      </c>
      <c r="Q49" s="47" t="s">
        <v>97</v>
      </c>
      <c r="R49" s="35"/>
      <c r="S49" s="36"/>
    </row>
    <row r="50" spans="1:19" hidden="1">
      <c r="A50" s="46">
        <v>36</v>
      </c>
      <c r="B50" s="47" t="s">
        <v>56</v>
      </c>
      <c r="C50" s="35"/>
      <c r="D50" s="36"/>
      <c r="E50" s="35"/>
      <c r="F50" s="46">
        <v>36</v>
      </c>
      <c r="G50" s="47" t="s">
        <v>56</v>
      </c>
      <c r="H50" s="35"/>
      <c r="I50" s="36"/>
      <c r="K50" s="46">
        <v>36</v>
      </c>
      <c r="L50" s="47" t="s">
        <v>56</v>
      </c>
      <c r="M50" s="35"/>
      <c r="N50" s="36"/>
      <c r="P50" s="46">
        <v>36</v>
      </c>
      <c r="Q50" s="47" t="s">
        <v>56</v>
      </c>
      <c r="R50" s="35"/>
      <c r="S50" s="36"/>
    </row>
    <row r="51" spans="1:19" hidden="1">
      <c r="A51" s="46">
        <v>37</v>
      </c>
      <c r="B51" s="47" t="s">
        <v>113</v>
      </c>
      <c r="C51" s="35"/>
      <c r="D51" s="36"/>
      <c r="E51" s="35"/>
      <c r="F51" s="46">
        <v>37</v>
      </c>
      <c r="G51" s="47" t="s">
        <v>113</v>
      </c>
      <c r="H51" s="35"/>
      <c r="I51" s="36"/>
      <c r="K51" s="46">
        <v>37</v>
      </c>
      <c r="L51" s="47" t="s">
        <v>113</v>
      </c>
      <c r="M51" s="35"/>
      <c r="N51" s="36"/>
      <c r="P51" s="46">
        <v>37</v>
      </c>
      <c r="Q51" s="47" t="s">
        <v>113</v>
      </c>
      <c r="R51" s="35"/>
      <c r="S51" s="36"/>
    </row>
    <row r="52" spans="1:19" hidden="1">
      <c r="A52" s="46">
        <v>38</v>
      </c>
      <c r="B52" s="47" t="s">
        <v>114</v>
      </c>
      <c r="C52" s="35"/>
      <c r="D52" s="36"/>
      <c r="E52" s="35"/>
      <c r="F52" s="46">
        <v>38</v>
      </c>
      <c r="G52" s="47" t="s">
        <v>114</v>
      </c>
      <c r="H52" s="35"/>
      <c r="I52" s="36"/>
      <c r="K52" s="46">
        <v>38</v>
      </c>
      <c r="L52" s="47" t="s">
        <v>114</v>
      </c>
      <c r="M52" s="35"/>
      <c r="N52" s="36"/>
      <c r="P52" s="46">
        <v>38</v>
      </c>
      <c r="Q52" s="47" t="s">
        <v>114</v>
      </c>
      <c r="R52" s="35"/>
      <c r="S52" s="36"/>
    </row>
    <row r="53" spans="1:19" hidden="1">
      <c r="A53" s="46">
        <v>39</v>
      </c>
      <c r="B53" s="47" t="s">
        <v>115</v>
      </c>
      <c r="C53" s="35"/>
      <c r="D53" s="36"/>
      <c r="E53" s="35"/>
      <c r="F53" s="46">
        <v>39</v>
      </c>
      <c r="G53" s="47" t="s">
        <v>115</v>
      </c>
      <c r="H53" s="35"/>
      <c r="I53" s="36"/>
      <c r="K53" s="46">
        <v>39</v>
      </c>
      <c r="L53" s="47" t="s">
        <v>115</v>
      </c>
      <c r="M53" s="35"/>
      <c r="N53" s="36"/>
      <c r="P53" s="46">
        <v>39</v>
      </c>
      <c r="Q53" s="47" t="s">
        <v>115</v>
      </c>
      <c r="R53" s="35"/>
      <c r="S53" s="36"/>
    </row>
    <row r="54" spans="1:19" hidden="1">
      <c r="A54" s="46">
        <v>40</v>
      </c>
      <c r="B54" s="47" t="s">
        <v>116</v>
      </c>
      <c r="C54" s="35"/>
      <c r="D54" s="36"/>
      <c r="E54" s="35"/>
      <c r="F54" s="46">
        <v>40</v>
      </c>
      <c r="G54" s="47" t="s">
        <v>116</v>
      </c>
      <c r="H54" s="35"/>
      <c r="I54" s="36"/>
      <c r="K54" s="46">
        <v>40</v>
      </c>
      <c r="L54" s="47" t="s">
        <v>116</v>
      </c>
      <c r="M54" s="35"/>
      <c r="N54" s="36"/>
      <c r="P54" s="46">
        <v>40</v>
      </c>
      <c r="Q54" s="47" t="s">
        <v>116</v>
      </c>
      <c r="R54" s="35"/>
      <c r="S54" s="36"/>
    </row>
    <row r="55" spans="1:19" hidden="1">
      <c r="A55" s="46">
        <v>41</v>
      </c>
      <c r="B55" s="47" t="s">
        <v>117</v>
      </c>
      <c r="C55" s="35"/>
      <c r="D55" s="36"/>
      <c r="E55" s="35"/>
      <c r="F55" s="46">
        <v>41</v>
      </c>
      <c r="G55" s="47" t="s">
        <v>117</v>
      </c>
      <c r="H55" s="35"/>
      <c r="I55" s="36"/>
      <c r="K55" s="46">
        <v>41</v>
      </c>
      <c r="L55" s="47" t="s">
        <v>117</v>
      </c>
      <c r="M55" s="35"/>
      <c r="N55" s="36"/>
      <c r="P55" s="46">
        <v>41</v>
      </c>
      <c r="Q55" s="47" t="s">
        <v>117</v>
      </c>
      <c r="R55" s="35"/>
      <c r="S55" s="36"/>
    </row>
    <row r="56" spans="1:19" hidden="1">
      <c r="A56" s="46">
        <v>42</v>
      </c>
      <c r="B56" s="47" t="s">
        <v>118</v>
      </c>
      <c r="C56" s="35"/>
      <c r="D56" s="36"/>
      <c r="E56" s="35"/>
      <c r="F56" s="46">
        <v>42</v>
      </c>
      <c r="G56" s="47" t="s">
        <v>118</v>
      </c>
      <c r="H56" s="35"/>
      <c r="I56" s="36"/>
      <c r="K56" s="46">
        <v>42</v>
      </c>
      <c r="L56" s="47" t="s">
        <v>118</v>
      </c>
      <c r="M56" s="35"/>
      <c r="N56" s="36"/>
      <c r="P56" s="46">
        <v>42</v>
      </c>
      <c r="Q56" s="47" t="s">
        <v>118</v>
      </c>
      <c r="R56" s="35"/>
      <c r="S56" s="36"/>
    </row>
    <row r="57" spans="1:19" hidden="1">
      <c r="A57" s="46">
        <v>43</v>
      </c>
      <c r="B57" s="47" t="s">
        <v>119</v>
      </c>
      <c r="C57" s="35"/>
      <c r="D57" s="36"/>
      <c r="E57" s="35"/>
      <c r="F57" s="46">
        <v>43</v>
      </c>
      <c r="G57" s="47" t="s">
        <v>119</v>
      </c>
      <c r="H57" s="35"/>
      <c r="I57" s="36"/>
      <c r="K57" s="46">
        <v>43</v>
      </c>
      <c r="L57" s="47" t="s">
        <v>119</v>
      </c>
      <c r="M57" s="35"/>
      <c r="N57" s="36"/>
      <c r="P57" s="46">
        <v>43</v>
      </c>
      <c r="Q57" s="47" t="s">
        <v>119</v>
      </c>
      <c r="R57" s="35"/>
      <c r="S57" s="36"/>
    </row>
    <row r="58" spans="1:19" hidden="1">
      <c r="A58" s="46">
        <v>44</v>
      </c>
      <c r="B58" s="47" t="s">
        <v>120</v>
      </c>
      <c r="C58" s="35"/>
      <c r="D58" s="36"/>
      <c r="E58" s="35"/>
      <c r="F58" s="46">
        <v>44</v>
      </c>
      <c r="G58" s="47" t="s">
        <v>120</v>
      </c>
      <c r="H58" s="35"/>
      <c r="I58" s="36"/>
      <c r="K58" s="46">
        <v>44</v>
      </c>
      <c r="L58" s="47" t="s">
        <v>120</v>
      </c>
      <c r="M58" s="35"/>
      <c r="N58" s="36"/>
      <c r="P58" s="46">
        <v>44</v>
      </c>
      <c r="Q58" s="47" t="s">
        <v>120</v>
      </c>
      <c r="R58" s="35"/>
      <c r="S58" s="36"/>
    </row>
    <row r="59" spans="1:19" hidden="1">
      <c r="A59" s="46">
        <v>45</v>
      </c>
      <c r="B59" s="47" t="s">
        <v>121</v>
      </c>
      <c r="C59" s="35"/>
      <c r="D59" s="36"/>
      <c r="E59" s="35"/>
      <c r="F59" s="46">
        <v>45</v>
      </c>
      <c r="G59" s="47" t="s">
        <v>121</v>
      </c>
      <c r="H59" s="35"/>
      <c r="I59" s="36"/>
      <c r="K59" s="46">
        <v>45</v>
      </c>
      <c r="L59" s="47" t="s">
        <v>121</v>
      </c>
      <c r="M59" s="35"/>
      <c r="N59" s="36"/>
      <c r="P59" s="46">
        <v>45</v>
      </c>
      <c r="Q59" s="47" t="s">
        <v>121</v>
      </c>
      <c r="R59" s="35"/>
      <c r="S59" s="36"/>
    </row>
    <row r="60" spans="1:19" hidden="1">
      <c r="A60" s="46">
        <v>46</v>
      </c>
      <c r="B60" s="47" t="s">
        <v>122</v>
      </c>
      <c r="C60" s="35"/>
      <c r="D60" s="36"/>
      <c r="E60" s="35"/>
      <c r="F60" s="46">
        <v>46</v>
      </c>
      <c r="G60" s="47" t="s">
        <v>122</v>
      </c>
      <c r="H60" s="35"/>
      <c r="I60" s="36"/>
      <c r="K60" s="46">
        <v>46</v>
      </c>
      <c r="L60" s="47" t="s">
        <v>122</v>
      </c>
      <c r="M60" s="35"/>
      <c r="N60" s="36"/>
      <c r="P60" s="46">
        <v>46</v>
      </c>
      <c r="Q60" s="47" t="s">
        <v>122</v>
      </c>
      <c r="R60" s="35"/>
      <c r="S60" s="36"/>
    </row>
    <row r="61" spans="1:19" hidden="1">
      <c r="A61" s="46">
        <v>47</v>
      </c>
      <c r="B61" s="47" t="s">
        <v>123</v>
      </c>
      <c r="C61" s="35"/>
      <c r="D61" s="36"/>
      <c r="E61" s="35"/>
      <c r="F61" s="46">
        <v>47</v>
      </c>
      <c r="G61" s="47" t="s">
        <v>123</v>
      </c>
      <c r="H61" s="35"/>
      <c r="I61" s="36"/>
      <c r="K61" s="46">
        <v>47</v>
      </c>
      <c r="L61" s="47" t="s">
        <v>123</v>
      </c>
      <c r="M61" s="35"/>
      <c r="N61" s="36"/>
      <c r="P61" s="46">
        <v>47</v>
      </c>
      <c r="Q61" s="47" t="s">
        <v>123</v>
      </c>
      <c r="R61" s="35"/>
      <c r="S61" s="36"/>
    </row>
    <row r="62" spans="1:19" hidden="1">
      <c r="A62" s="46">
        <v>48</v>
      </c>
      <c r="B62" s="47" t="s">
        <v>124</v>
      </c>
      <c r="C62" s="35"/>
      <c r="D62" s="36"/>
      <c r="E62" s="35"/>
      <c r="F62" s="46">
        <v>48</v>
      </c>
      <c r="G62" s="47" t="s">
        <v>124</v>
      </c>
      <c r="H62" s="35"/>
      <c r="I62" s="36"/>
      <c r="K62" s="46">
        <v>48</v>
      </c>
      <c r="L62" s="47" t="s">
        <v>124</v>
      </c>
      <c r="M62" s="35"/>
      <c r="N62" s="36"/>
      <c r="P62" s="46">
        <v>48</v>
      </c>
      <c r="Q62" s="47" t="s">
        <v>124</v>
      </c>
      <c r="R62" s="35"/>
      <c r="S62" s="36"/>
    </row>
    <row r="63" spans="1:19" hidden="1">
      <c r="A63" s="46">
        <v>49</v>
      </c>
      <c r="B63" s="47" t="s">
        <v>125</v>
      </c>
      <c r="C63" s="35"/>
      <c r="D63" s="36"/>
      <c r="E63" s="35"/>
      <c r="F63" s="46">
        <v>49</v>
      </c>
      <c r="G63" s="47" t="s">
        <v>125</v>
      </c>
      <c r="H63" s="35"/>
      <c r="I63" s="36"/>
      <c r="K63" s="46">
        <v>49</v>
      </c>
      <c r="L63" s="47" t="s">
        <v>125</v>
      </c>
      <c r="M63" s="35"/>
      <c r="N63" s="36"/>
      <c r="P63" s="46">
        <v>49</v>
      </c>
      <c r="Q63" s="47" t="s">
        <v>125</v>
      </c>
      <c r="R63" s="35"/>
      <c r="S63" s="36"/>
    </row>
    <row r="64" spans="1:19" hidden="1">
      <c r="A64" s="46">
        <v>50</v>
      </c>
      <c r="B64" s="47" t="s">
        <v>126</v>
      </c>
      <c r="C64" s="35"/>
      <c r="D64" s="36"/>
      <c r="E64" s="35"/>
      <c r="F64" s="46">
        <v>50</v>
      </c>
      <c r="G64" s="47" t="s">
        <v>126</v>
      </c>
      <c r="H64" s="35"/>
      <c r="I64" s="36"/>
      <c r="K64" s="46">
        <v>50</v>
      </c>
      <c r="L64" s="47" t="s">
        <v>126</v>
      </c>
      <c r="M64" s="35"/>
      <c r="N64" s="36"/>
      <c r="P64" s="46">
        <v>50</v>
      </c>
      <c r="Q64" s="47" t="s">
        <v>126</v>
      </c>
      <c r="R64" s="35"/>
      <c r="S64" s="36"/>
    </row>
    <row r="65" spans="1:19" hidden="1">
      <c r="A65" s="46">
        <v>51</v>
      </c>
      <c r="B65" s="47" t="s">
        <v>127</v>
      </c>
      <c r="C65" s="35"/>
      <c r="D65" s="36"/>
      <c r="E65" s="35"/>
      <c r="F65" s="46">
        <v>51</v>
      </c>
      <c r="G65" s="47" t="s">
        <v>127</v>
      </c>
      <c r="H65" s="35"/>
      <c r="I65" s="36"/>
      <c r="K65" s="46">
        <v>51</v>
      </c>
      <c r="L65" s="47" t="s">
        <v>127</v>
      </c>
      <c r="M65" s="35"/>
      <c r="N65" s="36"/>
      <c r="P65" s="46">
        <v>51</v>
      </c>
      <c r="Q65" s="47" t="s">
        <v>127</v>
      </c>
      <c r="R65" s="35"/>
      <c r="S65" s="36"/>
    </row>
    <row r="66" spans="1:19" hidden="1">
      <c r="A66" s="46">
        <v>52</v>
      </c>
      <c r="B66" s="47" t="s">
        <v>128</v>
      </c>
      <c r="C66" s="35"/>
      <c r="D66" s="36"/>
      <c r="E66" s="35"/>
      <c r="F66" s="46">
        <v>52</v>
      </c>
      <c r="G66" s="47" t="s">
        <v>128</v>
      </c>
      <c r="H66" s="35"/>
      <c r="I66" s="36"/>
      <c r="K66" s="46">
        <v>52</v>
      </c>
      <c r="L66" s="47" t="s">
        <v>128</v>
      </c>
      <c r="M66" s="35"/>
      <c r="N66" s="36"/>
      <c r="P66" s="46">
        <v>52</v>
      </c>
      <c r="Q66" s="47" t="s">
        <v>128</v>
      </c>
      <c r="R66" s="35"/>
      <c r="S66" s="36"/>
    </row>
    <row r="67" spans="1:19" hidden="1">
      <c r="A67" s="46">
        <v>53</v>
      </c>
      <c r="B67" s="47" t="s">
        <v>129</v>
      </c>
      <c r="C67" s="35"/>
      <c r="D67" s="36"/>
      <c r="E67" s="35"/>
      <c r="F67" s="46">
        <v>53</v>
      </c>
      <c r="G67" s="47" t="s">
        <v>129</v>
      </c>
      <c r="H67" s="35"/>
      <c r="I67" s="36"/>
      <c r="K67" s="46">
        <v>53</v>
      </c>
      <c r="L67" s="47" t="s">
        <v>129</v>
      </c>
      <c r="M67" s="35"/>
      <c r="N67" s="36"/>
      <c r="P67" s="46">
        <v>53</v>
      </c>
      <c r="Q67" s="47" t="s">
        <v>129</v>
      </c>
      <c r="R67" s="35"/>
      <c r="S67" s="36"/>
    </row>
    <row r="68" spans="1:19" hidden="1">
      <c r="A68" s="46">
        <v>54</v>
      </c>
      <c r="B68" s="47" t="s">
        <v>130</v>
      </c>
      <c r="C68" s="35"/>
      <c r="D68" s="36"/>
      <c r="E68" s="35"/>
      <c r="F68" s="46">
        <v>54</v>
      </c>
      <c r="G68" s="47" t="s">
        <v>130</v>
      </c>
      <c r="H68" s="35"/>
      <c r="I68" s="36"/>
      <c r="K68" s="46">
        <v>54</v>
      </c>
      <c r="L68" s="47" t="s">
        <v>130</v>
      </c>
      <c r="M68" s="35"/>
      <c r="N68" s="36"/>
      <c r="P68" s="46">
        <v>54</v>
      </c>
      <c r="Q68" s="47" t="s">
        <v>130</v>
      </c>
      <c r="R68" s="35"/>
      <c r="S68" s="36"/>
    </row>
    <row r="69" spans="1:19" hidden="1">
      <c r="A69" s="46">
        <v>55</v>
      </c>
      <c r="B69" s="47" t="s">
        <v>131</v>
      </c>
      <c r="C69" s="35"/>
      <c r="D69" s="36"/>
      <c r="E69" s="35"/>
      <c r="F69" s="46">
        <v>55</v>
      </c>
      <c r="G69" s="47" t="s">
        <v>131</v>
      </c>
      <c r="H69" s="35"/>
      <c r="I69" s="36"/>
      <c r="K69" s="46">
        <v>55</v>
      </c>
      <c r="L69" s="47" t="s">
        <v>131</v>
      </c>
      <c r="M69" s="35"/>
      <c r="N69" s="36"/>
      <c r="P69" s="46">
        <v>55</v>
      </c>
      <c r="Q69" s="47" t="s">
        <v>131</v>
      </c>
      <c r="R69" s="35"/>
      <c r="S69" s="36"/>
    </row>
    <row r="70" spans="1:19" hidden="1">
      <c r="A70" s="46">
        <v>56</v>
      </c>
      <c r="B70" s="47" t="s">
        <v>132</v>
      </c>
      <c r="C70" s="35"/>
      <c r="D70" s="36"/>
      <c r="E70" s="35"/>
      <c r="F70" s="46">
        <v>56</v>
      </c>
      <c r="G70" s="47" t="s">
        <v>132</v>
      </c>
      <c r="H70" s="35"/>
      <c r="I70" s="36"/>
      <c r="K70" s="46">
        <v>56</v>
      </c>
      <c r="L70" s="47" t="s">
        <v>132</v>
      </c>
      <c r="M70" s="35"/>
      <c r="N70" s="36"/>
      <c r="P70" s="46">
        <v>56</v>
      </c>
      <c r="Q70" s="47" t="s">
        <v>132</v>
      </c>
      <c r="R70" s="35"/>
      <c r="S70" s="36"/>
    </row>
    <row r="71" spans="1:19" hidden="1">
      <c r="A71" s="46">
        <v>57</v>
      </c>
      <c r="B71" s="47" t="s">
        <v>133</v>
      </c>
      <c r="C71" s="35"/>
      <c r="D71" s="36"/>
      <c r="E71" s="35"/>
      <c r="F71" s="46">
        <v>57</v>
      </c>
      <c r="G71" s="47" t="s">
        <v>133</v>
      </c>
      <c r="H71" s="35"/>
      <c r="I71" s="36"/>
      <c r="K71" s="46">
        <v>57</v>
      </c>
      <c r="L71" s="47" t="s">
        <v>133</v>
      </c>
      <c r="M71" s="35"/>
      <c r="N71" s="36"/>
      <c r="P71" s="46">
        <v>57</v>
      </c>
      <c r="Q71" s="47" t="s">
        <v>133</v>
      </c>
      <c r="R71" s="35"/>
      <c r="S71" s="36"/>
    </row>
    <row r="72" spans="1:19" hidden="1">
      <c r="A72" s="46">
        <v>58</v>
      </c>
      <c r="B72" s="47" t="s">
        <v>134</v>
      </c>
      <c r="C72" s="35"/>
      <c r="D72" s="36"/>
      <c r="E72" s="35"/>
      <c r="F72" s="46">
        <v>58</v>
      </c>
      <c r="G72" s="47" t="s">
        <v>134</v>
      </c>
      <c r="H72" s="35"/>
      <c r="I72" s="36"/>
      <c r="K72" s="46">
        <v>58</v>
      </c>
      <c r="L72" s="47" t="s">
        <v>134</v>
      </c>
      <c r="M72" s="35"/>
      <c r="N72" s="36"/>
      <c r="P72" s="46">
        <v>58</v>
      </c>
      <c r="Q72" s="47" t="s">
        <v>134</v>
      </c>
      <c r="R72" s="35"/>
      <c r="S72" s="36"/>
    </row>
    <row r="73" spans="1:19" hidden="1">
      <c r="A73" s="46">
        <v>59</v>
      </c>
      <c r="B73" s="47" t="s">
        <v>135</v>
      </c>
      <c r="C73" s="35"/>
      <c r="D73" s="36"/>
      <c r="E73" s="35"/>
      <c r="F73" s="46">
        <v>59</v>
      </c>
      <c r="G73" s="47" t="s">
        <v>135</v>
      </c>
      <c r="H73" s="35"/>
      <c r="I73" s="36"/>
      <c r="K73" s="46">
        <v>59</v>
      </c>
      <c r="L73" s="47" t="s">
        <v>135</v>
      </c>
      <c r="M73" s="35"/>
      <c r="N73" s="36"/>
      <c r="P73" s="46">
        <v>59</v>
      </c>
      <c r="Q73" s="47" t="s">
        <v>135</v>
      </c>
      <c r="R73" s="35"/>
      <c r="S73" s="36"/>
    </row>
    <row r="74" spans="1:19" hidden="1">
      <c r="A74" s="46">
        <v>60</v>
      </c>
      <c r="B74" s="47" t="s">
        <v>136</v>
      </c>
      <c r="C74" s="35"/>
      <c r="D74" s="36"/>
      <c r="E74" s="35"/>
      <c r="F74" s="46">
        <v>60</v>
      </c>
      <c r="G74" s="47" t="s">
        <v>136</v>
      </c>
      <c r="H74" s="35"/>
      <c r="I74" s="36"/>
      <c r="K74" s="46">
        <v>60</v>
      </c>
      <c r="L74" s="47" t="s">
        <v>136</v>
      </c>
      <c r="M74" s="35"/>
      <c r="N74" s="36"/>
      <c r="P74" s="46">
        <v>60</v>
      </c>
      <c r="Q74" s="47" t="s">
        <v>136</v>
      </c>
      <c r="R74" s="35"/>
      <c r="S74" s="36"/>
    </row>
    <row r="75" spans="1:19" hidden="1">
      <c r="A75" s="46">
        <v>61</v>
      </c>
      <c r="B75" s="47" t="s">
        <v>137</v>
      </c>
      <c r="C75" s="35"/>
      <c r="D75" s="36"/>
      <c r="E75" s="35"/>
      <c r="F75" s="46">
        <v>61</v>
      </c>
      <c r="G75" s="47" t="s">
        <v>137</v>
      </c>
      <c r="H75" s="35"/>
      <c r="I75" s="36"/>
      <c r="K75" s="46">
        <v>61</v>
      </c>
      <c r="L75" s="47" t="s">
        <v>137</v>
      </c>
      <c r="M75" s="35"/>
      <c r="N75" s="36"/>
      <c r="P75" s="46">
        <v>61</v>
      </c>
      <c r="Q75" s="47" t="s">
        <v>137</v>
      </c>
      <c r="R75" s="35"/>
      <c r="S75" s="36"/>
    </row>
    <row r="76" spans="1:19" hidden="1">
      <c r="A76" s="46">
        <v>62</v>
      </c>
      <c r="B76" s="47" t="s">
        <v>138</v>
      </c>
      <c r="C76" s="35"/>
      <c r="D76" s="36"/>
      <c r="E76" s="35"/>
      <c r="F76" s="46">
        <v>62</v>
      </c>
      <c r="G76" s="47" t="s">
        <v>138</v>
      </c>
      <c r="H76" s="35"/>
      <c r="I76" s="36"/>
      <c r="K76" s="46">
        <v>62</v>
      </c>
      <c r="L76" s="47" t="s">
        <v>138</v>
      </c>
      <c r="M76" s="35"/>
      <c r="N76" s="36"/>
      <c r="P76" s="46">
        <v>62</v>
      </c>
      <c r="Q76" s="47" t="s">
        <v>138</v>
      </c>
      <c r="R76" s="35"/>
      <c r="S76" s="36"/>
    </row>
    <row r="77" spans="1:19" hidden="1">
      <c r="A77" s="46">
        <v>63</v>
      </c>
      <c r="B77" s="47" t="s">
        <v>139</v>
      </c>
      <c r="C77" s="35"/>
      <c r="D77" s="36"/>
      <c r="E77" s="35"/>
      <c r="F77" s="46">
        <v>63</v>
      </c>
      <c r="G77" s="47" t="s">
        <v>139</v>
      </c>
      <c r="H77" s="35"/>
      <c r="I77" s="36"/>
      <c r="K77" s="46">
        <v>63</v>
      </c>
      <c r="L77" s="47" t="s">
        <v>139</v>
      </c>
      <c r="M77" s="35"/>
      <c r="N77" s="36"/>
      <c r="P77" s="46">
        <v>63</v>
      </c>
      <c r="Q77" s="47" t="s">
        <v>139</v>
      </c>
      <c r="R77" s="35"/>
      <c r="S77" s="36"/>
    </row>
    <row r="78" spans="1:19" hidden="1">
      <c r="A78" s="46">
        <v>64</v>
      </c>
      <c r="B78" s="47" t="s">
        <v>140</v>
      </c>
      <c r="C78" s="35"/>
      <c r="D78" s="36"/>
      <c r="E78" s="35"/>
      <c r="F78" s="46">
        <v>64</v>
      </c>
      <c r="G78" s="47" t="s">
        <v>140</v>
      </c>
      <c r="H78" s="35"/>
      <c r="I78" s="36"/>
      <c r="K78" s="46">
        <v>64</v>
      </c>
      <c r="L78" s="47" t="s">
        <v>140</v>
      </c>
      <c r="M78" s="35"/>
      <c r="N78" s="36"/>
      <c r="P78" s="46">
        <v>64</v>
      </c>
      <c r="Q78" s="47" t="s">
        <v>140</v>
      </c>
      <c r="R78" s="35"/>
      <c r="S78" s="36"/>
    </row>
    <row r="79" spans="1:19" hidden="1">
      <c r="A79" s="46">
        <v>65</v>
      </c>
      <c r="B79" s="47" t="s">
        <v>141</v>
      </c>
      <c r="C79" s="35"/>
      <c r="D79" s="36"/>
      <c r="E79" s="35"/>
      <c r="F79" s="46">
        <v>65</v>
      </c>
      <c r="G79" s="47" t="s">
        <v>141</v>
      </c>
      <c r="H79" s="35"/>
      <c r="I79" s="36"/>
      <c r="K79" s="46">
        <v>65</v>
      </c>
      <c r="L79" s="47" t="s">
        <v>141</v>
      </c>
      <c r="M79" s="35"/>
      <c r="N79" s="36"/>
      <c r="P79" s="46">
        <v>65</v>
      </c>
      <c r="Q79" s="47" t="s">
        <v>141</v>
      </c>
      <c r="R79" s="35"/>
      <c r="S79" s="36"/>
    </row>
    <row r="80" spans="1:19" hidden="1">
      <c r="A80" s="46">
        <v>66</v>
      </c>
      <c r="B80" s="47" t="s">
        <v>142</v>
      </c>
      <c r="C80" s="35"/>
      <c r="D80" s="36"/>
      <c r="E80" s="35"/>
      <c r="F80" s="46">
        <v>66</v>
      </c>
      <c r="G80" s="47" t="s">
        <v>142</v>
      </c>
      <c r="H80" s="35"/>
      <c r="I80" s="36"/>
      <c r="K80" s="46">
        <v>66</v>
      </c>
      <c r="L80" s="47" t="s">
        <v>142</v>
      </c>
      <c r="M80" s="35"/>
      <c r="N80" s="36"/>
      <c r="P80" s="46">
        <v>66</v>
      </c>
      <c r="Q80" s="47" t="s">
        <v>142</v>
      </c>
      <c r="R80" s="35"/>
      <c r="S80" s="36"/>
    </row>
    <row r="81" spans="1:19" hidden="1">
      <c r="A81" s="46">
        <v>67</v>
      </c>
      <c r="B81" s="47" t="s">
        <v>143</v>
      </c>
      <c r="C81" s="35"/>
      <c r="D81" s="36"/>
      <c r="E81" s="35"/>
      <c r="F81" s="46">
        <v>67</v>
      </c>
      <c r="G81" s="47" t="s">
        <v>143</v>
      </c>
      <c r="H81" s="35"/>
      <c r="I81" s="36"/>
      <c r="K81" s="46">
        <v>67</v>
      </c>
      <c r="L81" s="47" t="s">
        <v>143</v>
      </c>
      <c r="M81" s="35"/>
      <c r="N81" s="36"/>
      <c r="P81" s="46">
        <v>67</v>
      </c>
      <c r="Q81" s="47" t="s">
        <v>143</v>
      </c>
      <c r="R81" s="35"/>
      <c r="S81" s="36"/>
    </row>
    <row r="82" spans="1:19" hidden="1">
      <c r="A82" s="46">
        <v>68</v>
      </c>
      <c r="B82" s="47" t="s">
        <v>144</v>
      </c>
      <c r="C82" s="35"/>
      <c r="D82" s="36"/>
      <c r="E82" s="35"/>
      <c r="F82" s="46">
        <v>68</v>
      </c>
      <c r="G82" s="47" t="s">
        <v>144</v>
      </c>
      <c r="H82" s="35"/>
      <c r="I82" s="36"/>
      <c r="K82" s="46">
        <v>68</v>
      </c>
      <c r="L82" s="47" t="s">
        <v>144</v>
      </c>
      <c r="M82" s="35"/>
      <c r="N82" s="36"/>
      <c r="P82" s="46">
        <v>68</v>
      </c>
      <c r="Q82" s="47" t="s">
        <v>144</v>
      </c>
      <c r="R82" s="35"/>
      <c r="S82" s="36"/>
    </row>
    <row r="83" spans="1:19" hidden="1">
      <c r="A83" s="46">
        <v>69</v>
      </c>
      <c r="B83" s="47" t="s">
        <v>145</v>
      </c>
      <c r="C83" s="35"/>
      <c r="D83" s="36"/>
      <c r="E83" s="35"/>
      <c r="F83" s="46">
        <v>69</v>
      </c>
      <c r="G83" s="47" t="s">
        <v>145</v>
      </c>
      <c r="H83" s="35"/>
      <c r="I83" s="36"/>
      <c r="K83" s="46">
        <v>69</v>
      </c>
      <c r="L83" s="47" t="s">
        <v>145</v>
      </c>
      <c r="M83" s="35"/>
      <c r="N83" s="36"/>
      <c r="P83" s="46">
        <v>69</v>
      </c>
      <c r="Q83" s="47" t="s">
        <v>145</v>
      </c>
      <c r="R83" s="35"/>
      <c r="S83" s="36"/>
    </row>
    <row r="84" spans="1:19" hidden="1">
      <c r="A84" s="46">
        <v>70</v>
      </c>
      <c r="B84" s="47" t="s">
        <v>146</v>
      </c>
      <c r="C84" s="35"/>
      <c r="D84" s="36"/>
      <c r="E84" s="35"/>
      <c r="F84" s="46">
        <v>70</v>
      </c>
      <c r="G84" s="47" t="s">
        <v>146</v>
      </c>
      <c r="H84" s="35"/>
      <c r="I84" s="36"/>
      <c r="K84" s="46">
        <v>70</v>
      </c>
      <c r="L84" s="47" t="s">
        <v>146</v>
      </c>
      <c r="M84" s="35"/>
      <c r="N84" s="36"/>
      <c r="P84" s="46">
        <v>70</v>
      </c>
      <c r="Q84" s="47" t="s">
        <v>146</v>
      </c>
      <c r="R84" s="35"/>
      <c r="S84" s="36"/>
    </row>
    <row r="85" spans="1:19" hidden="1">
      <c r="A85" s="46">
        <v>71</v>
      </c>
      <c r="B85" s="47" t="s">
        <v>147</v>
      </c>
      <c r="C85" s="35"/>
      <c r="D85" s="36"/>
      <c r="E85" s="35"/>
      <c r="F85" s="46">
        <v>71</v>
      </c>
      <c r="G85" s="47" t="s">
        <v>147</v>
      </c>
      <c r="H85" s="35"/>
      <c r="I85" s="36"/>
      <c r="K85" s="46">
        <v>71</v>
      </c>
      <c r="L85" s="47" t="s">
        <v>147</v>
      </c>
      <c r="M85" s="35"/>
      <c r="N85" s="36"/>
      <c r="P85" s="46">
        <v>71</v>
      </c>
      <c r="Q85" s="47" t="s">
        <v>147</v>
      </c>
      <c r="R85" s="35"/>
      <c r="S85" s="36"/>
    </row>
    <row r="86" spans="1:19" hidden="1">
      <c r="A86" s="46">
        <v>72</v>
      </c>
      <c r="B86" s="47" t="s">
        <v>148</v>
      </c>
      <c r="C86" s="35"/>
      <c r="D86" s="36"/>
      <c r="E86" s="35"/>
      <c r="F86" s="46">
        <v>72</v>
      </c>
      <c r="G86" s="47" t="s">
        <v>148</v>
      </c>
      <c r="H86" s="35"/>
      <c r="I86" s="36"/>
      <c r="K86" s="46">
        <v>72</v>
      </c>
      <c r="L86" s="47" t="s">
        <v>148</v>
      </c>
      <c r="M86" s="35"/>
      <c r="N86" s="36"/>
      <c r="P86" s="46">
        <v>72</v>
      </c>
      <c r="Q86" s="47" t="s">
        <v>148</v>
      </c>
      <c r="R86" s="35"/>
      <c r="S86" s="36"/>
    </row>
    <row r="87" spans="1:19" hidden="1">
      <c r="A87" s="46">
        <v>73</v>
      </c>
      <c r="B87" s="47" t="s">
        <v>149</v>
      </c>
      <c r="C87" s="35"/>
      <c r="D87" s="36"/>
      <c r="E87" s="35"/>
      <c r="F87" s="46">
        <v>73</v>
      </c>
      <c r="G87" s="47" t="s">
        <v>149</v>
      </c>
      <c r="H87" s="35"/>
      <c r="I87" s="36"/>
      <c r="K87" s="46">
        <v>73</v>
      </c>
      <c r="L87" s="47" t="s">
        <v>149</v>
      </c>
      <c r="M87" s="35"/>
      <c r="N87" s="36"/>
      <c r="P87" s="46">
        <v>73</v>
      </c>
      <c r="Q87" s="47" t="s">
        <v>149</v>
      </c>
      <c r="R87" s="35"/>
      <c r="S87" s="36"/>
    </row>
    <row r="88" spans="1:19" hidden="1">
      <c r="A88" s="46">
        <v>74</v>
      </c>
      <c r="B88" s="47" t="s">
        <v>150</v>
      </c>
      <c r="C88" s="35"/>
      <c r="D88" s="36"/>
      <c r="E88" s="35"/>
      <c r="F88" s="46">
        <v>74</v>
      </c>
      <c r="G88" s="47" t="s">
        <v>150</v>
      </c>
      <c r="H88" s="35"/>
      <c r="I88" s="36"/>
      <c r="K88" s="46">
        <v>74</v>
      </c>
      <c r="L88" s="47" t="s">
        <v>150</v>
      </c>
      <c r="M88" s="35"/>
      <c r="N88" s="36"/>
      <c r="P88" s="46">
        <v>74</v>
      </c>
      <c r="Q88" s="47" t="s">
        <v>150</v>
      </c>
      <c r="R88" s="35"/>
      <c r="S88" s="36"/>
    </row>
    <row r="89" spans="1:19" hidden="1">
      <c r="A89" s="46">
        <v>75</v>
      </c>
      <c r="B89" s="47" t="s">
        <v>151</v>
      </c>
      <c r="C89" s="35"/>
      <c r="D89" s="36"/>
      <c r="E89" s="35"/>
      <c r="F89" s="46">
        <v>75</v>
      </c>
      <c r="G89" s="47" t="s">
        <v>151</v>
      </c>
      <c r="H89" s="35"/>
      <c r="I89" s="36"/>
      <c r="K89" s="46">
        <v>75</v>
      </c>
      <c r="L89" s="47" t="s">
        <v>151</v>
      </c>
      <c r="M89" s="35"/>
      <c r="N89" s="36"/>
      <c r="P89" s="46">
        <v>75</v>
      </c>
      <c r="Q89" s="47" t="s">
        <v>151</v>
      </c>
      <c r="R89" s="35"/>
      <c r="S89" s="36"/>
    </row>
    <row r="90" spans="1:19" hidden="1">
      <c r="A90" s="46">
        <v>76</v>
      </c>
      <c r="B90" s="47" t="s">
        <v>152</v>
      </c>
      <c r="C90" s="35"/>
      <c r="D90" s="36"/>
      <c r="E90" s="35"/>
      <c r="F90" s="46">
        <v>76</v>
      </c>
      <c r="G90" s="47" t="s">
        <v>152</v>
      </c>
      <c r="H90" s="35"/>
      <c r="I90" s="36"/>
      <c r="K90" s="46">
        <v>76</v>
      </c>
      <c r="L90" s="47" t="s">
        <v>152</v>
      </c>
      <c r="M90" s="35"/>
      <c r="N90" s="36"/>
      <c r="P90" s="46">
        <v>76</v>
      </c>
      <c r="Q90" s="47" t="s">
        <v>152</v>
      </c>
      <c r="R90" s="35"/>
      <c r="S90" s="36"/>
    </row>
    <row r="91" spans="1:19" hidden="1">
      <c r="A91" s="46">
        <v>77</v>
      </c>
      <c r="B91" s="47" t="s">
        <v>153</v>
      </c>
      <c r="C91" s="35"/>
      <c r="D91" s="36"/>
      <c r="E91" s="35"/>
      <c r="F91" s="46">
        <v>77</v>
      </c>
      <c r="G91" s="47" t="s">
        <v>153</v>
      </c>
      <c r="H91" s="35"/>
      <c r="I91" s="36"/>
      <c r="K91" s="46">
        <v>77</v>
      </c>
      <c r="L91" s="47" t="s">
        <v>153</v>
      </c>
      <c r="M91" s="35"/>
      <c r="N91" s="36"/>
      <c r="P91" s="46">
        <v>77</v>
      </c>
      <c r="Q91" s="47" t="s">
        <v>153</v>
      </c>
      <c r="R91" s="35"/>
      <c r="S91" s="36"/>
    </row>
    <row r="92" spans="1:19" hidden="1">
      <c r="A92" s="46">
        <v>78</v>
      </c>
      <c r="B92" s="47" t="s">
        <v>154</v>
      </c>
      <c r="C92" s="35"/>
      <c r="D92" s="36"/>
      <c r="E92" s="35"/>
      <c r="F92" s="46">
        <v>78</v>
      </c>
      <c r="G92" s="47" t="s">
        <v>154</v>
      </c>
      <c r="H92" s="35"/>
      <c r="I92" s="36"/>
      <c r="K92" s="46">
        <v>78</v>
      </c>
      <c r="L92" s="47" t="s">
        <v>154</v>
      </c>
      <c r="M92" s="35"/>
      <c r="N92" s="36"/>
      <c r="P92" s="46">
        <v>78</v>
      </c>
      <c r="Q92" s="47" t="s">
        <v>154</v>
      </c>
      <c r="R92" s="35"/>
      <c r="S92" s="36"/>
    </row>
    <row r="93" spans="1:19" hidden="1">
      <c r="A93" s="46">
        <v>79</v>
      </c>
      <c r="B93" s="47" t="s">
        <v>155</v>
      </c>
      <c r="C93" s="35"/>
      <c r="D93" s="36"/>
      <c r="E93" s="35"/>
      <c r="F93" s="46">
        <v>79</v>
      </c>
      <c r="G93" s="47" t="s">
        <v>155</v>
      </c>
      <c r="H93" s="35"/>
      <c r="I93" s="36"/>
      <c r="K93" s="46">
        <v>79</v>
      </c>
      <c r="L93" s="47" t="s">
        <v>155</v>
      </c>
      <c r="M93" s="35"/>
      <c r="N93" s="36"/>
      <c r="P93" s="46">
        <v>79</v>
      </c>
      <c r="Q93" s="47" t="s">
        <v>155</v>
      </c>
      <c r="R93" s="35"/>
      <c r="S93" s="36"/>
    </row>
    <row r="94" spans="1:19" hidden="1">
      <c r="A94" s="46">
        <v>80</v>
      </c>
      <c r="B94" s="47" t="s">
        <v>156</v>
      </c>
      <c r="C94" s="35"/>
      <c r="D94" s="36"/>
      <c r="E94" s="35"/>
      <c r="F94" s="46">
        <v>80</v>
      </c>
      <c r="G94" s="47" t="s">
        <v>156</v>
      </c>
      <c r="H94" s="35"/>
      <c r="I94" s="36"/>
      <c r="K94" s="46">
        <v>80</v>
      </c>
      <c r="L94" s="47" t="s">
        <v>156</v>
      </c>
      <c r="M94" s="35"/>
      <c r="N94" s="36"/>
      <c r="P94" s="46">
        <v>80</v>
      </c>
      <c r="Q94" s="47" t="s">
        <v>156</v>
      </c>
      <c r="R94" s="35"/>
      <c r="S94" s="36"/>
    </row>
    <row r="95" spans="1:19" hidden="1">
      <c r="A95" s="46">
        <v>81</v>
      </c>
      <c r="B95" s="47" t="s">
        <v>157</v>
      </c>
      <c r="C95" s="35"/>
      <c r="D95" s="36"/>
      <c r="E95" s="35"/>
      <c r="F95" s="46">
        <v>81</v>
      </c>
      <c r="G95" s="47" t="s">
        <v>157</v>
      </c>
      <c r="H95" s="35"/>
      <c r="I95" s="36"/>
      <c r="K95" s="46">
        <v>81</v>
      </c>
      <c r="L95" s="47" t="s">
        <v>157</v>
      </c>
      <c r="M95" s="35"/>
      <c r="N95" s="36"/>
      <c r="P95" s="46">
        <v>81</v>
      </c>
      <c r="Q95" s="47" t="s">
        <v>157</v>
      </c>
      <c r="R95" s="35"/>
      <c r="S95" s="36"/>
    </row>
    <row r="96" spans="1:19" hidden="1">
      <c r="A96" s="46">
        <v>82</v>
      </c>
      <c r="B96" s="47" t="s">
        <v>158</v>
      </c>
      <c r="C96" s="35"/>
      <c r="D96" s="36"/>
      <c r="E96" s="35"/>
      <c r="F96" s="46">
        <v>82</v>
      </c>
      <c r="G96" s="47" t="s">
        <v>158</v>
      </c>
      <c r="H96" s="35"/>
      <c r="I96" s="36"/>
      <c r="K96" s="46">
        <v>82</v>
      </c>
      <c r="L96" s="47" t="s">
        <v>158</v>
      </c>
      <c r="M96" s="35"/>
      <c r="N96" s="36"/>
      <c r="P96" s="46">
        <v>82</v>
      </c>
      <c r="Q96" s="47" t="s">
        <v>158</v>
      </c>
      <c r="R96" s="35"/>
      <c r="S96" s="36"/>
    </row>
    <row r="97" spans="1:19" hidden="1">
      <c r="A97" s="46">
        <v>83</v>
      </c>
      <c r="B97" s="47" t="s">
        <v>159</v>
      </c>
      <c r="C97" s="35"/>
      <c r="D97" s="36"/>
      <c r="E97" s="35"/>
      <c r="F97" s="46">
        <v>83</v>
      </c>
      <c r="G97" s="47" t="s">
        <v>159</v>
      </c>
      <c r="H97" s="35"/>
      <c r="I97" s="36"/>
      <c r="K97" s="46">
        <v>83</v>
      </c>
      <c r="L97" s="47" t="s">
        <v>159</v>
      </c>
      <c r="M97" s="35"/>
      <c r="N97" s="36"/>
      <c r="P97" s="46">
        <v>83</v>
      </c>
      <c r="Q97" s="47" t="s">
        <v>159</v>
      </c>
      <c r="R97" s="35"/>
      <c r="S97" s="36"/>
    </row>
    <row r="98" spans="1:19" hidden="1">
      <c r="A98" s="46">
        <v>84</v>
      </c>
      <c r="B98" s="47" t="s">
        <v>160</v>
      </c>
      <c r="C98" s="35"/>
      <c r="D98" s="36"/>
      <c r="E98" s="35"/>
      <c r="F98" s="46">
        <v>84</v>
      </c>
      <c r="G98" s="47" t="s">
        <v>160</v>
      </c>
      <c r="H98" s="35"/>
      <c r="I98" s="36"/>
      <c r="K98" s="46">
        <v>84</v>
      </c>
      <c r="L98" s="47" t="s">
        <v>160</v>
      </c>
      <c r="M98" s="35"/>
      <c r="N98" s="36"/>
      <c r="P98" s="46">
        <v>84</v>
      </c>
      <c r="Q98" s="47" t="s">
        <v>160</v>
      </c>
      <c r="R98" s="35"/>
      <c r="S98" s="36"/>
    </row>
    <row r="99" spans="1:19" hidden="1">
      <c r="A99" s="46">
        <v>85</v>
      </c>
      <c r="B99" s="47" t="s">
        <v>161</v>
      </c>
      <c r="C99" s="35"/>
      <c r="D99" s="36"/>
      <c r="E99" s="35"/>
      <c r="F99" s="46">
        <v>85</v>
      </c>
      <c r="G99" s="47" t="s">
        <v>161</v>
      </c>
      <c r="H99" s="35"/>
      <c r="I99" s="36"/>
      <c r="K99" s="46">
        <v>85</v>
      </c>
      <c r="L99" s="47" t="s">
        <v>161</v>
      </c>
      <c r="M99" s="35"/>
      <c r="N99" s="36"/>
      <c r="P99" s="46">
        <v>85</v>
      </c>
      <c r="Q99" s="47" t="s">
        <v>161</v>
      </c>
      <c r="R99" s="35"/>
      <c r="S99" s="36"/>
    </row>
    <row r="100" spans="1:19" hidden="1">
      <c r="A100" s="46">
        <v>86</v>
      </c>
      <c r="B100" s="47" t="s">
        <v>162</v>
      </c>
      <c r="C100" s="35"/>
      <c r="D100" s="36"/>
      <c r="E100" s="35"/>
      <c r="F100" s="46">
        <v>86</v>
      </c>
      <c r="G100" s="47" t="s">
        <v>162</v>
      </c>
      <c r="H100" s="35"/>
      <c r="I100" s="36"/>
      <c r="K100" s="46">
        <v>86</v>
      </c>
      <c r="L100" s="47" t="s">
        <v>162</v>
      </c>
      <c r="M100" s="35"/>
      <c r="N100" s="36"/>
      <c r="P100" s="46">
        <v>86</v>
      </c>
      <c r="Q100" s="47" t="s">
        <v>162</v>
      </c>
      <c r="R100" s="35"/>
      <c r="S100" s="36"/>
    </row>
    <row r="101" spans="1:19" hidden="1">
      <c r="A101" s="46">
        <v>87</v>
      </c>
      <c r="B101" s="47" t="s">
        <v>163</v>
      </c>
      <c r="C101" s="35"/>
      <c r="D101" s="36"/>
      <c r="E101" s="35"/>
      <c r="F101" s="46">
        <v>87</v>
      </c>
      <c r="G101" s="47" t="s">
        <v>163</v>
      </c>
      <c r="H101" s="35"/>
      <c r="I101" s="36"/>
      <c r="K101" s="46">
        <v>87</v>
      </c>
      <c r="L101" s="47" t="s">
        <v>163</v>
      </c>
      <c r="M101" s="35"/>
      <c r="N101" s="36"/>
      <c r="P101" s="46">
        <v>87</v>
      </c>
      <c r="Q101" s="47" t="s">
        <v>163</v>
      </c>
      <c r="R101" s="35"/>
      <c r="S101" s="36"/>
    </row>
    <row r="102" spans="1:19" hidden="1">
      <c r="A102" s="46">
        <v>88</v>
      </c>
      <c r="B102" s="47" t="s">
        <v>164</v>
      </c>
      <c r="C102" s="35"/>
      <c r="D102" s="36"/>
      <c r="E102" s="35"/>
      <c r="F102" s="46">
        <v>88</v>
      </c>
      <c r="G102" s="47" t="s">
        <v>164</v>
      </c>
      <c r="H102" s="35"/>
      <c r="I102" s="36"/>
      <c r="K102" s="46">
        <v>88</v>
      </c>
      <c r="L102" s="47" t="s">
        <v>164</v>
      </c>
      <c r="M102" s="35"/>
      <c r="N102" s="36"/>
      <c r="P102" s="46">
        <v>88</v>
      </c>
      <c r="Q102" s="47" t="s">
        <v>164</v>
      </c>
      <c r="R102" s="35"/>
      <c r="S102" s="36"/>
    </row>
    <row r="103" spans="1:19" hidden="1">
      <c r="A103" s="46">
        <v>89</v>
      </c>
      <c r="B103" s="47" t="s">
        <v>165</v>
      </c>
      <c r="C103" s="35"/>
      <c r="D103" s="36"/>
      <c r="E103" s="35"/>
      <c r="F103" s="46">
        <v>89</v>
      </c>
      <c r="G103" s="47" t="s">
        <v>165</v>
      </c>
      <c r="H103" s="35"/>
      <c r="I103" s="36"/>
      <c r="K103" s="46">
        <v>89</v>
      </c>
      <c r="L103" s="47" t="s">
        <v>165</v>
      </c>
      <c r="M103" s="35"/>
      <c r="N103" s="36"/>
      <c r="P103" s="46">
        <v>89</v>
      </c>
      <c r="Q103" s="47" t="s">
        <v>165</v>
      </c>
      <c r="R103" s="35"/>
      <c r="S103" s="36"/>
    </row>
    <row r="104" spans="1:19" hidden="1">
      <c r="A104" s="46">
        <v>90</v>
      </c>
      <c r="B104" s="47" t="s">
        <v>166</v>
      </c>
      <c r="C104" s="35"/>
      <c r="D104" s="36"/>
      <c r="E104" s="35"/>
      <c r="F104" s="46">
        <v>90</v>
      </c>
      <c r="G104" s="47" t="s">
        <v>166</v>
      </c>
      <c r="H104" s="35"/>
      <c r="I104" s="36"/>
      <c r="K104" s="46">
        <v>90</v>
      </c>
      <c r="L104" s="47" t="s">
        <v>166</v>
      </c>
      <c r="M104" s="35"/>
      <c r="N104" s="36"/>
      <c r="P104" s="46">
        <v>90</v>
      </c>
      <c r="Q104" s="47" t="s">
        <v>166</v>
      </c>
      <c r="R104" s="35"/>
      <c r="S104" s="36"/>
    </row>
    <row r="105" spans="1:19" hidden="1">
      <c r="A105" s="46">
        <v>91</v>
      </c>
      <c r="B105" s="47" t="s">
        <v>167</v>
      </c>
      <c r="C105" s="35"/>
      <c r="D105" s="36"/>
      <c r="E105" s="35"/>
      <c r="F105" s="46">
        <v>91</v>
      </c>
      <c r="G105" s="47" t="s">
        <v>167</v>
      </c>
      <c r="H105" s="35"/>
      <c r="I105" s="36"/>
      <c r="K105" s="46">
        <v>91</v>
      </c>
      <c r="L105" s="47" t="s">
        <v>167</v>
      </c>
      <c r="M105" s="35"/>
      <c r="N105" s="36"/>
      <c r="P105" s="46">
        <v>91</v>
      </c>
      <c r="Q105" s="47" t="s">
        <v>167</v>
      </c>
      <c r="R105" s="35"/>
      <c r="S105" s="36"/>
    </row>
    <row r="106" spans="1:19" hidden="1">
      <c r="A106" s="46">
        <v>92</v>
      </c>
      <c r="B106" s="47" t="s">
        <v>168</v>
      </c>
      <c r="C106" s="35"/>
      <c r="D106" s="36"/>
      <c r="E106" s="35"/>
      <c r="F106" s="46">
        <v>92</v>
      </c>
      <c r="G106" s="47" t="s">
        <v>168</v>
      </c>
      <c r="H106" s="35"/>
      <c r="I106" s="36"/>
      <c r="K106" s="46">
        <v>92</v>
      </c>
      <c r="L106" s="47" t="s">
        <v>168</v>
      </c>
      <c r="M106" s="35"/>
      <c r="N106" s="36"/>
      <c r="P106" s="46">
        <v>92</v>
      </c>
      <c r="Q106" s="47" t="s">
        <v>168</v>
      </c>
      <c r="R106" s="35"/>
      <c r="S106" s="36"/>
    </row>
    <row r="107" spans="1:19" hidden="1">
      <c r="A107" s="46">
        <v>93</v>
      </c>
      <c r="B107" s="47" t="s">
        <v>169</v>
      </c>
      <c r="C107" s="35"/>
      <c r="D107" s="36"/>
      <c r="E107" s="35"/>
      <c r="F107" s="46">
        <v>93</v>
      </c>
      <c r="G107" s="47" t="s">
        <v>169</v>
      </c>
      <c r="H107" s="35"/>
      <c r="I107" s="36"/>
      <c r="K107" s="46">
        <v>93</v>
      </c>
      <c r="L107" s="47" t="s">
        <v>169</v>
      </c>
      <c r="M107" s="35"/>
      <c r="N107" s="36"/>
      <c r="P107" s="46">
        <v>93</v>
      </c>
      <c r="Q107" s="47" t="s">
        <v>169</v>
      </c>
      <c r="R107" s="35"/>
      <c r="S107" s="36"/>
    </row>
    <row r="108" spans="1:19" hidden="1">
      <c r="A108" s="46">
        <v>94</v>
      </c>
      <c r="B108" s="47" t="s">
        <v>170</v>
      </c>
      <c r="C108" s="35"/>
      <c r="D108" s="36"/>
      <c r="E108" s="35"/>
      <c r="F108" s="46">
        <v>94</v>
      </c>
      <c r="G108" s="47" t="s">
        <v>170</v>
      </c>
      <c r="H108" s="35"/>
      <c r="I108" s="36"/>
      <c r="K108" s="46">
        <v>94</v>
      </c>
      <c r="L108" s="47" t="s">
        <v>170</v>
      </c>
      <c r="M108" s="35"/>
      <c r="N108" s="36"/>
      <c r="P108" s="46">
        <v>94</v>
      </c>
      <c r="Q108" s="47" t="s">
        <v>170</v>
      </c>
      <c r="R108" s="35"/>
      <c r="S108" s="36"/>
    </row>
    <row r="109" spans="1:19" hidden="1">
      <c r="A109" s="46">
        <v>95</v>
      </c>
      <c r="B109" s="47" t="s">
        <v>171</v>
      </c>
      <c r="C109" s="35"/>
      <c r="D109" s="36"/>
      <c r="E109" s="35"/>
      <c r="F109" s="46">
        <v>95</v>
      </c>
      <c r="G109" s="47" t="s">
        <v>171</v>
      </c>
      <c r="H109" s="35"/>
      <c r="I109" s="36"/>
      <c r="K109" s="46">
        <v>95</v>
      </c>
      <c r="L109" s="47" t="s">
        <v>171</v>
      </c>
      <c r="M109" s="35"/>
      <c r="N109" s="36"/>
      <c r="P109" s="46">
        <v>95</v>
      </c>
      <c r="Q109" s="47" t="s">
        <v>171</v>
      </c>
      <c r="R109" s="35"/>
      <c r="S109" s="36"/>
    </row>
    <row r="110" spans="1:19" hidden="1">
      <c r="A110" s="46">
        <v>96</v>
      </c>
      <c r="B110" s="47" t="s">
        <v>172</v>
      </c>
      <c r="C110" s="35"/>
      <c r="D110" s="36"/>
      <c r="E110" s="35"/>
      <c r="F110" s="46">
        <v>96</v>
      </c>
      <c r="G110" s="47" t="s">
        <v>172</v>
      </c>
      <c r="H110" s="35"/>
      <c r="I110" s="36"/>
      <c r="K110" s="46">
        <v>96</v>
      </c>
      <c r="L110" s="47" t="s">
        <v>172</v>
      </c>
      <c r="M110" s="35"/>
      <c r="N110" s="36"/>
      <c r="P110" s="46">
        <v>96</v>
      </c>
      <c r="Q110" s="47" t="s">
        <v>172</v>
      </c>
      <c r="R110" s="35"/>
      <c r="S110" s="36"/>
    </row>
    <row r="111" spans="1:19" hidden="1">
      <c r="A111" s="46">
        <v>97</v>
      </c>
      <c r="B111" s="47" t="s">
        <v>173</v>
      </c>
      <c r="C111" s="35"/>
      <c r="D111" s="36"/>
      <c r="E111" s="35"/>
      <c r="F111" s="46">
        <v>97</v>
      </c>
      <c r="G111" s="47" t="s">
        <v>173</v>
      </c>
      <c r="H111" s="35"/>
      <c r="I111" s="36"/>
      <c r="K111" s="46">
        <v>97</v>
      </c>
      <c r="L111" s="47" t="s">
        <v>173</v>
      </c>
      <c r="M111" s="35"/>
      <c r="N111" s="36"/>
      <c r="P111" s="46">
        <v>97</v>
      </c>
      <c r="Q111" s="47" t="s">
        <v>173</v>
      </c>
      <c r="R111" s="35"/>
      <c r="S111" s="36"/>
    </row>
    <row r="112" spans="1:19" hidden="1">
      <c r="A112" s="46">
        <v>98</v>
      </c>
      <c r="B112" s="47" t="s">
        <v>174</v>
      </c>
      <c r="C112" s="35"/>
      <c r="D112" s="36"/>
      <c r="E112" s="35"/>
      <c r="F112" s="46">
        <v>98</v>
      </c>
      <c r="G112" s="47" t="s">
        <v>174</v>
      </c>
      <c r="H112" s="35"/>
      <c r="I112" s="36"/>
      <c r="K112" s="46">
        <v>98</v>
      </c>
      <c r="L112" s="47" t="s">
        <v>174</v>
      </c>
      <c r="M112" s="35"/>
      <c r="N112" s="36"/>
      <c r="P112" s="46">
        <v>98</v>
      </c>
      <c r="Q112" s="47" t="s">
        <v>174</v>
      </c>
      <c r="R112" s="35"/>
      <c r="S112" s="36"/>
    </row>
    <row r="113" spans="1:19" hidden="1">
      <c r="A113" s="46">
        <v>99</v>
      </c>
      <c r="B113" s="47" t="s">
        <v>175</v>
      </c>
      <c r="C113" s="35"/>
      <c r="D113" s="36"/>
      <c r="E113" s="35"/>
      <c r="F113" s="46">
        <v>99</v>
      </c>
      <c r="G113" s="47" t="s">
        <v>175</v>
      </c>
      <c r="H113" s="35"/>
      <c r="I113" s="36"/>
      <c r="K113" s="46">
        <v>99</v>
      </c>
      <c r="L113" s="47" t="s">
        <v>175</v>
      </c>
      <c r="M113" s="35"/>
      <c r="N113" s="36"/>
      <c r="P113" s="46">
        <v>99</v>
      </c>
      <c r="Q113" s="47" t="s">
        <v>175</v>
      </c>
      <c r="R113" s="35"/>
      <c r="S113" s="36"/>
    </row>
    <row r="114" spans="1:19" ht="13.5" hidden="1" thickBot="1">
      <c r="A114" s="49">
        <v>100</v>
      </c>
      <c r="B114" s="50" t="s">
        <v>176</v>
      </c>
      <c r="C114" s="51"/>
      <c r="D114" s="52"/>
      <c r="E114" s="35"/>
      <c r="F114" s="49">
        <v>100</v>
      </c>
      <c r="G114" s="50" t="s">
        <v>176</v>
      </c>
      <c r="H114" s="51"/>
      <c r="I114" s="52"/>
      <c r="K114" s="49">
        <v>100</v>
      </c>
      <c r="L114" s="50" t="s">
        <v>176</v>
      </c>
      <c r="M114" s="51"/>
      <c r="N114" s="52"/>
      <c r="P114" s="49">
        <v>100</v>
      </c>
      <c r="Q114" s="50" t="s">
        <v>176</v>
      </c>
      <c r="R114" s="51"/>
      <c r="S114" s="52"/>
    </row>
    <row r="115" spans="1:19" hidden="1"/>
    <row r="116" spans="1:19" hidden="1"/>
    <row r="117" spans="1:19" hidden="1"/>
    <row r="118" spans="1:19" hidden="1"/>
    <row r="119" spans="1:19" hidden="1"/>
    <row r="120" spans="1:19">
      <c r="A120" s="53" t="s">
        <v>98</v>
      </c>
    </row>
    <row r="121" spans="1:19" ht="13.5" thickBot="1"/>
    <row r="122" spans="1:19" ht="13.5" thickBot="1">
      <c r="A122" s="26" t="e">
        <f>#REF!</f>
        <v>#REF!</v>
      </c>
      <c r="B122" s="27"/>
      <c r="C122" s="27"/>
      <c r="D122" s="28"/>
    </row>
    <row r="123" spans="1:19" ht="13.5" thickBot="1">
      <c r="A123" s="29"/>
      <c r="D123" s="30"/>
    </row>
    <row r="124" spans="1:19" ht="15.75" thickBot="1">
      <c r="A124" s="432" t="e">
        <f>#REF!</f>
        <v>#REF!</v>
      </c>
      <c r="B124" s="433"/>
      <c r="C124" s="32"/>
      <c r="D124" s="33"/>
    </row>
    <row r="125" spans="1:19">
      <c r="A125" s="434"/>
      <c r="B125" s="435"/>
      <c r="C125" s="32"/>
      <c r="D125" s="33"/>
    </row>
    <row r="126" spans="1:19">
      <c r="A126" s="34"/>
      <c r="B126" s="35"/>
      <c r="C126" s="35"/>
      <c r="D126" s="36"/>
    </row>
    <row r="127" spans="1:19" ht="69" customHeight="1">
      <c r="A127" s="436" t="e">
        <f>IF(OR((A124&gt;9999999999),(A124&lt;0)),"Invalid Entry - More than 1000 crore OR -ve value",IF(A124=0, "",+CONCATENATE(A122," ", U123,B134,D134,B133,D133,B132,D132,B131,D131,B130,D130,B129," Only")))</f>
        <v>#REF!</v>
      </c>
      <c r="B127" s="437"/>
      <c r="C127" s="437"/>
      <c r="D127" s="438"/>
    </row>
    <row r="128" spans="1:19">
      <c r="A128" s="34"/>
      <c r="B128" s="35"/>
      <c r="C128" s="35"/>
      <c r="D128" s="36"/>
    </row>
    <row r="129" spans="1:4">
      <c r="A129" s="38" t="e">
        <f>-INT(A124/100)*100+ROUND(A124,0)</f>
        <v>#REF!</v>
      </c>
      <c r="B129" s="35" t="e">
        <f t="shared" ref="B129:B134" si="6">IF(A129=0,"",LOOKUP(A129,$A$15:$A$114,$B$15:$B$114))</f>
        <v>#REF!</v>
      </c>
      <c r="C129" s="35"/>
      <c r="D129" s="39"/>
    </row>
    <row r="130" spans="1:4">
      <c r="A130" s="38" t="e">
        <f>-INT(A124/1000)*10+INT(A124/100)</f>
        <v>#REF!</v>
      </c>
      <c r="B130" s="35" t="e">
        <f t="shared" si="6"/>
        <v>#REF!</v>
      </c>
      <c r="C130" s="35"/>
      <c r="D130" s="39" t="e">
        <f>+IF(B130="",""," Hundred ")</f>
        <v>#REF!</v>
      </c>
    </row>
    <row r="131" spans="1:4">
      <c r="A131" s="38" t="e">
        <f>-INT(A124/100000)*100+INT(A124/1000)</f>
        <v>#REF!</v>
      </c>
      <c r="B131" s="35" t="e">
        <f t="shared" si="6"/>
        <v>#REF!</v>
      </c>
      <c r="C131" s="35"/>
      <c r="D131" s="39" t="e">
        <f>IF((B131=""),IF(C131="",""," Thousand ")," Thousand ")</f>
        <v>#REF!</v>
      </c>
    </row>
    <row r="132" spans="1:4">
      <c r="A132" s="38" t="e">
        <f>-INT(A124/10000000)*100+INT(A124/100000)</f>
        <v>#REF!</v>
      </c>
      <c r="B132" s="35" t="e">
        <f t="shared" si="6"/>
        <v>#REF!</v>
      </c>
      <c r="C132" s="35"/>
      <c r="D132" s="39" t="e">
        <f>IF((B132=""),IF(C132="",""," Lac ")," Lac ")</f>
        <v>#REF!</v>
      </c>
    </row>
    <row r="133" spans="1:4">
      <c r="A133" s="38" t="e">
        <f>-INT(A124/1000000000)*100+INT(A124/10000000)</f>
        <v>#REF!</v>
      </c>
      <c r="B133" s="43" t="e">
        <f t="shared" si="6"/>
        <v>#REF!</v>
      </c>
      <c r="C133" s="35"/>
      <c r="D133" s="39" t="e">
        <f>IF((B133=""),IF(C133="",""," Crore ")," Crore ")</f>
        <v>#REF!</v>
      </c>
    </row>
    <row r="134" spans="1:4">
      <c r="A134" s="44" t="e">
        <f>-INT(A124/10000000000)*1000+INT(A124/1000000000)</f>
        <v>#REF!</v>
      </c>
      <c r="B134" s="43" t="e">
        <f t="shared" si="6"/>
        <v>#REF!</v>
      </c>
      <c r="C134" s="35"/>
      <c r="D134" s="39" t="e">
        <f>IF((B134=""),IF(C134="",""," Hundred ")," Hundred ")</f>
        <v>#REF!</v>
      </c>
    </row>
    <row r="135" spans="1:4">
      <c r="A135" s="45"/>
      <c r="B135" s="35"/>
      <c r="C135" s="35"/>
      <c r="D135" s="36"/>
    </row>
    <row r="136" spans="1:4">
      <c r="A136" s="46">
        <v>1</v>
      </c>
      <c r="B136" s="47" t="s">
        <v>223</v>
      </c>
      <c r="C136" s="35"/>
      <c r="D136" s="36"/>
    </row>
    <row r="137" spans="1:4">
      <c r="A137" s="46">
        <v>2</v>
      </c>
      <c r="B137" s="47" t="s">
        <v>224</v>
      </c>
      <c r="C137" s="35"/>
      <c r="D137" s="36"/>
    </row>
    <row r="138" spans="1:4">
      <c r="A138" s="46">
        <v>3</v>
      </c>
      <c r="B138" s="47" t="s">
        <v>225</v>
      </c>
      <c r="C138" s="35"/>
      <c r="D138" s="36"/>
    </row>
    <row r="139" spans="1:4">
      <c r="A139" s="46">
        <v>4</v>
      </c>
      <c r="B139" s="47" t="s">
        <v>25</v>
      </c>
      <c r="C139" s="35"/>
      <c r="D139" s="36"/>
    </row>
    <row r="140" spans="1:4">
      <c r="A140" s="46">
        <v>5</v>
      </c>
      <c r="B140" s="47" t="s">
        <v>26</v>
      </c>
      <c r="C140" s="35"/>
      <c r="D140" s="36"/>
    </row>
    <row r="141" spans="1:4">
      <c r="A141" s="46">
        <v>6</v>
      </c>
      <c r="B141" s="47" t="s">
        <v>27</v>
      </c>
      <c r="C141" s="35"/>
      <c r="D141" s="36"/>
    </row>
    <row r="142" spans="1:4">
      <c r="A142" s="46">
        <v>7</v>
      </c>
      <c r="B142" s="47" t="s">
        <v>28</v>
      </c>
      <c r="C142" s="35"/>
      <c r="D142" s="36"/>
    </row>
    <row r="143" spans="1:4">
      <c r="A143" s="46">
        <v>8</v>
      </c>
      <c r="B143" s="47" t="s">
        <v>29</v>
      </c>
      <c r="C143" s="35"/>
      <c r="D143" s="36"/>
    </row>
    <row r="144" spans="1:4">
      <c r="A144" s="46">
        <v>9</v>
      </c>
      <c r="B144" s="47" t="s">
        <v>30</v>
      </c>
      <c r="C144" s="35"/>
      <c r="D144" s="36"/>
    </row>
    <row r="145" spans="1:4">
      <c r="A145" s="46">
        <v>10</v>
      </c>
      <c r="B145" s="47" t="s">
        <v>31</v>
      </c>
      <c r="C145" s="35"/>
      <c r="D145" s="36"/>
    </row>
    <row r="146" spans="1:4">
      <c r="A146" s="46">
        <v>11</v>
      </c>
      <c r="B146" s="47" t="s">
        <v>32</v>
      </c>
      <c r="C146" s="35"/>
      <c r="D146" s="36"/>
    </row>
    <row r="147" spans="1:4">
      <c r="A147" s="46">
        <v>12</v>
      </c>
      <c r="B147" s="47" t="s">
        <v>33</v>
      </c>
      <c r="C147" s="35"/>
      <c r="D147" s="36"/>
    </row>
    <row r="148" spans="1:4">
      <c r="A148" s="46">
        <v>13</v>
      </c>
      <c r="B148" s="47" t="s">
        <v>34</v>
      </c>
      <c r="C148" s="35"/>
      <c r="D148" s="36"/>
    </row>
    <row r="149" spans="1:4">
      <c r="A149" s="46">
        <v>14</v>
      </c>
      <c r="B149" s="47" t="s">
        <v>35</v>
      </c>
      <c r="C149" s="35"/>
      <c r="D149" s="36"/>
    </row>
    <row r="150" spans="1:4">
      <c r="A150" s="46">
        <v>15</v>
      </c>
      <c r="B150" s="47" t="s">
        <v>36</v>
      </c>
      <c r="C150" s="35"/>
      <c r="D150" s="36"/>
    </row>
    <row r="151" spans="1:4">
      <c r="A151" s="46">
        <v>16</v>
      </c>
      <c r="B151" s="47" t="s">
        <v>37</v>
      </c>
      <c r="C151" s="35"/>
      <c r="D151" s="36"/>
    </row>
    <row r="152" spans="1:4">
      <c r="A152" s="46">
        <v>17</v>
      </c>
      <c r="B152" s="47" t="s">
        <v>38</v>
      </c>
      <c r="C152" s="35"/>
      <c r="D152" s="36"/>
    </row>
    <row r="153" spans="1:4">
      <c r="A153" s="46">
        <v>18</v>
      </c>
      <c r="B153" s="47" t="s">
        <v>39</v>
      </c>
      <c r="C153" s="35"/>
      <c r="D153" s="36"/>
    </row>
    <row r="154" spans="1:4">
      <c r="A154" s="46">
        <v>19</v>
      </c>
      <c r="B154" s="47" t="s">
        <v>40</v>
      </c>
      <c r="C154" s="35"/>
      <c r="D154" s="36"/>
    </row>
    <row r="155" spans="1:4">
      <c r="A155" s="46">
        <v>20</v>
      </c>
      <c r="B155" s="47" t="s">
        <v>41</v>
      </c>
      <c r="C155" s="35"/>
      <c r="D155" s="36"/>
    </row>
    <row r="156" spans="1:4">
      <c r="A156" s="46">
        <v>21</v>
      </c>
      <c r="B156" s="47" t="s">
        <v>42</v>
      </c>
      <c r="C156" s="35"/>
      <c r="D156" s="36"/>
    </row>
    <row r="157" spans="1:4">
      <c r="A157" s="46">
        <v>22</v>
      </c>
      <c r="B157" s="47" t="s">
        <v>43</v>
      </c>
      <c r="C157" s="35"/>
      <c r="D157" s="36"/>
    </row>
    <row r="158" spans="1:4">
      <c r="A158" s="46">
        <v>23</v>
      </c>
      <c r="B158" s="47" t="s">
        <v>44</v>
      </c>
      <c r="C158" s="35"/>
      <c r="D158" s="36"/>
    </row>
    <row r="159" spans="1:4">
      <c r="A159" s="46">
        <v>24</v>
      </c>
      <c r="B159" s="47" t="s">
        <v>45</v>
      </c>
      <c r="C159" s="35"/>
      <c r="D159" s="36"/>
    </row>
    <row r="160" spans="1:4">
      <c r="A160" s="46">
        <v>25</v>
      </c>
      <c r="B160" s="47" t="s">
        <v>46</v>
      </c>
      <c r="C160" s="35"/>
      <c r="D160" s="36"/>
    </row>
    <row r="161" spans="1:4">
      <c r="A161" s="46">
        <v>26</v>
      </c>
      <c r="B161" s="47" t="s">
        <v>47</v>
      </c>
      <c r="C161" s="35"/>
      <c r="D161" s="36"/>
    </row>
    <row r="162" spans="1:4">
      <c r="A162" s="46">
        <v>27</v>
      </c>
      <c r="B162" s="47" t="s">
        <v>48</v>
      </c>
      <c r="C162" s="35"/>
      <c r="D162" s="36"/>
    </row>
    <row r="163" spans="1:4">
      <c r="A163" s="46">
        <v>28</v>
      </c>
      <c r="B163" s="47" t="s">
        <v>49</v>
      </c>
      <c r="C163" s="35"/>
      <c r="D163" s="36"/>
    </row>
    <row r="164" spans="1:4">
      <c r="A164" s="46">
        <v>29</v>
      </c>
      <c r="B164" s="47" t="s">
        <v>50</v>
      </c>
      <c r="C164" s="35"/>
      <c r="D164" s="36"/>
    </row>
    <row r="165" spans="1:4">
      <c r="A165" s="46">
        <v>30</v>
      </c>
      <c r="B165" s="47" t="s">
        <v>51</v>
      </c>
      <c r="C165" s="35"/>
      <c r="D165" s="36"/>
    </row>
    <row r="166" spans="1:4">
      <c r="A166" s="46">
        <v>31</v>
      </c>
      <c r="B166" s="47" t="s">
        <v>52</v>
      </c>
      <c r="C166" s="35"/>
      <c r="D166" s="36"/>
    </row>
    <row r="167" spans="1:4">
      <c r="A167" s="46">
        <v>32</v>
      </c>
      <c r="B167" s="47" t="s">
        <v>53</v>
      </c>
      <c r="C167" s="35"/>
      <c r="D167" s="36"/>
    </row>
    <row r="168" spans="1:4">
      <c r="A168" s="46">
        <v>33</v>
      </c>
      <c r="B168" s="47" t="s">
        <v>54</v>
      </c>
      <c r="C168" s="35"/>
      <c r="D168" s="36"/>
    </row>
    <row r="169" spans="1:4">
      <c r="A169" s="46">
        <v>34</v>
      </c>
      <c r="B169" s="47" t="s">
        <v>55</v>
      </c>
      <c r="C169" s="35"/>
      <c r="D169" s="36"/>
    </row>
    <row r="170" spans="1:4">
      <c r="A170" s="46">
        <v>35</v>
      </c>
      <c r="B170" s="47" t="s">
        <v>97</v>
      </c>
      <c r="C170" s="35"/>
      <c r="D170" s="36"/>
    </row>
    <row r="171" spans="1:4">
      <c r="A171" s="46">
        <v>36</v>
      </c>
      <c r="B171" s="47" t="s">
        <v>56</v>
      </c>
      <c r="C171" s="35"/>
      <c r="D171" s="36"/>
    </row>
    <row r="172" spans="1:4">
      <c r="A172" s="46">
        <v>37</v>
      </c>
      <c r="B172" s="47" t="s">
        <v>113</v>
      </c>
      <c r="C172" s="35"/>
      <c r="D172" s="36"/>
    </row>
    <row r="173" spans="1:4">
      <c r="A173" s="46">
        <v>38</v>
      </c>
      <c r="B173" s="47" t="s">
        <v>114</v>
      </c>
      <c r="C173" s="35"/>
      <c r="D173" s="36"/>
    </row>
    <row r="174" spans="1:4">
      <c r="A174" s="46">
        <v>39</v>
      </c>
      <c r="B174" s="47" t="s">
        <v>115</v>
      </c>
      <c r="C174" s="35"/>
      <c r="D174" s="36"/>
    </row>
    <row r="175" spans="1:4">
      <c r="A175" s="46">
        <v>40</v>
      </c>
      <c r="B175" s="47" t="s">
        <v>116</v>
      </c>
      <c r="C175" s="35"/>
      <c r="D175" s="36"/>
    </row>
    <row r="176" spans="1:4">
      <c r="A176" s="46">
        <v>41</v>
      </c>
      <c r="B176" s="47" t="s">
        <v>117</v>
      </c>
      <c r="C176" s="35"/>
      <c r="D176" s="36"/>
    </row>
    <row r="177" spans="1:4">
      <c r="A177" s="46">
        <v>42</v>
      </c>
      <c r="B177" s="47" t="s">
        <v>118</v>
      </c>
      <c r="C177" s="35"/>
      <c r="D177" s="36"/>
    </row>
    <row r="178" spans="1:4">
      <c r="A178" s="46">
        <v>43</v>
      </c>
      <c r="B178" s="47" t="s">
        <v>119</v>
      </c>
      <c r="C178" s="35"/>
      <c r="D178" s="36"/>
    </row>
    <row r="179" spans="1:4">
      <c r="A179" s="46">
        <v>44</v>
      </c>
      <c r="B179" s="47" t="s">
        <v>120</v>
      </c>
      <c r="C179" s="35"/>
      <c r="D179" s="36"/>
    </row>
    <row r="180" spans="1:4">
      <c r="A180" s="46">
        <v>45</v>
      </c>
      <c r="B180" s="47" t="s">
        <v>121</v>
      </c>
      <c r="C180" s="35"/>
      <c r="D180" s="36"/>
    </row>
    <row r="181" spans="1:4">
      <c r="A181" s="46">
        <v>46</v>
      </c>
      <c r="B181" s="47" t="s">
        <v>122</v>
      </c>
      <c r="C181" s="35"/>
      <c r="D181" s="36"/>
    </row>
    <row r="182" spans="1:4">
      <c r="A182" s="46">
        <v>47</v>
      </c>
      <c r="B182" s="47" t="s">
        <v>123</v>
      </c>
      <c r="C182" s="35"/>
      <c r="D182" s="36"/>
    </row>
    <row r="183" spans="1:4">
      <c r="A183" s="46">
        <v>48</v>
      </c>
      <c r="B183" s="47" t="s">
        <v>124</v>
      </c>
      <c r="C183" s="35"/>
      <c r="D183" s="36"/>
    </row>
    <row r="184" spans="1:4">
      <c r="A184" s="46">
        <v>49</v>
      </c>
      <c r="B184" s="47" t="s">
        <v>125</v>
      </c>
      <c r="C184" s="35"/>
      <c r="D184" s="36"/>
    </row>
    <row r="185" spans="1:4">
      <c r="A185" s="46">
        <v>50</v>
      </c>
      <c r="B185" s="47" t="s">
        <v>126</v>
      </c>
      <c r="C185" s="35"/>
      <c r="D185" s="36"/>
    </row>
    <row r="186" spans="1:4">
      <c r="A186" s="46">
        <v>51</v>
      </c>
      <c r="B186" s="47" t="s">
        <v>127</v>
      </c>
      <c r="C186" s="35"/>
      <c r="D186" s="36"/>
    </row>
    <row r="187" spans="1:4">
      <c r="A187" s="46">
        <v>52</v>
      </c>
      <c r="B187" s="47" t="s">
        <v>128</v>
      </c>
      <c r="C187" s="35"/>
      <c r="D187" s="36"/>
    </row>
    <row r="188" spans="1:4">
      <c r="A188" s="46">
        <v>53</v>
      </c>
      <c r="B188" s="47" t="s">
        <v>129</v>
      </c>
      <c r="C188" s="35"/>
      <c r="D188" s="36"/>
    </row>
    <row r="189" spans="1:4">
      <c r="A189" s="46">
        <v>54</v>
      </c>
      <c r="B189" s="47" t="s">
        <v>130</v>
      </c>
      <c r="C189" s="35"/>
      <c r="D189" s="36"/>
    </row>
    <row r="190" spans="1:4">
      <c r="A190" s="46">
        <v>55</v>
      </c>
      <c r="B190" s="47" t="s">
        <v>131</v>
      </c>
      <c r="C190" s="35"/>
      <c r="D190" s="36"/>
    </row>
    <row r="191" spans="1:4">
      <c r="A191" s="46">
        <v>56</v>
      </c>
      <c r="B191" s="47" t="s">
        <v>132</v>
      </c>
      <c r="C191" s="35"/>
      <c r="D191" s="36"/>
    </row>
    <row r="192" spans="1:4">
      <c r="A192" s="46">
        <v>57</v>
      </c>
      <c r="B192" s="47" t="s">
        <v>133</v>
      </c>
      <c r="C192" s="35"/>
      <c r="D192" s="36"/>
    </row>
    <row r="193" spans="1:4">
      <c r="A193" s="46">
        <v>58</v>
      </c>
      <c r="B193" s="47" t="s">
        <v>134</v>
      </c>
      <c r="C193" s="35"/>
      <c r="D193" s="36"/>
    </row>
    <row r="194" spans="1:4">
      <c r="A194" s="46">
        <v>59</v>
      </c>
      <c r="B194" s="47" t="s">
        <v>135</v>
      </c>
      <c r="C194" s="35"/>
      <c r="D194" s="36"/>
    </row>
    <row r="195" spans="1:4">
      <c r="A195" s="46">
        <v>60</v>
      </c>
      <c r="B195" s="47" t="s">
        <v>136</v>
      </c>
      <c r="C195" s="35"/>
      <c r="D195" s="36"/>
    </row>
    <row r="196" spans="1:4">
      <c r="A196" s="46">
        <v>61</v>
      </c>
      <c r="B196" s="47" t="s">
        <v>137</v>
      </c>
      <c r="C196" s="35"/>
      <c r="D196" s="36"/>
    </row>
    <row r="197" spans="1:4">
      <c r="A197" s="46">
        <v>62</v>
      </c>
      <c r="B197" s="47" t="s">
        <v>138</v>
      </c>
      <c r="C197" s="35"/>
      <c r="D197" s="36"/>
    </row>
    <row r="198" spans="1:4">
      <c r="A198" s="46">
        <v>63</v>
      </c>
      <c r="B198" s="47" t="s">
        <v>139</v>
      </c>
      <c r="C198" s="35"/>
      <c r="D198" s="36"/>
    </row>
    <row r="199" spans="1:4">
      <c r="A199" s="46">
        <v>64</v>
      </c>
      <c r="B199" s="47" t="s">
        <v>140</v>
      </c>
      <c r="C199" s="35"/>
      <c r="D199" s="36"/>
    </row>
    <row r="200" spans="1:4">
      <c r="A200" s="46">
        <v>65</v>
      </c>
      <c r="B200" s="47" t="s">
        <v>141</v>
      </c>
      <c r="C200" s="35"/>
      <c r="D200" s="36"/>
    </row>
    <row r="201" spans="1:4">
      <c r="A201" s="46">
        <v>66</v>
      </c>
      <c r="B201" s="47" t="s">
        <v>142</v>
      </c>
      <c r="C201" s="35"/>
      <c r="D201" s="36"/>
    </row>
    <row r="202" spans="1:4">
      <c r="A202" s="46">
        <v>67</v>
      </c>
      <c r="B202" s="47" t="s">
        <v>143</v>
      </c>
      <c r="C202" s="35"/>
      <c r="D202" s="36"/>
    </row>
    <row r="203" spans="1:4">
      <c r="A203" s="46">
        <v>68</v>
      </c>
      <c r="B203" s="47" t="s">
        <v>144</v>
      </c>
      <c r="C203" s="35"/>
      <c r="D203" s="36"/>
    </row>
    <row r="204" spans="1:4">
      <c r="A204" s="46">
        <v>69</v>
      </c>
      <c r="B204" s="47" t="s">
        <v>145</v>
      </c>
      <c r="C204" s="35"/>
      <c r="D204" s="36"/>
    </row>
    <row r="205" spans="1:4">
      <c r="A205" s="46">
        <v>70</v>
      </c>
      <c r="B205" s="47" t="s">
        <v>146</v>
      </c>
      <c r="C205" s="35"/>
      <c r="D205" s="36"/>
    </row>
    <row r="206" spans="1:4">
      <c r="A206" s="46">
        <v>71</v>
      </c>
      <c r="B206" s="47" t="s">
        <v>147</v>
      </c>
      <c r="C206" s="35"/>
      <c r="D206" s="36"/>
    </row>
    <row r="207" spans="1:4">
      <c r="A207" s="46">
        <v>72</v>
      </c>
      <c r="B207" s="47" t="s">
        <v>148</v>
      </c>
      <c r="C207" s="35"/>
      <c r="D207" s="36"/>
    </row>
    <row r="208" spans="1:4">
      <c r="A208" s="46">
        <v>73</v>
      </c>
      <c r="B208" s="47" t="s">
        <v>149</v>
      </c>
      <c r="C208" s="35"/>
      <c r="D208" s="36"/>
    </row>
    <row r="209" spans="1:4">
      <c r="A209" s="46">
        <v>74</v>
      </c>
      <c r="B209" s="47" t="s">
        <v>150</v>
      </c>
      <c r="C209" s="35"/>
      <c r="D209" s="36"/>
    </row>
    <row r="210" spans="1:4">
      <c r="A210" s="46">
        <v>75</v>
      </c>
      <c r="B210" s="47" t="s">
        <v>151</v>
      </c>
      <c r="C210" s="35"/>
      <c r="D210" s="36"/>
    </row>
    <row r="211" spans="1:4">
      <c r="A211" s="46">
        <v>76</v>
      </c>
      <c r="B211" s="47" t="s">
        <v>152</v>
      </c>
      <c r="C211" s="35"/>
      <c r="D211" s="36"/>
    </row>
    <row r="212" spans="1:4">
      <c r="A212" s="46">
        <v>77</v>
      </c>
      <c r="B212" s="47" t="s">
        <v>153</v>
      </c>
      <c r="C212" s="35"/>
      <c r="D212" s="36"/>
    </row>
    <row r="213" spans="1:4">
      <c r="A213" s="46">
        <v>78</v>
      </c>
      <c r="B213" s="47" t="s">
        <v>154</v>
      </c>
      <c r="C213" s="35"/>
      <c r="D213" s="36"/>
    </row>
    <row r="214" spans="1:4">
      <c r="A214" s="46">
        <v>79</v>
      </c>
      <c r="B214" s="47" t="s">
        <v>155</v>
      </c>
      <c r="C214" s="35"/>
      <c r="D214" s="36"/>
    </row>
    <row r="215" spans="1:4">
      <c r="A215" s="46">
        <v>80</v>
      </c>
      <c r="B215" s="47" t="s">
        <v>156</v>
      </c>
      <c r="C215" s="35"/>
      <c r="D215" s="36"/>
    </row>
    <row r="216" spans="1:4">
      <c r="A216" s="46">
        <v>81</v>
      </c>
      <c r="B216" s="47" t="s">
        <v>157</v>
      </c>
      <c r="C216" s="35"/>
      <c r="D216" s="36"/>
    </row>
    <row r="217" spans="1:4">
      <c r="A217" s="46">
        <v>82</v>
      </c>
      <c r="B217" s="47" t="s">
        <v>158</v>
      </c>
      <c r="C217" s="35"/>
      <c r="D217" s="36"/>
    </row>
    <row r="218" spans="1:4">
      <c r="A218" s="46">
        <v>83</v>
      </c>
      <c r="B218" s="47" t="s">
        <v>159</v>
      </c>
      <c r="C218" s="35"/>
      <c r="D218" s="36"/>
    </row>
    <row r="219" spans="1:4">
      <c r="A219" s="46">
        <v>84</v>
      </c>
      <c r="B219" s="47" t="s">
        <v>160</v>
      </c>
      <c r="C219" s="35"/>
      <c r="D219" s="36"/>
    </row>
    <row r="220" spans="1:4">
      <c r="A220" s="46">
        <v>85</v>
      </c>
      <c r="B220" s="47" t="s">
        <v>161</v>
      </c>
      <c r="C220" s="35"/>
      <c r="D220" s="36"/>
    </row>
    <row r="221" spans="1:4">
      <c r="A221" s="46">
        <v>86</v>
      </c>
      <c r="B221" s="47" t="s">
        <v>162</v>
      </c>
      <c r="C221" s="35"/>
      <c r="D221" s="36"/>
    </row>
    <row r="222" spans="1:4">
      <c r="A222" s="46">
        <v>87</v>
      </c>
      <c r="B222" s="47" t="s">
        <v>163</v>
      </c>
      <c r="C222" s="35"/>
      <c r="D222" s="36"/>
    </row>
    <row r="223" spans="1:4">
      <c r="A223" s="46">
        <v>88</v>
      </c>
      <c r="B223" s="47" t="s">
        <v>164</v>
      </c>
      <c r="C223" s="35"/>
      <c r="D223" s="36"/>
    </row>
    <row r="224" spans="1:4">
      <c r="A224" s="46">
        <v>89</v>
      </c>
      <c r="B224" s="47" t="s">
        <v>165</v>
      </c>
      <c r="C224" s="35"/>
      <c r="D224" s="36"/>
    </row>
    <row r="225" spans="1:4">
      <c r="A225" s="46">
        <v>90</v>
      </c>
      <c r="B225" s="47" t="s">
        <v>166</v>
      </c>
      <c r="C225" s="35"/>
      <c r="D225" s="36"/>
    </row>
    <row r="226" spans="1:4">
      <c r="A226" s="46">
        <v>91</v>
      </c>
      <c r="B226" s="47" t="s">
        <v>167</v>
      </c>
      <c r="C226" s="35"/>
      <c r="D226" s="36"/>
    </row>
    <row r="227" spans="1:4">
      <c r="A227" s="46">
        <v>92</v>
      </c>
      <c r="B227" s="47" t="s">
        <v>168</v>
      </c>
      <c r="C227" s="35"/>
      <c r="D227" s="36"/>
    </row>
    <row r="228" spans="1:4">
      <c r="A228" s="46">
        <v>93</v>
      </c>
      <c r="B228" s="47" t="s">
        <v>169</v>
      </c>
      <c r="C228" s="35"/>
      <c r="D228" s="36"/>
    </row>
    <row r="229" spans="1:4">
      <c r="A229" s="46">
        <v>94</v>
      </c>
      <c r="B229" s="47" t="s">
        <v>170</v>
      </c>
      <c r="C229" s="35"/>
      <c r="D229" s="36"/>
    </row>
    <row r="230" spans="1:4">
      <c r="A230" s="46">
        <v>95</v>
      </c>
      <c r="B230" s="47" t="s">
        <v>171</v>
      </c>
      <c r="C230" s="35"/>
      <c r="D230" s="36"/>
    </row>
    <row r="231" spans="1:4">
      <c r="A231" s="46">
        <v>96</v>
      </c>
      <c r="B231" s="47" t="s">
        <v>172</v>
      </c>
      <c r="C231" s="35"/>
      <c r="D231" s="36"/>
    </row>
    <row r="232" spans="1:4">
      <c r="A232" s="46">
        <v>97</v>
      </c>
      <c r="B232" s="47" t="s">
        <v>173</v>
      </c>
      <c r="C232" s="35"/>
      <c r="D232" s="36"/>
    </row>
    <row r="233" spans="1:4">
      <c r="A233" s="46">
        <v>98</v>
      </c>
      <c r="B233" s="47" t="s">
        <v>174</v>
      </c>
      <c r="C233" s="35"/>
      <c r="D233" s="36"/>
    </row>
    <row r="234" spans="1:4">
      <c r="A234" s="46">
        <v>99</v>
      </c>
      <c r="B234" s="47" t="s">
        <v>175</v>
      </c>
      <c r="C234" s="35"/>
      <c r="D234" s="36"/>
    </row>
    <row r="235" spans="1:4" ht="13.5" thickBot="1">
      <c r="A235" s="49">
        <v>100</v>
      </c>
      <c r="B235" s="50" t="s">
        <v>176</v>
      </c>
      <c r="C235" s="51"/>
      <c r="D235" s="52"/>
    </row>
  </sheetData>
  <sheetProtection selectLockedCells="1"/>
  <customSheetViews>
    <customSheetView guid="{6F637C86-117D-4792-B5D4-37E20B1C50B5}" showPageBreaks="1" hiddenRows="1" hiddenColumns="1" state="hidden" view="pageBreakPreview" topLeftCell="A120">
      <selection activeCell="Y127" sqref="Y127"/>
      <pageMargins left="0.75" right="0.75" top="1" bottom="1" header="0.5" footer="0.5"/>
      <pageSetup orientation="portrait" r:id="rId1"/>
      <headerFooter alignWithMargins="0"/>
    </customSheetView>
    <customSheetView guid="{DF819C10-7533-4A2E-B278-90B3B38A4AE6}" showPageBreaks="1" hiddenRows="1" hiddenColumns="1" state="hidden" view="pageBreakPreview" topLeftCell="A120">
      <selection activeCell="Y127" sqref="Y127"/>
      <pageMargins left="0.75" right="0.75" top="1" bottom="1" header="0.5" footer="0.5"/>
      <pageSetup orientation="portrait" r:id="rId2"/>
      <headerFooter alignWithMargins="0"/>
    </customSheetView>
    <customSheetView guid="{863DE73B-EDD5-4C94-B877-7C156CB081F7}" showPageBreaks="1" hiddenRows="1" hiddenColumns="1" state="hidden" view="pageBreakPreview" topLeftCell="A120">
      <selection activeCell="Y127" sqref="Y127"/>
      <pageMargins left="0.75" right="0.75" top="1" bottom="1" header="0.5" footer="0.5"/>
      <pageSetup orientation="portrait" r:id="rId3"/>
      <headerFooter alignWithMargins="0"/>
    </customSheetView>
    <customSheetView guid="{6B2C1320-5106-401D-86E8-03FFC7419150}" showPageBreaks="1" hiddenRows="1" hiddenColumns="1" state="hidden" view="pageBreakPreview" showRuler="0" topLeftCell="A120">
      <selection activeCell="Y127" sqref="Y127"/>
      <pageMargins left="0.75" right="0.75" top="1" bottom="1" header="0.5" footer="0.5"/>
      <pageSetup orientation="portrait" r:id="rId4"/>
      <headerFooter alignWithMargins="0"/>
    </customSheetView>
    <customSheetView guid="{3545AE1A-D3DD-4FC8-880A-180A3F66AD42}" showPageBreaks="1" hiddenRows="1" hiddenColumns="1" state="hidden" view="pageBreakPreview" topLeftCell="A120">
      <selection activeCell="Y127" sqref="Y127"/>
      <pageMargins left="0.75" right="0.75" top="1" bottom="1" header="0.5" footer="0.5"/>
      <pageSetup orientation="portrait" r:id="rId5"/>
      <headerFooter alignWithMargins="0"/>
    </customSheetView>
    <customSheetView guid="{C0D2F720-9CF1-451B-A21B-46E9EE29F95A}" showPageBreaks="1" hiddenRows="1" hiddenColumns="1" state="hidden" view="pageBreakPreview" topLeftCell="A120">
      <selection activeCell="Y127" sqref="Y127"/>
      <pageMargins left="0.75" right="0.75" top="1" bottom="1" header="0.5" footer="0.5"/>
      <pageSetup orientation="portrait" r:id="rId6"/>
      <headerFooter alignWithMargins="0"/>
    </customSheetView>
    <customSheetView guid="{629BDD3E-4046-451D-8D01-11325237A091}" showPageBreaks="1" hiddenRows="1" hiddenColumns="1" state="hidden" view="pageBreakPreview" topLeftCell="A120">
      <selection activeCell="Y127" sqref="Y127"/>
      <pageMargins left="0.75" right="0.75" top="1" bottom="1" header="0.5" footer="0.5"/>
      <pageSetup orientation="portrait" r:id="rId7"/>
      <headerFooter alignWithMargins="0"/>
    </customSheetView>
    <customSheetView guid="{61A8E90E-9DEC-4083-98B2-482D9678BA93}" showPageBreaks="1" hiddenRows="1" hiddenColumns="1" state="hidden" view="pageBreakPreview" topLeftCell="A120">
      <selection activeCell="Y127" sqref="Y127"/>
      <pageMargins left="0.75" right="0.75" top="1" bottom="1" header="0.5" footer="0.5"/>
      <pageSetup orientation="portrait" r:id="rId8"/>
      <headerFooter alignWithMargins="0"/>
    </customSheetView>
    <customSheetView guid="{9CE94B9F-4902-4B08-AE4E-74E93D8E789E}" showPageBreaks="1" hiddenRows="1" hiddenColumns="1" state="hidden" view="pageBreakPreview" topLeftCell="A120">
      <selection activeCell="Y127" sqref="Y127"/>
      <pageMargins left="0.75" right="0.75" top="1" bottom="1" header="0.5" footer="0.5"/>
      <pageSetup orientation="portrait" r:id="rId9"/>
      <headerFooter alignWithMargins="0"/>
    </customSheetView>
    <customSheetView guid="{A60C0BDD-7FB1-4EBA-A0E1-529280DA1A28}" showPageBreaks="1" hiddenRows="1" hiddenColumns="1" state="hidden" view="pageBreakPreview" topLeftCell="A120">
      <selection activeCell="Y127" sqref="Y127"/>
      <pageMargins left="0.75" right="0.75" top="1" bottom="1" header="0.5" footer="0.5"/>
      <pageSetup orientation="portrait" r:id="rId10"/>
      <headerFooter alignWithMargins="0"/>
    </customSheetView>
    <customSheetView guid="{27F75044-6024-4403-9A39-D72B9CCD332B}" showPageBreaks="1" hiddenRows="1" hiddenColumns="1" state="hidden" view="pageBreakPreview" topLeftCell="A120">
      <selection activeCell="Y127" sqref="Y127"/>
      <pageMargins left="0.75" right="0.75" top="1" bottom="1" header="0.5" footer="0.5"/>
      <pageSetup orientation="portrait" r:id="rId11"/>
      <headerFooter alignWithMargins="0"/>
    </customSheetView>
  </customSheetViews>
  <mergeCells count="14">
    <mergeCell ref="U6:AA6"/>
    <mergeCell ref="U7:AA7"/>
    <mergeCell ref="F3:G3"/>
    <mergeCell ref="K3:L3"/>
    <mergeCell ref="F6:I6"/>
    <mergeCell ref="K6:N6"/>
    <mergeCell ref="P6:S6"/>
    <mergeCell ref="P3:Q3"/>
    <mergeCell ref="A124:B124"/>
    <mergeCell ref="A125:B125"/>
    <mergeCell ref="A127:D127"/>
    <mergeCell ref="A3:B3"/>
    <mergeCell ref="A6:D6"/>
    <mergeCell ref="A4:B4"/>
  </mergeCells>
  <phoneticPr fontId="23" type="noConversion"/>
  <pageMargins left="0.75" right="0.75" top="1" bottom="1" header="0.5" footer="0.5"/>
  <pageSetup orientation="portrait" r:id="rId12"/>
  <headerFooter alignWithMargins="0">
    <oddHeader>&amp;C&amp;"Aptos"&amp;12&amp;KFF0000 डेटा वर्गीकरण : प्रतिबंधित/RESTRICTED&amp;1#_x000D_</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03"/>
  <sheetViews>
    <sheetView zoomScale="90" zoomScaleNormal="90" zoomScaleSheetLayoutView="100" workbookViewId="0">
      <pane ySplit="9" topLeftCell="A58" activePane="bottomLeft" state="frozen"/>
      <selection pane="bottomLeft" activeCell="N58" sqref="N58"/>
    </sheetView>
  </sheetViews>
  <sheetFormatPr defaultRowHeight="14.25"/>
  <cols>
    <col min="1" max="1" width="5.7109375" style="21" customWidth="1"/>
    <col min="2" max="2" width="2.42578125" style="21" hidden="1" customWidth="1"/>
    <col min="3" max="3" width="0.42578125" style="21" customWidth="1"/>
    <col min="4" max="4" width="9.42578125" style="21" hidden="1" customWidth="1"/>
    <col min="5" max="5" width="10.85546875" style="21" customWidth="1"/>
    <col min="6" max="6" width="15" style="21" customWidth="1"/>
    <col min="7" max="7" width="67.5703125" style="21" customWidth="1"/>
    <col min="8" max="8" width="7.7109375" style="21" customWidth="1"/>
    <col min="9" max="14" width="17.7109375" style="21" customWidth="1"/>
    <col min="15" max="15" width="25.28515625" style="21" hidden="1" customWidth="1"/>
    <col min="16" max="16" width="9.140625" style="21"/>
    <col min="17" max="17" width="16.28515625" style="21" customWidth="1"/>
    <col min="18" max="16384" width="9.140625" style="21"/>
  </cols>
  <sheetData>
    <row r="1" spans="1:15" s="225" customFormat="1" ht="59.25" customHeight="1">
      <c r="A1" s="449" t="str">
        <f>'Name of Bidder'!B1</f>
        <v>Diversion of following Lines to facilitate the construction of Railway BG line from Ginigera to Raichur by SWR,Hubli under Raichur TLM in SR-1 (Deposit work On Behalf of SWR):
A)	400 kV RTPS-Munirabad S/C Line (Loc No: 147-151)  
B)	 765 kV Raichur-Kurnool Ckt-01 S/C Line (Loc No: 305-308)</v>
      </c>
      <c r="B1" s="449"/>
      <c r="C1" s="449"/>
      <c r="D1" s="449"/>
      <c r="E1" s="449"/>
      <c r="F1" s="449"/>
      <c r="G1" s="449"/>
      <c r="H1" s="449"/>
      <c r="I1" s="449"/>
      <c r="J1" s="449"/>
      <c r="K1" s="449"/>
      <c r="L1" s="449"/>
      <c r="M1" s="449"/>
      <c r="N1" s="449"/>
      <c r="O1" s="224"/>
    </row>
    <row r="2" spans="1:15" s="225" customFormat="1" ht="30.75" customHeight="1">
      <c r="A2" s="449" t="s">
        <v>341</v>
      </c>
      <c r="B2" s="449"/>
      <c r="C2" s="449"/>
      <c r="D2" s="449"/>
      <c r="E2" s="449"/>
      <c r="F2" s="449"/>
      <c r="G2" s="449"/>
      <c r="H2" s="449"/>
      <c r="I2" s="449"/>
      <c r="J2" s="449"/>
      <c r="K2" s="449"/>
      <c r="L2" s="449"/>
      <c r="M2" s="449"/>
      <c r="N2" s="449"/>
      <c r="O2" s="224"/>
    </row>
    <row r="3" spans="1:15">
      <c r="A3" s="21" t="s">
        <v>297</v>
      </c>
      <c r="D3" s="447">
        <f>'Name of Bidder'!D9</f>
        <v>0</v>
      </c>
      <c r="E3" s="447"/>
      <c r="F3" s="447"/>
      <c r="G3" s="447"/>
      <c r="H3" s="447"/>
      <c r="I3" s="447"/>
      <c r="J3" s="448" t="s">
        <v>259</v>
      </c>
      <c r="K3" s="448"/>
      <c r="L3" s="448"/>
      <c r="M3" s="448"/>
      <c r="N3" s="448"/>
    </row>
    <row r="4" spans="1:15">
      <c r="A4" s="447" t="s">
        <v>14</v>
      </c>
      <c r="B4" s="447"/>
      <c r="C4" s="447"/>
      <c r="D4" s="447">
        <f>'Name of Bidder'!D10</f>
        <v>0</v>
      </c>
      <c r="E4" s="447"/>
      <c r="F4" s="447"/>
      <c r="G4" s="447"/>
      <c r="H4" s="447"/>
      <c r="I4" s="447"/>
      <c r="J4" s="448" t="s">
        <v>260</v>
      </c>
      <c r="K4" s="448"/>
      <c r="L4" s="448"/>
      <c r="M4" s="448"/>
      <c r="N4" s="448"/>
    </row>
    <row r="5" spans="1:15">
      <c r="D5" s="447">
        <f>'Name of Bidder'!D11</f>
        <v>0</v>
      </c>
      <c r="E5" s="447"/>
      <c r="F5" s="447"/>
      <c r="G5" s="447"/>
      <c r="H5" s="447"/>
      <c r="I5" s="447"/>
      <c r="J5" s="448" t="s">
        <v>15</v>
      </c>
      <c r="K5" s="448"/>
      <c r="L5" s="448"/>
      <c r="M5" s="448"/>
      <c r="N5" s="448"/>
    </row>
    <row r="6" spans="1:15">
      <c r="D6" s="447">
        <f>'Name of Bidder'!D12</f>
        <v>0</v>
      </c>
      <c r="E6" s="447"/>
      <c r="F6" s="447"/>
      <c r="G6" s="447"/>
      <c r="H6" s="447"/>
      <c r="I6" s="447"/>
      <c r="J6" s="21" t="s">
        <v>261</v>
      </c>
    </row>
    <row r="7" spans="1:15">
      <c r="E7" s="447"/>
      <c r="F7" s="447"/>
      <c r="G7" s="447"/>
      <c r="H7" s="447"/>
      <c r="I7" s="447"/>
      <c r="J7" s="21" t="s">
        <v>262</v>
      </c>
    </row>
    <row r="8" spans="1:15" ht="107.25" customHeight="1">
      <c r="A8" s="226" t="s">
        <v>12</v>
      </c>
      <c r="B8" s="226" t="s">
        <v>298</v>
      </c>
      <c r="C8" s="226" t="s">
        <v>299</v>
      </c>
      <c r="D8" s="227" t="s">
        <v>263</v>
      </c>
      <c r="E8" s="227" t="s">
        <v>256</v>
      </c>
      <c r="F8" s="227" t="s">
        <v>301</v>
      </c>
      <c r="G8" s="226" t="s">
        <v>334</v>
      </c>
      <c r="H8" s="226" t="s">
        <v>255</v>
      </c>
      <c r="I8" s="226" t="s">
        <v>257</v>
      </c>
      <c r="J8" s="226" t="s">
        <v>348</v>
      </c>
      <c r="K8" s="226" t="s">
        <v>350</v>
      </c>
      <c r="L8" s="226" t="s">
        <v>349</v>
      </c>
      <c r="M8" s="226" t="s">
        <v>351</v>
      </c>
      <c r="N8" s="226" t="s">
        <v>352</v>
      </c>
      <c r="O8" s="226" t="s">
        <v>296</v>
      </c>
    </row>
    <row r="9" spans="1:15" ht="28.5">
      <c r="A9" s="228">
        <v>1</v>
      </c>
      <c r="B9" s="228"/>
      <c r="C9" s="228">
        <v>2</v>
      </c>
      <c r="D9" s="228">
        <v>3</v>
      </c>
      <c r="E9" s="229">
        <v>2</v>
      </c>
      <c r="F9" s="230">
        <v>3</v>
      </c>
      <c r="G9" s="231">
        <v>4</v>
      </c>
      <c r="H9" s="231">
        <v>5</v>
      </c>
      <c r="I9" s="231">
        <v>6</v>
      </c>
      <c r="J9" s="231">
        <v>7</v>
      </c>
      <c r="K9" s="231">
        <v>8</v>
      </c>
      <c r="L9" s="231" t="s">
        <v>353</v>
      </c>
      <c r="M9" s="231" t="s">
        <v>354</v>
      </c>
      <c r="N9" s="228" t="s">
        <v>355</v>
      </c>
      <c r="O9" s="231"/>
    </row>
    <row r="10" spans="1:15" s="236" customFormat="1" ht="15">
      <c r="A10" s="273" t="s">
        <v>437</v>
      </c>
      <c r="B10" s="274"/>
      <c r="C10" s="274"/>
      <c r="D10" s="274"/>
      <c r="E10" s="262"/>
      <c r="F10" s="278"/>
      <c r="G10" s="263" t="s">
        <v>470</v>
      </c>
      <c r="H10" s="275"/>
      <c r="I10" s="275"/>
      <c r="J10" s="275"/>
      <c r="K10" s="275"/>
      <c r="L10" s="275"/>
      <c r="M10" s="275"/>
      <c r="N10" s="274"/>
      <c r="O10" s="235"/>
    </row>
    <row r="11" spans="1:15" ht="15">
      <c r="A11" s="252"/>
      <c r="B11" s="205"/>
      <c r="C11" s="205"/>
      <c r="D11" s="206" t="s">
        <v>366</v>
      </c>
      <c r="E11" s="233"/>
      <c r="F11" s="272"/>
      <c r="G11" s="237" t="s">
        <v>366</v>
      </c>
      <c r="H11" s="200"/>
      <c r="I11" s="276"/>
      <c r="J11" s="362"/>
      <c r="K11" s="363"/>
      <c r="L11" s="231"/>
      <c r="M11" s="231"/>
      <c r="N11" s="238"/>
      <c r="O11" s="238"/>
    </row>
    <row r="12" spans="1:15" ht="58.5" customHeight="1">
      <c r="A12" s="216"/>
      <c r="B12" s="207"/>
      <c r="C12" s="207"/>
      <c r="D12" s="208"/>
      <c r="E12" s="233"/>
      <c r="F12" s="272"/>
      <c r="G12" s="237" t="s">
        <v>367</v>
      </c>
      <c r="H12" s="200"/>
      <c r="I12" s="276"/>
      <c r="J12" s="364"/>
      <c r="K12" s="364"/>
      <c r="L12" s="268"/>
      <c r="M12" s="268"/>
      <c r="N12" s="240"/>
      <c r="O12" s="241"/>
    </row>
    <row r="13" spans="1:15" ht="15">
      <c r="A13" s="216">
        <v>1</v>
      </c>
      <c r="B13" s="209"/>
      <c r="C13" s="209"/>
      <c r="D13" s="210" t="s">
        <v>368</v>
      </c>
      <c r="E13" s="233">
        <v>0.18</v>
      </c>
      <c r="F13" s="270"/>
      <c r="G13" s="201" t="s">
        <v>368</v>
      </c>
      <c r="H13" s="202" t="s">
        <v>338</v>
      </c>
      <c r="I13" s="298">
        <v>14.064</v>
      </c>
      <c r="J13" s="330"/>
      <c r="K13" s="330"/>
      <c r="L13" s="268">
        <f>ROUND(J13*I13,2)</f>
        <v>0</v>
      </c>
      <c r="M13" s="268">
        <f>ROUND(K13*I13,2)</f>
        <v>0</v>
      </c>
      <c r="N13" s="240">
        <f>ROUND(IF(F13="",L13*E13,L13*F13),2)</f>
        <v>0</v>
      </c>
      <c r="O13" s="241" t="e">
        <f>IF(#REF!&lt;&gt;#REF!,IF(OR(J13="",J13=0),"Included in other item",""),"")</f>
        <v>#REF!</v>
      </c>
    </row>
    <row r="14" spans="1:15" ht="15">
      <c r="A14" s="216">
        <v>2</v>
      </c>
      <c r="B14" s="209"/>
      <c r="C14" s="209"/>
      <c r="D14" s="210" t="s">
        <v>369</v>
      </c>
      <c r="E14" s="233">
        <v>0.18</v>
      </c>
      <c r="F14" s="270"/>
      <c r="G14" s="201" t="s">
        <v>369</v>
      </c>
      <c r="H14" s="202" t="s">
        <v>338</v>
      </c>
      <c r="I14" s="298">
        <v>49.703000000000003</v>
      </c>
      <c r="J14" s="330"/>
      <c r="K14" s="330"/>
      <c r="L14" s="268">
        <f t="shared" ref="L14:L57" si="0">ROUND(J14*I14,2)</f>
        <v>0</v>
      </c>
      <c r="M14" s="268">
        <f t="shared" ref="M14:M57" si="1">ROUND(K14*I14,2)</f>
        <v>0</v>
      </c>
      <c r="N14" s="240">
        <f>ROUND(IF(F14="",L14*E14,L14*F14),2)</f>
        <v>0</v>
      </c>
      <c r="O14" s="241" t="e">
        <f>IF(#REF!&lt;&gt;#REF!,IF(OR(J14="",J14=0),"Included in other item",""),"")</f>
        <v>#REF!</v>
      </c>
    </row>
    <row r="15" spans="1:15" ht="61.5" customHeight="1">
      <c r="A15" s="216"/>
      <c r="B15" s="207"/>
      <c r="C15" s="207"/>
      <c r="D15" s="211"/>
      <c r="E15" s="233"/>
      <c r="F15" s="272"/>
      <c r="G15" s="300" t="s">
        <v>370</v>
      </c>
      <c r="H15" s="200"/>
      <c r="I15" s="298"/>
      <c r="J15" s="364"/>
      <c r="K15" s="364"/>
      <c r="L15" s="268"/>
      <c r="M15" s="268"/>
      <c r="N15" s="240"/>
      <c r="O15" s="241"/>
    </row>
    <row r="16" spans="1:15" ht="15">
      <c r="A16" s="216">
        <v>3</v>
      </c>
      <c r="B16" s="209"/>
      <c r="C16" s="209"/>
      <c r="D16" s="212" t="s">
        <v>368</v>
      </c>
      <c r="E16" s="233">
        <v>0.18</v>
      </c>
      <c r="F16" s="270"/>
      <c r="G16" s="201" t="s">
        <v>368</v>
      </c>
      <c r="H16" s="200" t="s">
        <v>338</v>
      </c>
      <c r="I16" s="298">
        <v>1.6220000000000001</v>
      </c>
      <c r="J16" s="330"/>
      <c r="K16" s="330"/>
      <c r="L16" s="268">
        <f t="shared" si="0"/>
        <v>0</v>
      </c>
      <c r="M16" s="268">
        <f t="shared" si="1"/>
        <v>0</v>
      </c>
      <c r="N16" s="240">
        <f t="shared" ref="N16:N57" si="2">ROUND(IF(F16="",L16*E16,L16*F16),2)</f>
        <v>0</v>
      </c>
      <c r="O16" s="241"/>
    </row>
    <row r="17" spans="1:15" ht="15">
      <c r="A17" s="216">
        <v>4</v>
      </c>
      <c r="B17" s="209"/>
      <c r="C17" s="209"/>
      <c r="D17" s="212" t="s">
        <v>369</v>
      </c>
      <c r="E17" s="233">
        <v>0.18</v>
      </c>
      <c r="F17" s="270"/>
      <c r="G17" s="201" t="s">
        <v>369</v>
      </c>
      <c r="H17" s="202" t="s">
        <v>338</v>
      </c>
      <c r="I17" s="298">
        <v>1.6E-2</v>
      </c>
      <c r="J17" s="330"/>
      <c r="K17" s="330"/>
      <c r="L17" s="268">
        <f t="shared" si="0"/>
        <v>0</v>
      </c>
      <c r="M17" s="268">
        <f t="shared" si="1"/>
        <v>0</v>
      </c>
      <c r="N17" s="240">
        <f t="shared" si="2"/>
        <v>0</v>
      </c>
      <c r="O17" s="241" t="e">
        <f>IF(#REF!&lt;&gt;#REF!,IF(OR(J17="",J17=0),"Included in other item",""),"")</f>
        <v>#REF!</v>
      </c>
    </row>
    <row r="18" spans="1:15" ht="43.5" customHeight="1">
      <c r="A18" s="216"/>
      <c r="B18" s="207"/>
      <c r="C18" s="207"/>
      <c r="D18" s="211"/>
      <c r="E18" s="233"/>
      <c r="F18" s="272"/>
      <c r="G18" s="300" t="s">
        <v>371</v>
      </c>
      <c r="H18" s="202"/>
      <c r="I18" s="298"/>
      <c r="J18" s="364"/>
      <c r="K18" s="364"/>
      <c r="L18" s="268"/>
      <c r="M18" s="268"/>
      <c r="N18" s="240"/>
      <c r="O18" s="241" t="e">
        <f>IF(#REF!&lt;&gt;#REF!,IF(OR(J18="",J18=0),"Included in other item",""),"")</f>
        <v>#REF!</v>
      </c>
    </row>
    <row r="19" spans="1:15" ht="36.75" customHeight="1">
      <c r="A19" s="216">
        <v>5</v>
      </c>
      <c r="B19" s="213"/>
      <c r="C19" s="213"/>
      <c r="D19" s="211" t="s">
        <v>372</v>
      </c>
      <c r="E19" s="233">
        <v>0.18</v>
      </c>
      <c r="F19" s="270"/>
      <c r="G19" s="201" t="s">
        <v>372</v>
      </c>
      <c r="H19" s="202" t="s">
        <v>338</v>
      </c>
      <c r="I19" s="298">
        <v>2.0990000000000002</v>
      </c>
      <c r="J19" s="330"/>
      <c r="K19" s="330"/>
      <c r="L19" s="268">
        <f t="shared" si="0"/>
        <v>0</v>
      </c>
      <c r="M19" s="268">
        <f t="shared" si="1"/>
        <v>0</v>
      </c>
      <c r="N19" s="240">
        <f t="shared" si="2"/>
        <v>0</v>
      </c>
      <c r="O19" s="241" t="e">
        <f>IF(#REF!&lt;&gt;#REF!,IF(OR(J19="",J19=0),"Included in other item",""),"")</f>
        <v>#REF!</v>
      </c>
    </row>
    <row r="20" spans="1:15" ht="30" customHeight="1">
      <c r="A20" s="216">
        <v>6</v>
      </c>
      <c r="B20" s="209"/>
      <c r="C20" s="209"/>
      <c r="D20" s="210"/>
      <c r="E20" s="233">
        <v>0.18</v>
      </c>
      <c r="F20" s="270"/>
      <c r="G20" s="201" t="s">
        <v>373</v>
      </c>
      <c r="H20" s="202" t="s">
        <v>338</v>
      </c>
      <c r="I20" s="298">
        <v>2.4E-2</v>
      </c>
      <c r="J20" s="330"/>
      <c r="K20" s="330"/>
      <c r="L20" s="268">
        <f t="shared" si="0"/>
        <v>0</v>
      </c>
      <c r="M20" s="268">
        <f t="shared" si="1"/>
        <v>0</v>
      </c>
      <c r="N20" s="240">
        <f t="shared" si="2"/>
        <v>0</v>
      </c>
      <c r="O20" s="241" t="e">
        <f>IF(#REF!&lt;&gt;#REF!,IF(OR(J20="",J20=0),"Included in other item",""),"")</f>
        <v>#REF!</v>
      </c>
    </row>
    <row r="21" spans="1:15" ht="30" customHeight="1">
      <c r="A21" s="252"/>
      <c r="B21" s="205"/>
      <c r="C21" s="205"/>
      <c r="D21" s="206"/>
      <c r="E21" s="233"/>
      <c r="F21" s="272"/>
      <c r="G21" s="300" t="s">
        <v>374</v>
      </c>
      <c r="H21" s="301"/>
      <c r="I21" s="298"/>
      <c r="J21" s="364"/>
      <c r="K21" s="364"/>
      <c r="L21" s="268"/>
      <c r="M21" s="268"/>
      <c r="N21" s="240"/>
      <c r="O21" s="241"/>
    </row>
    <row r="22" spans="1:15" ht="30" customHeight="1">
      <c r="A22" s="216"/>
      <c r="B22" s="207"/>
      <c r="C22" s="207"/>
      <c r="D22" s="208"/>
      <c r="E22" s="233"/>
      <c r="F22" s="272"/>
      <c r="G22" s="300" t="s">
        <v>375</v>
      </c>
      <c r="H22" s="202"/>
      <c r="I22" s="298"/>
      <c r="J22" s="364"/>
      <c r="K22" s="364"/>
      <c r="L22" s="268"/>
      <c r="M22" s="268"/>
      <c r="N22" s="240"/>
      <c r="O22" s="241"/>
    </row>
    <row r="23" spans="1:15" ht="30" customHeight="1">
      <c r="A23" s="216">
        <v>7</v>
      </c>
      <c r="B23" s="209"/>
      <c r="C23" s="209"/>
      <c r="D23" s="214" t="s">
        <v>376</v>
      </c>
      <c r="E23" s="233">
        <v>0.18</v>
      </c>
      <c r="F23" s="270"/>
      <c r="G23" s="201" t="s">
        <v>376</v>
      </c>
      <c r="H23" s="202" t="s">
        <v>335</v>
      </c>
      <c r="I23" s="298">
        <v>2</v>
      </c>
      <c r="J23" s="330"/>
      <c r="K23" s="330"/>
      <c r="L23" s="268">
        <f t="shared" si="0"/>
        <v>0</v>
      </c>
      <c r="M23" s="268">
        <f t="shared" si="1"/>
        <v>0</v>
      </c>
      <c r="N23" s="240">
        <f t="shared" si="2"/>
        <v>0</v>
      </c>
      <c r="O23" s="241" t="e">
        <f>IF(#REF!&lt;&gt;#REF!,IF(OR(J23="",J23=0),"Included in other item",""),"")</f>
        <v>#REF!</v>
      </c>
    </row>
    <row r="24" spans="1:15" ht="30" customHeight="1">
      <c r="A24" s="216">
        <v>8</v>
      </c>
      <c r="B24" s="209"/>
      <c r="C24" s="209"/>
      <c r="D24" s="214" t="s">
        <v>377</v>
      </c>
      <c r="E24" s="233">
        <v>0.18</v>
      </c>
      <c r="F24" s="270"/>
      <c r="G24" s="201" t="s">
        <v>377</v>
      </c>
      <c r="H24" s="202" t="s">
        <v>335</v>
      </c>
      <c r="I24" s="298">
        <v>2</v>
      </c>
      <c r="J24" s="330"/>
      <c r="K24" s="330"/>
      <c r="L24" s="268">
        <f t="shared" si="0"/>
        <v>0</v>
      </c>
      <c r="M24" s="268">
        <f t="shared" si="1"/>
        <v>0</v>
      </c>
      <c r="N24" s="240">
        <f t="shared" si="2"/>
        <v>0</v>
      </c>
      <c r="O24" s="241" t="e">
        <f>IF(#REF!&lt;&gt;#REF!,IF(OR(J24="",J24=0),"Included in other item",""),"")</f>
        <v>#REF!</v>
      </c>
    </row>
    <row r="25" spans="1:15" ht="30" customHeight="1">
      <c r="A25" s="252"/>
      <c r="B25" s="205"/>
      <c r="C25" s="205"/>
      <c r="D25" s="206"/>
      <c r="E25" s="233"/>
      <c r="F25" s="272"/>
      <c r="G25" s="302" t="s">
        <v>378</v>
      </c>
      <c r="H25" s="202"/>
      <c r="I25" s="298"/>
      <c r="J25" s="364"/>
      <c r="K25" s="364"/>
      <c r="L25" s="268"/>
      <c r="M25" s="268"/>
      <c r="N25" s="240"/>
      <c r="O25" s="241"/>
    </row>
    <row r="26" spans="1:15" ht="30" customHeight="1">
      <c r="A26" s="216"/>
      <c r="B26" s="207"/>
      <c r="C26" s="207"/>
      <c r="D26" s="208"/>
      <c r="E26" s="233"/>
      <c r="F26" s="272"/>
      <c r="G26" s="300" t="s">
        <v>379</v>
      </c>
      <c r="H26" s="202"/>
      <c r="I26" s="298"/>
      <c r="J26" s="364"/>
      <c r="K26" s="364"/>
      <c r="L26" s="268"/>
      <c r="M26" s="268"/>
      <c r="N26" s="240"/>
      <c r="O26" s="241"/>
    </row>
    <row r="27" spans="1:15" ht="30" customHeight="1">
      <c r="A27" s="216">
        <v>9</v>
      </c>
      <c r="B27" s="209"/>
      <c r="C27" s="209"/>
      <c r="D27" s="214" t="s">
        <v>380</v>
      </c>
      <c r="E27" s="233">
        <v>0.18</v>
      </c>
      <c r="F27" s="270"/>
      <c r="G27" s="201" t="s">
        <v>380</v>
      </c>
      <c r="H27" s="202" t="s">
        <v>335</v>
      </c>
      <c r="I27" s="298">
        <v>4</v>
      </c>
      <c r="J27" s="330"/>
      <c r="K27" s="330"/>
      <c r="L27" s="268">
        <f t="shared" si="0"/>
        <v>0</v>
      </c>
      <c r="M27" s="268">
        <f t="shared" si="1"/>
        <v>0</v>
      </c>
      <c r="N27" s="240">
        <f t="shared" si="2"/>
        <v>0</v>
      </c>
      <c r="O27" s="241" t="e">
        <f>IF(#REF!&lt;&gt;#REF!,IF(OR(J27="",J27=0),"Included in other item",""),"")</f>
        <v>#REF!</v>
      </c>
    </row>
    <row r="28" spans="1:15" ht="30" customHeight="1">
      <c r="A28" s="216">
        <v>10</v>
      </c>
      <c r="B28" s="209"/>
      <c r="C28" s="209"/>
      <c r="D28" s="214" t="s">
        <v>381</v>
      </c>
      <c r="E28" s="233">
        <v>0.18</v>
      </c>
      <c r="F28" s="270"/>
      <c r="G28" s="201" t="s">
        <v>381</v>
      </c>
      <c r="H28" s="202" t="s">
        <v>335</v>
      </c>
      <c r="I28" s="298">
        <v>4</v>
      </c>
      <c r="J28" s="330"/>
      <c r="K28" s="330"/>
      <c r="L28" s="268">
        <f t="shared" si="0"/>
        <v>0</v>
      </c>
      <c r="M28" s="268">
        <f t="shared" si="1"/>
        <v>0</v>
      </c>
      <c r="N28" s="240">
        <f t="shared" si="2"/>
        <v>0</v>
      </c>
      <c r="O28" s="241" t="e">
        <f>IF(#REF!&lt;&gt;#REF!,IF(OR(J28="",J28=0),"Included in other item",""),"")</f>
        <v>#REF!</v>
      </c>
    </row>
    <row r="29" spans="1:15" ht="30" customHeight="1">
      <c r="A29" s="216">
        <v>11</v>
      </c>
      <c r="B29" s="209"/>
      <c r="C29" s="209"/>
      <c r="D29" s="214" t="s">
        <v>382</v>
      </c>
      <c r="E29" s="233">
        <v>0.18</v>
      </c>
      <c r="F29" s="270"/>
      <c r="G29" s="201" t="s">
        <v>382</v>
      </c>
      <c r="H29" s="202" t="s">
        <v>336</v>
      </c>
      <c r="I29" s="298">
        <v>4</v>
      </c>
      <c r="J29" s="330"/>
      <c r="K29" s="330"/>
      <c r="L29" s="268">
        <f t="shared" si="0"/>
        <v>0</v>
      </c>
      <c r="M29" s="268">
        <f t="shared" si="1"/>
        <v>0</v>
      </c>
      <c r="N29" s="240">
        <f t="shared" si="2"/>
        <v>0</v>
      </c>
      <c r="O29" s="241" t="e">
        <f>IF(#REF!&lt;&gt;#REF!,IF(OR(J29="",J29=0),"Included in other item",""),"")</f>
        <v>#REF!</v>
      </c>
    </row>
    <row r="30" spans="1:15" ht="30" customHeight="1">
      <c r="A30" s="216">
        <v>12</v>
      </c>
      <c r="B30" s="209"/>
      <c r="C30" s="209"/>
      <c r="D30" s="214" t="s">
        <v>384</v>
      </c>
      <c r="E30" s="233">
        <v>0.18</v>
      </c>
      <c r="F30" s="270"/>
      <c r="G30" s="201" t="s">
        <v>384</v>
      </c>
      <c r="H30" s="202" t="s">
        <v>335</v>
      </c>
      <c r="I30" s="298">
        <v>4</v>
      </c>
      <c r="J30" s="330"/>
      <c r="K30" s="330"/>
      <c r="L30" s="268">
        <f t="shared" si="0"/>
        <v>0</v>
      </c>
      <c r="M30" s="268">
        <f t="shared" si="1"/>
        <v>0</v>
      </c>
      <c r="N30" s="240">
        <f t="shared" si="2"/>
        <v>0</v>
      </c>
      <c r="O30" s="241" t="e">
        <f>IF(#REF!&lt;&gt;#REF!,IF(OR(J30="",J30=0),"Included in other item",""),"")</f>
        <v>#REF!</v>
      </c>
    </row>
    <row r="31" spans="1:15" ht="30" customHeight="1">
      <c r="A31" s="252"/>
      <c r="B31" s="205"/>
      <c r="C31" s="205"/>
      <c r="D31" s="303"/>
      <c r="E31" s="233"/>
      <c r="F31" s="272"/>
      <c r="G31" s="300" t="s">
        <v>385</v>
      </c>
      <c r="H31" s="202"/>
      <c r="I31" s="298"/>
      <c r="J31" s="364"/>
      <c r="K31" s="364"/>
      <c r="L31" s="268"/>
      <c r="M31" s="268"/>
      <c r="N31" s="240"/>
      <c r="O31" s="241"/>
    </row>
    <row r="32" spans="1:15" ht="30" customHeight="1">
      <c r="A32" s="216"/>
      <c r="B32" s="207"/>
      <c r="C32" s="207"/>
      <c r="D32" s="304"/>
      <c r="E32" s="233"/>
      <c r="F32" s="272"/>
      <c r="G32" s="201" t="s">
        <v>386</v>
      </c>
      <c r="H32" s="202"/>
      <c r="I32" s="298"/>
      <c r="J32" s="364"/>
      <c r="K32" s="364"/>
      <c r="L32" s="268"/>
      <c r="M32" s="268"/>
      <c r="N32" s="240"/>
      <c r="O32" s="241"/>
    </row>
    <row r="33" spans="1:15" ht="30" customHeight="1">
      <c r="A33" s="216">
        <v>13</v>
      </c>
      <c r="B33" s="215"/>
      <c r="C33" s="215"/>
      <c r="D33" s="211" t="s">
        <v>387</v>
      </c>
      <c r="E33" s="233">
        <v>0.18</v>
      </c>
      <c r="F33" s="270"/>
      <c r="G33" s="201" t="s">
        <v>387</v>
      </c>
      <c r="H33" s="202" t="s">
        <v>336</v>
      </c>
      <c r="I33" s="298">
        <v>8</v>
      </c>
      <c r="J33" s="330"/>
      <c r="K33" s="330"/>
      <c r="L33" s="268">
        <f t="shared" si="0"/>
        <v>0</v>
      </c>
      <c r="M33" s="268">
        <f t="shared" si="1"/>
        <v>0</v>
      </c>
      <c r="N33" s="240">
        <f t="shared" si="2"/>
        <v>0</v>
      </c>
      <c r="O33" s="241" t="e">
        <f>IF(#REF!&lt;&gt;#REF!,IF(OR(J33="",J33=0),"Included in other item",""),"")</f>
        <v>#REF!</v>
      </c>
    </row>
    <row r="34" spans="1:15" ht="30" customHeight="1">
      <c r="A34" s="216">
        <v>14</v>
      </c>
      <c r="B34" s="215"/>
      <c r="C34" s="215"/>
      <c r="D34" s="211" t="s">
        <v>388</v>
      </c>
      <c r="E34" s="233">
        <v>0.18</v>
      </c>
      <c r="F34" s="270"/>
      <c r="G34" s="201" t="s">
        <v>388</v>
      </c>
      <c r="H34" s="202" t="s">
        <v>336</v>
      </c>
      <c r="I34" s="298">
        <v>27</v>
      </c>
      <c r="J34" s="330"/>
      <c r="K34" s="330"/>
      <c r="L34" s="268">
        <f t="shared" si="0"/>
        <v>0</v>
      </c>
      <c r="M34" s="268">
        <f t="shared" si="1"/>
        <v>0</v>
      </c>
      <c r="N34" s="240">
        <f t="shared" si="2"/>
        <v>0</v>
      </c>
      <c r="O34" s="241" t="e">
        <f>IF(#REF!&lt;&gt;#REF!,IF(OR(J34="",J34=0),"Included in other item",""),"")</f>
        <v>#REF!</v>
      </c>
    </row>
    <row r="35" spans="1:15" ht="30" customHeight="1">
      <c r="A35" s="216">
        <v>15</v>
      </c>
      <c r="B35" s="215"/>
      <c r="C35" s="215"/>
      <c r="D35" s="211" t="s">
        <v>389</v>
      </c>
      <c r="E35" s="233">
        <v>0.18</v>
      </c>
      <c r="F35" s="270"/>
      <c r="G35" s="201" t="s">
        <v>389</v>
      </c>
      <c r="H35" s="202" t="s">
        <v>336</v>
      </c>
      <c r="I35" s="298">
        <v>3</v>
      </c>
      <c r="J35" s="330"/>
      <c r="K35" s="330"/>
      <c r="L35" s="268">
        <f t="shared" si="0"/>
        <v>0</v>
      </c>
      <c r="M35" s="268">
        <f t="shared" si="1"/>
        <v>0</v>
      </c>
      <c r="N35" s="240">
        <f t="shared" si="2"/>
        <v>0</v>
      </c>
      <c r="O35" s="241" t="e">
        <f>IF(#REF!&lt;&gt;#REF!,IF(OR(J35="",J35=0),"Included in other item",""),"")</f>
        <v>#REF!</v>
      </c>
    </row>
    <row r="36" spans="1:15" ht="30" customHeight="1">
      <c r="A36" s="216"/>
      <c r="B36" s="207"/>
      <c r="C36" s="207"/>
      <c r="D36" s="305"/>
      <c r="E36" s="233"/>
      <c r="F36" s="272"/>
      <c r="G36" s="300" t="s">
        <v>390</v>
      </c>
      <c r="H36" s="202"/>
      <c r="I36" s="298"/>
      <c r="J36" s="364"/>
      <c r="K36" s="364"/>
      <c r="L36" s="268"/>
      <c r="M36" s="268"/>
      <c r="N36" s="240"/>
      <c r="O36" s="241" t="e">
        <f>IF(#REF!&lt;&gt;#REF!,IF(OR(J36="",J36=0),"Included in other item",""),"")</f>
        <v>#REF!</v>
      </c>
    </row>
    <row r="37" spans="1:15" ht="30" customHeight="1">
      <c r="A37" s="216">
        <v>16</v>
      </c>
      <c r="B37" s="217"/>
      <c r="C37" s="217"/>
      <c r="D37" s="218" t="s">
        <v>391</v>
      </c>
      <c r="E37" s="233">
        <v>0.18</v>
      </c>
      <c r="F37" s="270"/>
      <c r="G37" s="201" t="s">
        <v>391</v>
      </c>
      <c r="H37" s="202" t="s">
        <v>335</v>
      </c>
      <c r="I37" s="298">
        <v>105</v>
      </c>
      <c r="J37" s="330"/>
      <c r="K37" s="330"/>
      <c r="L37" s="268">
        <f t="shared" si="0"/>
        <v>0</v>
      </c>
      <c r="M37" s="268">
        <f t="shared" si="1"/>
        <v>0</v>
      </c>
      <c r="N37" s="240">
        <f t="shared" si="2"/>
        <v>0</v>
      </c>
      <c r="O37" s="241"/>
    </row>
    <row r="38" spans="1:15" ht="30" customHeight="1">
      <c r="A38" s="216">
        <v>17</v>
      </c>
      <c r="B38" s="217"/>
      <c r="C38" s="217"/>
      <c r="D38" s="219" t="s">
        <v>392</v>
      </c>
      <c r="E38" s="233">
        <v>0.18</v>
      </c>
      <c r="F38" s="270"/>
      <c r="G38" s="201" t="s">
        <v>392</v>
      </c>
      <c r="H38" s="202" t="s">
        <v>335</v>
      </c>
      <c r="I38" s="298">
        <v>60</v>
      </c>
      <c r="J38" s="330"/>
      <c r="K38" s="330"/>
      <c r="L38" s="268">
        <f t="shared" si="0"/>
        <v>0</v>
      </c>
      <c r="M38" s="268">
        <f t="shared" si="1"/>
        <v>0</v>
      </c>
      <c r="N38" s="240">
        <f t="shared" si="2"/>
        <v>0</v>
      </c>
      <c r="O38" s="241" t="e">
        <f>IF(#REF!&lt;&gt;#REF!,IF(OR(J38="",J38=0),"Included in other item",""),"")</f>
        <v>#REF!</v>
      </c>
    </row>
    <row r="39" spans="1:15" ht="30" customHeight="1">
      <c r="A39" s="216"/>
      <c r="B39" s="207"/>
      <c r="C39" s="207"/>
      <c r="D39" s="305"/>
      <c r="E39" s="233"/>
      <c r="F39" s="270"/>
      <c r="G39" s="300" t="s">
        <v>393</v>
      </c>
      <c r="H39" s="356"/>
      <c r="I39" s="356"/>
      <c r="J39" s="365"/>
      <c r="K39" s="365"/>
      <c r="L39" s="356"/>
      <c r="M39" s="356"/>
      <c r="N39" s="356"/>
      <c r="O39" s="241" t="e">
        <f>IF(#REF!&lt;&gt;#REF!,IF(OR(J39="",J39=0),"Included in other item",""),"")</f>
        <v>#REF!</v>
      </c>
    </row>
    <row r="40" spans="1:15" ht="30" customHeight="1">
      <c r="A40" s="216">
        <v>18</v>
      </c>
      <c r="B40" s="217"/>
      <c r="C40" s="217"/>
      <c r="D40" s="218" t="s">
        <v>394</v>
      </c>
      <c r="E40" s="233">
        <v>0.18</v>
      </c>
      <c r="F40" s="270"/>
      <c r="G40" s="201" t="s">
        <v>394</v>
      </c>
      <c r="H40" s="202" t="s">
        <v>335</v>
      </c>
      <c r="I40" s="298">
        <v>8</v>
      </c>
      <c r="J40" s="330"/>
      <c r="K40" s="330"/>
      <c r="L40" s="268">
        <f t="shared" si="0"/>
        <v>0</v>
      </c>
      <c r="M40" s="268">
        <f t="shared" si="1"/>
        <v>0</v>
      </c>
      <c r="N40" s="240">
        <f t="shared" si="2"/>
        <v>0</v>
      </c>
      <c r="O40" s="241"/>
    </row>
    <row r="41" spans="1:15" ht="30" customHeight="1">
      <c r="A41" s="216">
        <v>19</v>
      </c>
      <c r="B41" s="217"/>
      <c r="C41" s="217"/>
      <c r="D41" s="218" t="s">
        <v>395</v>
      </c>
      <c r="E41" s="233">
        <v>0.18</v>
      </c>
      <c r="F41" s="270"/>
      <c r="G41" s="201" t="s">
        <v>395</v>
      </c>
      <c r="H41" s="202" t="s">
        <v>335</v>
      </c>
      <c r="I41" s="298">
        <v>8</v>
      </c>
      <c r="J41" s="330"/>
      <c r="K41" s="330"/>
      <c r="L41" s="268">
        <f t="shared" si="0"/>
        <v>0</v>
      </c>
      <c r="M41" s="268">
        <f t="shared" si="1"/>
        <v>0</v>
      </c>
      <c r="N41" s="240">
        <f t="shared" si="2"/>
        <v>0</v>
      </c>
      <c r="O41" s="241"/>
    </row>
    <row r="42" spans="1:15" ht="30" customHeight="1">
      <c r="A42" s="216">
        <v>20</v>
      </c>
      <c r="B42" s="220"/>
      <c r="C42" s="220"/>
      <c r="D42" s="218" t="s">
        <v>396</v>
      </c>
      <c r="E42" s="233">
        <v>0.18</v>
      </c>
      <c r="F42" s="270"/>
      <c r="G42" s="201" t="s">
        <v>396</v>
      </c>
      <c r="H42" s="202" t="s">
        <v>335</v>
      </c>
      <c r="I42" s="298">
        <v>20</v>
      </c>
      <c r="J42" s="330"/>
      <c r="K42" s="330"/>
      <c r="L42" s="268">
        <f t="shared" si="0"/>
        <v>0</v>
      </c>
      <c r="M42" s="268">
        <f t="shared" si="1"/>
        <v>0</v>
      </c>
      <c r="N42" s="240">
        <f t="shared" si="2"/>
        <v>0</v>
      </c>
      <c r="O42" s="241"/>
    </row>
    <row r="43" spans="1:15" ht="30" customHeight="1">
      <c r="A43" s="216">
        <v>21</v>
      </c>
      <c r="B43" s="220"/>
      <c r="C43" s="220"/>
      <c r="D43" s="218" t="s">
        <v>397</v>
      </c>
      <c r="E43" s="233">
        <v>0.18</v>
      </c>
      <c r="F43" s="270"/>
      <c r="G43" s="201" t="s">
        <v>397</v>
      </c>
      <c r="H43" s="202" t="s">
        <v>335</v>
      </c>
      <c r="I43" s="298">
        <v>10</v>
      </c>
      <c r="J43" s="330"/>
      <c r="K43" s="330"/>
      <c r="L43" s="268">
        <f t="shared" si="0"/>
        <v>0</v>
      </c>
      <c r="M43" s="268">
        <f t="shared" si="1"/>
        <v>0</v>
      </c>
      <c r="N43" s="240">
        <f t="shared" si="2"/>
        <v>0</v>
      </c>
      <c r="O43" s="241"/>
    </row>
    <row r="44" spans="1:15" ht="30" customHeight="1">
      <c r="A44" s="216">
        <v>22</v>
      </c>
      <c r="B44" s="242"/>
      <c r="C44" s="242"/>
      <c r="D44" s="221" t="s">
        <v>398</v>
      </c>
      <c r="E44" s="233">
        <v>0.18</v>
      </c>
      <c r="F44" s="270"/>
      <c r="G44" s="201" t="s">
        <v>398</v>
      </c>
      <c r="H44" s="202" t="s">
        <v>335</v>
      </c>
      <c r="I44" s="298">
        <v>2</v>
      </c>
      <c r="J44" s="330"/>
      <c r="K44" s="330"/>
      <c r="L44" s="268">
        <f t="shared" si="0"/>
        <v>0</v>
      </c>
      <c r="M44" s="268">
        <f t="shared" si="1"/>
        <v>0</v>
      </c>
      <c r="N44" s="240">
        <f t="shared" si="2"/>
        <v>0</v>
      </c>
      <c r="O44" s="241"/>
    </row>
    <row r="45" spans="1:15" ht="30" customHeight="1">
      <c r="A45" s="216"/>
      <c r="B45" s="207"/>
      <c r="C45" s="207"/>
      <c r="D45" s="304"/>
      <c r="E45" s="233"/>
      <c r="F45" s="272"/>
      <c r="G45" s="300" t="s">
        <v>399</v>
      </c>
      <c r="H45" s="202"/>
      <c r="I45" s="298"/>
      <c r="J45" s="364"/>
      <c r="K45" s="364"/>
      <c r="L45" s="268"/>
      <c r="M45" s="268"/>
      <c r="N45" s="240"/>
      <c r="O45" s="241"/>
    </row>
    <row r="46" spans="1:15" ht="30" customHeight="1">
      <c r="A46" s="216">
        <v>23</v>
      </c>
      <c r="B46" s="217"/>
      <c r="C46" s="217"/>
      <c r="D46" s="218" t="s">
        <v>400</v>
      </c>
      <c r="E46" s="233">
        <v>0.18</v>
      </c>
      <c r="F46" s="270"/>
      <c r="G46" s="201" t="s">
        <v>400</v>
      </c>
      <c r="H46" s="202" t="s">
        <v>335</v>
      </c>
      <c r="I46" s="298">
        <v>10</v>
      </c>
      <c r="J46" s="330"/>
      <c r="K46" s="330"/>
      <c r="L46" s="268">
        <f t="shared" si="0"/>
        <v>0</v>
      </c>
      <c r="M46" s="268">
        <f t="shared" si="1"/>
        <v>0</v>
      </c>
      <c r="N46" s="240">
        <f t="shared" si="2"/>
        <v>0</v>
      </c>
      <c r="O46" s="241"/>
    </row>
    <row r="47" spans="1:15" ht="30" customHeight="1">
      <c r="A47" s="216">
        <v>24</v>
      </c>
      <c r="B47" s="217"/>
      <c r="C47" s="217"/>
      <c r="D47" s="218" t="s">
        <v>401</v>
      </c>
      <c r="E47" s="233">
        <v>0.18</v>
      </c>
      <c r="F47" s="270"/>
      <c r="G47" s="201" t="s">
        <v>401</v>
      </c>
      <c r="H47" s="202" t="s">
        <v>335</v>
      </c>
      <c r="I47" s="298">
        <v>5</v>
      </c>
      <c r="J47" s="330"/>
      <c r="K47" s="330"/>
      <c r="L47" s="268">
        <f t="shared" si="0"/>
        <v>0</v>
      </c>
      <c r="M47" s="268">
        <f t="shared" si="1"/>
        <v>0</v>
      </c>
      <c r="N47" s="240">
        <f t="shared" si="2"/>
        <v>0</v>
      </c>
      <c r="O47" s="241"/>
    </row>
    <row r="48" spans="1:15" ht="30" customHeight="1">
      <c r="A48" s="216">
        <v>25</v>
      </c>
      <c r="B48" s="220"/>
      <c r="C48" s="220"/>
      <c r="D48" s="218" t="s">
        <v>402</v>
      </c>
      <c r="E48" s="233">
        <v>0.18</v>
      </c>
      <c r="F48" s="270"/>
      <c r="G48" s="201" t="s">
        <v>402</v>
      </c>
      <c r="H48" s="202" t="s">
        <v>335</v>
      </c>
      <c r="I48" s="298">
        <v>1</v>
      </c>
      <c r="J48" s="330"/>
      <c r="K48" s="330"/>
      <c r="L48" s="268">
        <f t="shared" si="0"/>
        <v>0</v>
      </c>
      <c r="M48" s="268">
        <f t="shared" si="1"/>
        <v>0</v>
      </c>
      <c r="N48" s="240">
        <f t="shared" si="2"/>
        <v>0</v>
      </c>
      <c r="O48" s="241"/>
    </row>
    <row r="49" spans="1:15" ht="30" customHeight="1">
      <c r="A49" s="216">
        <v>26</v>
      </c>
      <c r="B49" s="222"/>
      <c r="C49" s="222"/>
      <c r="D49" s="218" t="s">
        <v>403</v>
      </c>
      <c r="E49" s="233">
        <v>0.18</v>
      </c>
      <c r="F49" s="270"/>
      <c r="G49" s="201" t="s">
        <v>403</v>
      </c>
      <c r="H49" s="202" t="s">
        <v>335</v>
      </c>
      <c r="I49" s="298">
        <v>20</v>
      </c>
      <c r="J49" s="330"/>
      <c r="K49" s="330"/>
      <c r="L49" s="268">
        <f t="shared" si="0"/>
        <v>0</v>
      </c>
      <c r="M49" s="268">
        <f t="shared" si="1"/>
        <v>0</v>
      </c>
      <c r="N49" s="240">
        <f t="shared" si="2"/>
        <v>0</v>
      </c>
      <c r="O49" s="241"/>
    </row>
    <row r="50" spans="1:15" ht="30" customHeight="1">
      <c r="A50" s="216">
        <v>27</v>
      </c>
      <c r="B50" s="222"/>
      <c r="C50" s="222"/>
      <c r="D50" s="218" t="s">
        <v>404</v>
      </c>
      <c r="E50" s="233">
        <v>0.18</v>
      </c>
      <c r="F50" s="270"/>
      <c r="G50" s="201" t="s">
        <v>404</v>
      </c>
      <c r="H50" s="202" t="s">
        <v>336</v>
      </c>
      <c r="I50" s="298">
        <v>120</v>
      </c>
      <c r="J50" s="330"/>
      <c r="K50" s="330"/>
      <c r="L50" s="268">
        <f t="shared" si="0"/>
        <v>0</v>
      </c>
      <c r="M50" s="268">
        <f t="shared" si="1"/>
        <v>0</v>
      </c>
      <c r="N50" s="240">
        <f t="shared" si="2"/>
        <v>0</v>
      </c>
      <c r="O50" s="241"/>
    </row>
    <row r="51" spans="1:15" ht="30" customHeight="1">
      <c r="A51" s="216">
        <v>28</v>
      </c>
      <c r="B51" s="222"/>
      <c r="C51" s="222"/>
      <c r="D51" s="218" t="s">
        <v>405</v>
      </c>
      <c r="E51" s="233">
        <v>0.18</v>
      </c>
      <c r="F51" s="270"/>
      <c r="G51" s="201" t="s">
        <v>405</v>
      </c>
      <c r="H51" s="202" t="s">
        <v>335</v>
      </c>
      <c r="I51" s="298">
        <v>2</v>
      </c>
      <c r="J51" s="330"/>
      <c r="K51" s="330"/>
      <c r="L51" s="268">
        <f t="shared" si="0"/>
        <v>0</v>
      </c>
      <c r="M51" s="268">
        <f t="shared" si="1"/>
        <v>0</v>
      </c>
      <c r="N51" s="240">
        <f t="shared" si="2"/>
        <v>0</v>
      </c>
      <c r="O51" s="241"/>
    </row>
    <row r="52" spans="1:15" ht="30" customHeight="1">
      <c r="A52" s="216">
        <v>29</v>
      </c>
      <c r="B52" s="217"/>
      <c r="C52" s="217"/>
      <c r="D52" s="243" t="s">
        <v>406</v>
      </c>
      <c r="E52" s="233">
        <v>0.18</v>
      </c>
      <c r="F52" s="270"/>
      <c r="G52" s="302" t="s">
        <v>406</v>
      </c>
      <c r="H52" s="202" t="s">
        <v>337</v>
      </c>
      <c r="I52" s="298">
        <v>1.4039999999999999</v>
      </c>
      <c r="J52" s="330"/>
      <c r="K52" s="330"/>
      <c r="L52" s="268">
        <f t="shared" si="0"/>
        <v>0</v>
      </c>
      <c r="M52" s="268">
        <f t="shared" si="1"/>
        <v>0</v>
      </c>
      <c r="N52" s="240">
        <f t="shared" si="2"/>
        <v>0</v>
      </c>
      <c r="O52" s="241"/>
    </row>
    <row r="53" spans="1:15" ht="30" customHeight="1">
      <c r="A53" s="216">
        <v>30</v>
      </c>
      <c r="B53" s="217"/>
      <c r="C53" s="217"/>
      <c r="D53" s="243" t="s">
        <v>407</v>
      </c>
      <c r="E53" s="233">
        <v>0.18</v>
      </c>
      <c r="F53" s="270"/>
      <c r="G53" s="302" t="s">
        <v>474</v>
      </c>
      <c r="H53" s="202" t="s">
        <v>337</v>
      </c>
      <c r="I53" s="298">
        <v>8.423</v>
      </c>
      <c r="J53" s="330"/>
      <c r="K53" s="330"/>
      <c r="L53" s="268">
        <f t="shared" si="0"/>
        <v>0</v>
      </c>
      <c r="M53" s="268">
        <f t="shared" si="1"/>
        <v>0</v>
      </c>
      <c r="N53" s="240">
        <f t="shared" si="2"/>
        <v>0</v>
      </c>
      <c r="O53" s="241"/>
    </row>
    <row r="54" spans="1:15" ht="30" customHeight="1">
      <c r="A54" s="216">
        <v>31</v>
      </c>
      <c r="B54" s="217"/>
      <c r="C54" s="217"/>
      <c r="D54" s="243" t="s">
        <v>408</v>
      </c>
      <c r="E54" s="233">
        <v>0.18</v>
      </c>
      <c r="F54" s="270"/>
      <c r="G54" s="302" t="s">
        <v>408</v>
      </c>
      <c r="H54" s="202" t="s">
        <v>337</v>
      </c>
      <c r="I54" s="298">
        <v>1.46</v>
      </c>
      <c r="J54" s="330"/>
      <c r="K54" s="330"/>
      <c r="L54" s="268">
        <f t="shared" si="0"/>
        <v>0</v>
      </c>
      <c r="M54" s="268">
        <f t="shared" si="1"/>
        <v>0</v>
      </c>
      <c r="N54" s="240">
        <f t="shared" si="2"/>
        <v>0</v>
      </c>
      <c r="O54" s="241"/>
    </row>
    <row r="55" spans="1:15" ht="30" customHeight="1">
      <c r="A55" s="216"/>
      <c r="B55" s="220"/>
      <c r="C55" s="220"/>
      <c r="D55" s="306"/>
      <c r="E55" s="233"/>
      <c r="F55" s="272"/>
      <c r="G55" s="302" t="s">
        <v>409</v>
      </c>
      <c r="H55" s="202"/>
      <c r="I55" s="298"/>
      <c r="J55" s="364"/>
      <c r="K55" s="364"/>
      <c r="L55" s="268"/>
      <c r="M55" s="268"/>
      <c r="N55" s="240"/>
      <c r="O55" s="241"/>
    </row>
    <row r="56" spans="1:15" ht="30" customHeight="1">
      <c r="A56" s="216">
        <v>32</v>
      </c>
      <c r="B56" s="216"/>
      <c r="C56" s="216"/>
      <c r="D56" s="244" t="s">
        <v>410</v>
      </c>
      <c r="E56" s="233">
        <v>0.18</v>
      </c>
      <c r="F56" s="270"/>
      <c r="G56" s="201" t="s">
        <v>410</v>
      </c>
      <c r="H56" s="202" t="s">
        <v>335</v>
      </c>
      <c r="I56" s="298">
        <v>12</v>
      </c>
      <c r="J56" s="330"/>
      <c r="K56" s="330"/>
      <c r="L56" s="268">
        <f t="shared" si="0"/>
        <v>0</v>
      </c>
      <c r="M56" s="268">
        <f t="shared" si="1"/>
        <v>0</v>
      </c>
      <c r="N56" s="240">
        <f t="shared" si="2"/>
        <v>0</v>
      </c>
      <c r="O56" s="241"/>
    </row>
    <row r="57" spans="1:15" ht="30" customHeight="1">
      <c r="A57" s="216">
        <v>33</v>
      </c>
      <c r="B57" s="216"/>
      <c r="C57" s="216"/>
      <c r="D57" s="244" t="s">
        <v>411</v>
      </c>
      <c r="E57" s="233">
        <v>0.18</v>
      </c>
      <c r="F57" s="270"/>
      <c r="G57" s="201" t="s">
        <v>411</v>
      </c>
      <c r="H57" s="202" t="s">
        <v>335</v>
      </c>
      <c r="I57" s="298">
        <v>56</v>
      </c>
      <c r="J57" s="330"/>
      <c r="K57" s="330"/>
      <c r="L57" s="268">
        <f t="shared" si="0"/>
        <v>0</v>
      </c>
      <c r="M57" s="268">
        <f t="shared" si="1"/>
        <v>0</v>
      </c>
      <c r="N57" s="240">
        <f t="shared" si="2"/>
        <v>0</v>
      </c>
      <c r="O57" s="241"/>
    </row>
    <row r="58" spans="1:15" ht="30" customHeight="1">
      <c r="A58" s="223"/>
      <c r="B58" s="259"/>
      <c r="C58" s="260"/>
      <c r="D58" s="261"/>
      <c r="E58" s="262"/>
      <c r="F58" s="271"/>
      <c r="G58" s="263" t="s">
        <v>471</v>
      </c>
      <c r="H58" s="264"/>
      <c r="I58" s="265"/>
      <c r="J58" s="366"/>
      <c r="K58" s="366"/>
      <c r="L58" s="269">
        <f>SUM(L11:L57)</f>
        <v>0</v>
      </c>
      <c r="M58" s="269">
        <f>SUM(M11:M57)</f>
        <v>0</v>
      </c>
      <c r="N58" s="269">
        <f>SUM(N11:N57)</f>
        <v>0</v>
      </c>
      <c r="O58" s="241"/>
    </row>
    <row r="59" spans="1:15" ht="30" customHeight="1">
      <c r="A59" s="254"/>
      <c r="B59" s="255"/>
      <c r="C59" s="256"/>
      <c r="D59" s="257"/>
      <c r="E59" s="233"/>
      <c r="F59" s="272"/>
      <c r="G59" s="201"/>
      <c r="H59" s="202"/>
      <c r="I59" s="258"/>
      <c r="J59" s="367"/>
      <c r="K59" s="367"/>
      <c r="L59" s="239"/>
      <c r="M59" s="239"/>
      <c r="N59" s="240"/>
      <c r="O59" s="241"/>
    </row>
    <row r="60" spans="1:15" s="236" customFormat="1" ht="30" customHeight="1">
      <c r="A60" s="273" t="s">
        <v>435</v>
      </c>
      <c r="B60" s="274"/>
      <c r="C60" s="274"/>
      <c r="D60" s="274"/>
      <c r="E60" s="262"/>
      <c r="F60" s="271"/>
      <c r="G60" s="263" t="s">
        <v>438</v>
      </c>
      <c r="H60" s="275"/>
      <c r="I60" s="275"/>
      <c r="J60" s="368"/>
      <c r="K60" s="368"/>
      <c r="L60" s="275"/>
      <c r="M60" s="275"/>
      <c r="N60" s="274"/>
      <c r="O60" s="235"/>
    </row>
    <row r="61" spans="1:15" ht="30" customHeight="1">
      <c r="A61" s="216"/>
      <c r="B61" s="216"/>
      <c r="C61" s="216"/>
      <c r="D61" s="244"/>
      <c r="E61" s="233"/>
      <c r="F61" s="272"/>
      <c r="G61" s="201" t="s">
        <v>366</v>
      </c>
      <c r="H61" s="202"/>
      <c r="I61" s="204"/>
      <c r="J61" s="369"/>
      <c r="K61" s="369"/>
      <c r="L61" s="239"/>
      <c r="M61" s="239"/>
      <c r="N61" s="240"/>
      <c r="O61" s="241"/>
    </row>
    <row r="62" spans="1:15" ht="30" customHeight="1">
      <c r="A62" s="216"/>
      <c r="B62" s="216"/>
      <c r="C62" s="216"/>
      <c r="D62" s="244"/>
      <c r="E62" s="233"/>
      <c r="F62" s="272"/>
      <c r="G62" s="201" t="s">
        <v>367</v>
      </c>
      <c r="H62" s="202"/>
      <c r="I62" s="204"/>
      <c r="J62" s="369"/>
      <c r="K62" s="369"/>
      <c r="L62" s="239"/>
      <c r="M62" s="239"/>
      <c r="N62" s="240"/>
      <c r="O62" s="241"/>
    </row>
    <row r="63" spans="1:15" ht="30" customHeight="1">
      <c r="A63" s="216">
        <v>1</v>
      </c>
      <c r="B63" s="216"/>
      <c r="C63" s="216"/>
      <c r="D63" s="244"/>
      <c r="E63" s="233">
        <v>0.18</v>
      </c>
      <c r="F63" s="270"/>
      <c r="G63" s="201" t="s">
        <v>368</v>
      </c>
      <c r="H63" s="202" t="s">
        <v>338</v>
      </c>
      <c r="I63" s="299">
        <v>50.4</v>
      </c>
      <c r="J63" s="370"/>
      <c r="K63" s="371"/>
      <c r="L63" s="239">
        <f>ROUND(J63*I63,2)</f>
        <v>0</v>
      </c>
      <c r="M63" s="239">
        <f>ROUND(K63*I63,2)</f>
        <v>0</v>
      </c>
      <c r="N63" s="240">
        <f t="shared" ref="N63:N97" si="3">ROUND(IF(F63="",L63*E63,L63*F63),2)</f>
        <v>0</v>
      </c>
      <c r="O63" s="241"/>
    </row>
    <row r="64" spans="1:15" ht="30" customHeight="1">
      <c r="A64" s="216">
        <v>2</v>
      </c>
      <c r="B64" s="216"/>
      <c r="C64" s="216"/>
      <c r="D64" s="244"/>
      <c r="E64" s="233">
        <v>0.18</v>
      </c>
      <c r="F64" s="270"/>
      <c r="G64" s="201" t="s">
        <v>369</v>
      </c>
      <c r="H64" s="202" t="s">
        <v>338</v>
      </c>
      <c r="I64" s="299">
        <v>58.838000000000001</v>
      </c>
      <c r="J64" s="370"/>
      <c r="K64" s="371"/>
      <c r="L64" s="239">
        <f t="shared" ref="L64:L97" si="4">J64*I64</f>
        <v>0</v>
      </c>
      <c r="M64" s="239">
        <f t="shared" ref="M64:M97" si="5">ROUND(K64*I64,2)</f>
        <v>0</v>
      </c>
      <c r="N64" s="240">
        <f t="shared" si="3"/>
        <v>0</v>
      </c>
      <c r="O64" s="241"/>
    </row>
    <row r="65" spans="1:15" ht="30" customHeight="1">
      <c r="A65" s="216"/>
      <c r="B65" s="216"/>
      <c r="C65" s="216"/>
      <c r="D65" s="244"/>
      <c r="E65" s="233"/>
      <c r="F65" s="272"/>
      <c r="G65" s="201" t="s">
        <v>370</v>
      </c>
      <c r="H65" s="202"/>
      <c r="I65" s="307"/>
      <c r="J65" s="364"/>
      <c r="K65" s="364"/>
      <c r="L65" s="239"/>
      <c r="M65" s="239"/>
      <c r="N65" s="240"/>
      <c r="O65" s="241"/>
    </row>
    <row r="66" spans="1:15" ht="30" customHeight="1">
      <c r="A66" s="216">
        <v>3</v>
      </c>
      <c r="B66" s="216"/>
      <c r="C66" s="216"/>
      <c r="D66" s="244"/>
      <c r="E66" s="233">
        <v>0.18</v>
      </c>
      <c r="F66" s="270"/>
      <c r="G66" s="201" t="s">
        <v>368</v>
      </c>
      <c r="H66" s="202" t="s">
        <v>338</v>
      </c>
      <c r="I66" s="299">
        <v>2.2869999999999999</v>
      </c>
      <c r="J66" s="370"/>
      <c r="K66" s="371"/>
      <c r="L66" s="239">
        <f t="shared" si="4"/>
        <v>0</v>
      </c>
      <c r="M66" s="239">
        <f t="shared" si="5"/>
        <v>0</v>
      </c>
      <c r="N66" s="240">
        <f t="shared" si="3"/>
        <v>0</v>
      </c>
      <c r="O66" s="241"/>
    </row>
    <row r="67" spans="1:15" ht="30" customHeight="1">
      <c r="A67" s="216">
        <v>4</v>
      </c>
      <c r="B67" s="216"/>
      <c r="C67" s="216"/>
      <c r="D67" s="244"/>
      <c r="E67" s="233">
        <v>0.18</v>
      </c>
      <c r="F67" s="270"/>
      <c r="G67" s="201" t="s">
        <v>369</v>
      </c>
      <c r="H67" s="202" t="s">
        <v>338</v>
      </c>
      <c r="I67" s="299">
        <v>0.34899999999999998</v>
      </c>
      <c r="J67" s="370"/>
      <c r="K67" s="371"/>
      <c r="L67" s="239">
        <f t="shared" si="4"/>
        <v>0</v>
      </c>
      <c r="M67" s="239">
        <f t="shared" si="5"/>
        <v>0</v>
      </c>
      <c r="N67" s="240">
        <f t="shared" si="3"/>
        <v>0</v>
      </c>
      <c r="O67" s="241"/>
    </row>
    <row r="68" spans="1:15" ht="30" customHeight="1">
      <c r="A68" s="216"/>
      <c r="B68" s="216"/>
      <c r="C68" s="216"/>
      <c r="D68" s="244"/>
      <c r="E68" s="233"/>
      <c r="F68" s="272"/>
      <c r="G68" s="201" t="s">
        <v>371</v>
      </c>
      <c r="H68" s="202"/>
      <c r="I68" s="307"/>
      <c r="J68" s="364"/>
      <c r="K68" s="364"/>
      <c r="L68" s="239"/>
      <c r="M68" s="239"/>
      <c r="N68" s="240"/>
      <c r="O68" s="241"/>
    </row>
    <row r="69" spans="1:15" ht="30" customHeight="1">
      <c r="A69" s="216">
        <v>5</v>
      </c>
      <c r="B69" s="216"/>
      <c r="C69" s="216"/>
      <c r="D69" s="244"/>
      <c r="E69" s="233">
        <v>0.18</v>
      </c>
      <c r="F69" s="270"/>
      <c r="G69" s="201" t="s">
        <v>372</v>
      </c>
      <c r="H69" s="202" t="s">
        <v>338</v>
      </c>
      <c r="I69" s="299">
        <v>3.6869999999999998</v>
      </c>
      <c r="J69" s="370"/>
      <c r="K69" s="371"/>
      <c r="L69" s="239">
        <f t="shared" si="4"/>
        <v>0</v>
      </c>
      <c r="M69" s="239">
        <f t="shared" si="5"/>
        <v>0</v>
      </c>
      <c r="N69" s="240">
        <f t="shared" si="3"/>
        <v>0</v>
      </c>
      <c r="O69" s="241"/>
    </row>
    <row r="70" spans="1:15" ht="30" customHeight="1">
      <c r="A70" s="216">
        <v>6</v>
      </c>
      <c r="B70" s="216"/>
      <c r="C70" s="216"/>
      <c r="D70" s="244"/>
      <c r="E70" s="233">
        <v>0.18</v>
      </c>
      <c r="F70" s="270"/>
      <c r="G70" s="201" t="s">
        <v>373</v>
      </c>
      <c r="H70" s="202" t="s">
        <v>338</v>
      </c>
      <c r="I70" s="299">
        <v>4.5999999999999999E-2</v>
      </c>
      <c r="J70" s="370"/>
      <c r="K70" s="371"/>
      <c r="L70" s="239">
        <f t="shared" si="4"/>
        <v>0</v>
      </c>
      <c r="M70" s="239">
        <f t="shared" si="5"/>
        <v>0</v>
      </c>
      <c r="N70" s="240">
        <f t="shared" si="3"/>
        <v>0</v>
      </c>
      <c r="O70" s="241"/>
    </row>
    <row r="71" spans="1:15" ht="30" customHeight="1">
      <c r="A71" s="216"/>
      <c r="B71" s="216"/>
      <c r="C71" s="216"/>
      <c r="D71" s="244"/>
      <c r="E71" s="233"/>
      <c r="F71" s="272"/>
      <c r="G71" s="201" t="s">
        <v>374</v>
      </c>
      <c r="H71" s="202"/>
      <c r="I71" s="307"/>
      <c r="J71" s="364"/>
      <c r="K71" s="364"/>
      <c r="L71" s="239"/>
      <c r="M71" s="239"/>
      <c r="N71" s="240"/>
      <c r="O71" s="241"/>
    </row>
    <row r="72" spans="1:15" ht="30" customHeight="1">
      <c r="A72" s="216"/>
      <c r="B72" s="216"/>
      <c r="C72" s="216"/>
      <c r="D72" s="244"/>
      <c r="E72" s="233"/>
      <c r="F72" s="272"/>
      <c r="G72" s="201" t="s">
        <v>375</v>
      </c>
      <c r="H72" s="202"/>
      <c r="I72" s="307"/>
      <c r="J72" s="364"/>
      <c r="K72" s="364"/>
      <c r="L72" s="239"/>
      <c r="M72" s="239"/>
      <c r="N72" s="240"/>
      <c r="O72" s="241"/>
    </row>
    <row r="73" spans="1:15" ht="30" customHeight="1">
      <c r="A73" s="216">
        <v>7</v>
      </c>
      <c r="B73" s="216"/>
      <c r="C73" s="216"/>
      <c r="D73" s="244"/>
      <c r="E73" s="233">
        <v>0.18</v>
      </c>
      <c r="F73" s="270"/>
      <c r="G73" s="201" t="s">
        <v>376</v>
      </c>
      <c r="H73" s="202" t="s">
        <v>335</v>
      </c>
      <c r="I73" s="299">
        <v>3</v>
      </c>
      <c r="J73" s="370"/>
      <c r="K73" s="371"/>
      <c r="L73" s="239">
        <f t="shared" si="4"/>
        <v>0</v>
      </c>
      <c r="M73" s="239">
        <f t="shared" si="5"/>
        <v>0</v>
      </c>
      <c r="N73" s="240">
        <f t="shared" si="3"/>
        <v>0</v>
      </c>
      <c r="O73" s="241"/>
    </row>
    <row r="74" spans="1:15" ht="30" customHeight="1">
      <c r="A74" s="216"/>
      <c r="B74" s="216"/>
      <c r="C74" s="216"/>
      <c r="D74" s="244"/>
      <c r="E74" s="233"/>
      <c r="F74" s="272"/>
      <c r="G74" s="201" t="s">
        <v>378</v>
      </c>
      <c r="H74" s="202"/>
      <c r="I74" s="307"/>
      <c r="J74" s="364"/>
      <c r="K74" s="364"/>
      <c r="L74" s="239"/>
      <c r="M74" s="239"/>
      <c r="N74" s="240"/>
      <c r="O74" s="241"/>
    </row>
    <row r="75" spans="1:15" ht="30" customHeight="1">
      <c r="A75" s="216"/>
      <c r="B75" s="216"/>
      <c r="C75" s="216"/>
      <c r="D75" s="244"/>
      <c r="E75" s="233"/>
      <c r="F75" s="272"/>
      <c r="G75" s="201" t="s">
        <v>379</v>
      </c>
      <c r="H75" s="202"/>
      <c r="I75" s="307"/>
      <c r="J75" s="364"/>
      <c r="K75" s="364"/>
      <c r="L75" s="239"/>
      <c r="M75" s="239"/>
      <c r="N75" s="240"/>
      <c r="O75" s="241"/>
    </row>
    <row r="76" spans="1:15" ht="30" customHeight="1">
      <c r="A76" s="216">
        <v>8</v>
      </c>
      <c r="B76" s="216"/>
      <c r="C76" s="216"/>
      <c r="D76" s="244"/>
      <c r="E76" s="233">
        <v>0.18</v>
      </c>
      <c r="F76" s="270"/>
      <c r="G76" s="201" t="s">
        <v>380</v>
      </c>
      <c r="H76" s="202" t="s">
        <v>335</v>
      </c>
      <c r="I76" s="299">
        <v>3</v>
      </c>
      <c r="J76" s="370"/>
      <c r="K76" s="372"/>
      <c r="L76" s="239">
        <f t="shared" si="4"/>
        <v>0</v>
      </c>
      <c r="M76" s="239">
        <f t="shared" si="5"/>
        <v>0</v>
      </c>
      <c r="N76" s="240">
        <f t="shared" si="3"/>
        <v>0</v>
      </c>
      <c r="O76" s="241"/>
    </row>
    <row r="77" spans="1:15" ht="30" customHeight="1">
      <c r="A77" s="216">
        <v>9</v>
      </c>
      <c r="B77" s="216"/>
      <c r="C77" s="216"/>
      <c r="D77" s="244"/>
      <c r="E77" s="233">
        <v>0.18</v>
      </c>
      <c r="F77" s="270"/>
      <c r="G77" s="201" t="s">
        <v>381</v>
      </c>
      <c r="H77" s="202" t="s">
        <v>335</v>
      </c>
      <c r="I77" s="299">
        <v>3</v>
      </c>
      <c r="J77" s="370"/>
      <c r="K77" s="372"/>
      <c r="L77" s="239">
        <f t="shared" si="4"/>
        <v>0</v>
      </c>
      <c r="M77" s="239">
        <f t="shared" si="5"/>
        <v>0</v>
      </c>
      <c r="N77" s="240">
        <f t="shared" si="3"/>
        <v>0</v>
      </c>
      <c r="O77" s="241"/>
    </row>
    <row r="78" spans="1:15" ht="30" customHeight="1">
      <c r="A78" s="216">
        <v>10</v>
      </c>
      <c r="B78" s="216"/>
      <c r="C78" s="216"/>
      <c r="D78" s="244"/>
      <c r="E78" s="233">
        <v>0.18</v>
      </c>
      <c r="F78" s="270"/>
      <c r="G78" s="201" t="s">
        <v>427</v>
      </c>
      <c r="H78" s="202" t="s">
        <v>336</v>
      </c>
      <c r="I78" s="299">
        <v>3</v>
      </c>
      <c r="J78" s="370"/>
      <c r="K78" s="372"/>
      <c r="L78" s="239">
        <f t="shared" si="4"/>
        <v>0</v>
      </c>
      <c r="M78" s="239">
        <f t="shared" si="5"/>
        <v>0</v>
      </c>
      <c r="N78" s="240">
        <f t="shared" si="3"/>
        <v>0</v>
      </c>
      <c r="O78" s="241"/>
    </row>
    <row r="79" spans="1:15" ht="30" customHeight="1">
      <c r="A79" s="216">
        <v>11</v>
      </c>
      <c r="B79" s="216"/>
      <c r="C79" s="216"/>
      <c r="D79" s="244"/>
      <c r="E79" s="233">
        <v>0.18</v>
      </c>
      <c r="F79" s="270"/>
      <c r="G79" s="201" t="s">
        <v>383</v>
      </c>
      <c r="H79" s="202" t="s">
        <v>336</v>
      </c>
      <c r="I79" s="299">
        <v>3</v>
      </c>
      <c r="J79" s="370"/>
      <c r="K79" s="372"/>
      <c r="L79" s="239">
        <f t="shared" si="4"/>
        <v>0</v>
      </c>
      <c r="M79" s="239">
        <f t="shared" si="5"/>
        <v>0</v>
      </c>
      <c r="N79" s="240">
        <f t="shared" si="3"/>
        <v>0</v>
      </c>
      <c r="O79" s="241"/>
    </row>
    <row r="80" spans="1:15" ht="30" customHeight="1">
      <c r="A80" s="216">
        <v>12</v>
      </c>
      <c r="B80" s="216"/>
      <c r="C80" s="216"/>
      <c r="D80" s="244"/>
      <c r="E80" s="233">
        <v>0.18</v>
      </c>
      <c r="F80" s="270"/>
      <c r="G80" s="201" t="s">
        <v>428</v>
      </c>
      <c r="H80" s="202" t="s">
        <v>335</v>
      </c>
      <c r="I80" s="299">
        <v>3</v>
      </c>
      <c r="J80" s="370"/>
      <c r="K80" s="372"/>
      <c r="L80" s="239">
        <f t="shared" si="4"/>
        <v>0</v>
      </c>
      <c r="M80" s="239">
        <f t="shared" si="5"/>
        <v>0</v>
      </c>
      <c r="N80" s="240">
        <f t="shared" si="3"/>
        <v>0</v>
      </c>
      <c r="O80" s="241"/>
    </row>
    <row r="81" spans="1:15" ht="30" customHeight="1">
      <c r="A81" s="216"/>
      <c r="B81" s="216"/>
      <c r="C81" s="216"/>
      <c r="D81" s="244"/>
      <c r="E81" s="233"/>
      <c r="F81" s="272"/>
      <c r="G81" s="201" t="s">
        <v>385</v>
      </c>
      <c r="H81" s="202"/>
      <c r="I81" s="307"/>
      <c r="J81" s="364"/>
      <c r="K81" s="364"/>
      <c r="L81" s="239"/>
      <c r="M81" s="239"/>
      <c r="N81" s="240"/>
      <c r="O81" s="241"/>
    </row>
    <row r="82" spans="1:15" ht="30" customHeight="1">
      <c r="A82" s="216"/>
      <c r="B82" s="216"/>
      <c r="C82" s="216"/>
      <c r="D82" s="244"/>
      <c r="E82" s="233"/>
      <c r="F82" s="272"/>
      <c r="G82" s="201" t="s">
        <v>439</v>
      </c>
      <c r="H82" s="202"/>
      <c r="I82" s="307"/>
      <c r="J82" s="364"/>
      <c r="K82" s="364"/>
      <c r="L82" s="239"/>
      <c r="M82" s="239"/>
      <c r="N82" s="240"/>
      <c r="O82" s="241"/>
    </row>
    <row r="83" spans="1:15" ht="30" customHeight="1">
      <c r="A83" s="216">
        <v>14</v>
      </c>
      <c r="B83" s="216"/>
      <c r="C83" s="216"/>
      <c r="D83" s="244"/>
      <c r="E83" s="233">
        <v>0.18</v>
      </c>
      <c r="F83" s="270"/>
      <c r="G83" s="201" t="s">
        <v>440</v>
      </c>
      <c r="H83" s="202" t="s">
        <v>336</v>
      </c>
      <c r="I83" s="299">
        <v>12</v>
      </c>
      <c r="J83" s="370"/>
      <c r="K83" s="372"/>
      <c r="L83" s="239">
        <f t="shared" si="4"/>
        <v>0</v>
      </c>
      <c r="M83" s="239">
        <f t="shared" si="5"/>
        <v>0</v>
      </c>
      <c r="N83" s="240">
        <f t="shared" si="3"/>
        <v>0</v>
      </c>
      <c r="O83" s="241"/>
    </row>
    <row r="84" spans="1:15" ht="30" customHeight="1">
      <c r="A84" s="216">
        <v>15</v>
      </c>
      <c r="B84" s="216"/>
      <c r="C84" s="216"/>
      <c r="D84" s="244"/>
      <c r="E84" s="233">
        <v>0.18</v>
      </c>
      <c r="F84" s="270"/>
      <c r="G84" s="201" t="s">
        <v>441</v>
      </c>
      <c r="H84" s="202" t="s">
        <v>336</v>
      </c>
      <c r="I84" s="299">
        <v>6</v>
      </c>
      <c r="J84" s="370"/>
      <c r="K84" s="372"/>
      <c r="L84" s="239">
        <f t="shared" si="4"/>
        <v>0</v>
      </c>
      <c r="M84" s="239">
        <f t="shared" si="5"/>
        <v>0</v>
      </c>
      <c r="N84" s="240">
        <f t="shared" si="3"/>
        <v>0</v>
      </c>
      <c r="O84" s="241"/>
    </row>
    <row r="85" spans="1:15" ht="30" customHeight="1">
      <c r="A85" s="216">
        <v>16</v>
      </c>
      <c r="B85" s="216"/>
      <c r="C85" s="216"/>
      <c r="D85" s="244"/>
      <c r="E85" s="233">
        <v>0.18</v>
      </c>
      <c r="F85" s="270"/>
      <c r="G85" s="201" t="s">
        <v>442</v>
      </c>
      <c r="H85" s="202" t="s">
        <v>336</v>
      </c>
      <c r="I85" s="299">
        <v>18</v>
      </c>
      <c r="J85" s="370"/>
      <c r="K85" s="372"/>
      <c r="L85" s="239">
        <f t="shared" si="4"/>
        <v>0</v>
      </c>
      <c r="M85" s="239">
        <f t="shared" si="5"/>
        <v>0</v>
      </c>
      <c r="N85" s="240">
        <f t="shared" si="3"/>
        <v>0</v>
      </c>
      <c r="O85" s="241"/>
    </row>
    <row r="86" spans="1:15" ht="30" customHeight="1">
      <c r="A86" s="216"/>
      <c r="B86" s="216"/>
      <c r="C86" s="216"/>
      <c r="D86" s="244"/>
      <c r="E86" s="233"/>
      <c r="F86" s="272"/>
      <c r="G86" s="201" t="s">
        <v>443</v>
      </c>
      <c r="H86" s="202"/>
      <c r="I86" s="307"/>
      <c r="J86" s="364"/>
      <c r="K86" s="364"/>
      <c r="L86" s="239"/>
      <c r="M86" s="239"/>
      <c r="N86" s="240"/>
      <c r="O86" s="241"/>
    </row>
    <row r="87" spans="1:15" ht="30" customHeight="1">
      <c r="A87" s="216">
        <v>18</v>
      </c>
      <c r="B87" s="216"/>
      <c r="C87" s="216"/>
      <c r="D87" s="244"/>
      <c r="E87" s="233">
        <v>0.18</v>
      </c>
      <c r="F87" s="270"/>
      <c r="G87" s="201" t="s">
        <v>444</v>
      </c>
      <c r="H87" s="202" t="s">
        <v>335</v>
      </c>
      <c r="I87" s="299">
        <v>88</v>
      </c>
      <c r="J87" s="370"/>
      <c r="K87" s="372"/>
      <c r="L87" s="239">
        <f t="shared" si="4"/>
        <v>0</v>
      </c>
      <c r="M87" s="361">
        <f t="shared" si="5"/>
        <v>0</v>
      </c>
      <c r="N87" s="240">
        <f t="shared" si="3"/>
        <v>0</v>
      </c>
      <c r="O87" s="241"/>
    </row>
    <row r="88" spans="1:15" ht="30" customHeight="1">
      <c r="A88" s="216">
        <v>19</v>
      </c>
      <c r="B88" s="216"/>
      <c r="C88" s="216"/>
      <c r="D88" s="244"/>
      <c r="E88" s="233">
        <v>0.18</v>
      </c>
      <c r="F88" s="270"/>
      <c r="G88" s="201" t="s">
        <v>445</v>
      </c>
      <c r="H88" s="202" t="s">
        <v>335</v>
      </c>
      <c r="I88" s="299">
        <v>63</v>
      </c>
      <c r="J88" s="370"/>
      <c r="K88" s="372"/>
      <c r="L88" s="239">
        <f t="shared" si="4"/>
        <v>0</v>
      </c>
      <c r="M88" s="361">
        <f t="shared" si="5"/>
        <v>0</v>
      </c>
      <c r="N88" s="240">
        <f t="shared" si="3"/>
        <v>0</v>
      </c>
      <c r="O88" s="241"/>
    </row>
    <row r="89" spans="1:15" ht="30" customHeight="1">
      <c r="A89" s="216"/>
      <c r="B89" s="216"/>
      <c r="C89" s="216"/>
      <c r="D89" s="244"/>
      <c r="E89" s="233"/>
      <c r="F89" s="272"/>
      <c r="G89" s="201" t="s">
        <v>393</v>
      </c>
      <c r="H89" s="202"/>
      <c r="I89" s="307"/>
      <c r="J89" s="364"/>
      <c r="K89" s="364"/>
      <c r="L89" s="239"/>
      <c r="M89" s="239"/>
      <c r="N89" s="240"/>
      <c r="O89" s="241"/>
    </row>
    <row r="90" spans="1:15" ht="30" customHeight="1">
      <c r="A90" s="216">
        <v>20</v>
      </c>
      <c r="B90" s="216"/>
      <c r="C90" s="216"/>
      <c r="D90" s="244"/>
      <c r="E90" s="233">
        <v>0.18</v>
      </c>
      <c r="F90" s="270"/>
      <c r="G90" s="201" t="s">
        <v>446</v>
      </c>
      <c r="H90" s="202" t="s">
        <v>335</v>
      </c>
      <c r="I90" s="299">
        <v>12</v>
      </c>
      <c r="J90" s="370"/>
      <c r="K90" s="372"/>
      <c r="L90" s="239">
        <f t="shared" si="4"/>
        <v>0</v>
      </c>
      <c r="M90" s="239">
        <f t="shared" si="5"/>
        <v>0</v>
      </c>
      <c r="N90" s="240">
        <f t="shared" si="3"/>
        <v>0</v>
      </c>
      <c r="O90" s="241"/>
    </row>
    <row r="91" spans="1:15" ht="30" customHeight="1">
      <c r="A91" s="216">
        <v>21</v>
      </c>
      <c r="B91" s="216"/>
      <c r="C91" s="216"/>
      <c r="D91" s="244"/>
      <c r="E91" s="233">
        <v>0.18</v>
      </c>
      <c r="F91" s="270"/>
      <c r="G91" s="201" t="s">
        <v>396</v>
      </c>
      <c r="H91" s="202" t="s">
        <v>335</v>
      </c>
      <c r="I91" s="299">
        <v>24</v>
      </c>
      <c r="J91" s="370"/>
      <c r="K91" s="372"/>
      <c r="L91" s="239">
        <f t="shared" si="4"/>
        <v>0</v>
      </c>
      <c r="M91" s="239">
        <f t="shared" si="5"/>
        <v>0</v>
      </c>
      <c r="N91" s="240">
        <f t="shared" si="3"/>
        <v>0</v>
      </c>
      <c r="O91" s="241"/>
    </row>
    <row r="92" spans="1:15" ht="30" customHeight="1">
      <c r="A92" s="216">
        <v>22</v>
      </c>
      <c r="B92" s="216"/>
      <c r="C92" s="216"/>
      <c r="D92" s="244"/>
      <c r="E92" s="233">
        <v>0.18</v>
      </c>
      <c r="F92" s="270"/>
      <c r="G92" s="201" t="s">
        <v>397</v>
      </c>
      <c r="H92" s="202" t="s">
        <v>335</v>
      </c>
      <c r="I92" s="299">
        <v>12</v>
      </c>
      <c r="J92" s="370"/>
      <c r="K92" s="372"/>
      <c r="L92" s="239">
        <f t="shared" si="4"/>
        <v>0</v>
      </c>
      <c r="M92" s="239">
        <f t="shared" si="5"/>
        <v>0</v>
      </c>
      <c r="N92" s="240">
        <f t="shared" si="3"/>
        <v>0</v>
      </c>
      <c r="O92" s="241"/>
    </row>
    <row r="93" spans="1:15" ht="30" customHeight="1">
      <c r="A93" s="216">
        <v>30</v>
      </c>
      <c r="B93" s="216"/>
      <c r="C93" s="216"/>
      <c r="D93" s="244"/>
      <c r="E93" s="233">
        <v>0.18</v>
      </c>
      <c r="F93" s="270"/>
      <c r="G93" s="201" t="s">
        <v>406</v>
      </c>
      <c r="H93" s="202" t="s">
        <v>337</v>
      </c>
      <c r="I93" s="299">
        <v>2.5209999999999999</v>
      </c>
      <c r="J93" s="370"/>
      <c r="K93" s="372"/>
      <c r="L93" s="239">
        <f t="shared" si="4"/>
        <v>0</v>
      </c>
      <c r="M93" s="239">
        <f t="shared" si="5"/>
        <v>0</v>
      </c>
      <c r="N93" s="240">
        <f t="shared" si="3"/>
        <v>0</v>
      </c>
      <c r="O93" s="241"/>
    </row>
    <row r="94" spans="1:15" ht="30" customHeight="1">
      <c r="A94" s="216">
        <v>31</v>
      </c>
      <c r="B94" s="216"/>
      <c r="C94" s="216"/>
      <c r="D94" s="244"/>
      <c r="E94" s="233">
        <v>0.18</v>
      </c>
      <c r="F94" s="270"/>
      <c r="G94" s="201" t="s">
        <v>447</v>
      </c>
      <c r="H94" s="202" t="s">
        <v>337</v>
      </c>
      <c r="I94" s="299">
        <v>15.125999999999999</v>
      </c>
      <c r="J94" s="370"/>
      <c r="K94" s="373"/>
      <c r="L94" s="239">
        <f t="shared" si="4"/>
        <v>0</v>
      </c>
      <c r="M94" s="361">
        <f t="shared" si="5"/>
        <v>0</v>
      </c>
      <c r="N94" s="240">
        <f t="shared" si="3"/>
        <v>0</v>
      </c>
      <c r="O94" s="241"/>
    </row>
    <row r="95" spans="1:15" ht="30" customHeight="1">
      <c r="A95" s="216"/>
      <c r="B95" s="216"/>
      <c r="C95" s="216"/>
      <c r="D95" s="244"/>
      <c r="E95" s="233"/>
      <c r="F95" s="272"/>
      <c r="G95" s="201" t="s">
        <v>409</v>
      </c>
      <c r="H95" s="202"/>
      <c r="I95" s="307"/>
      <c r="J95" s="364"/>
      <c r="K95" s="364"/>
      <c r="L95" s="239"/>
      <c r="M95" s="239"/>
      <c r="N95" s="240"/>
      <c r="O95" s="241"/>
    </row>
    <row r="96" spans="1:15" ht="30" customHeight="1">
      <c r="A96" s="216">
        <v>32</v>
      </c>
      <c r="B96" s="216"/>
      <c r="C96" s="216"/>
      <c r="D96" s="244"/>
      <c r="E96" s="233">
        <v>0.18</v>
      </c>
      <c r="F96" s="270"/>
      <c r="G96" s="201" t="s">
        <v>448</v>
      </c>
      <c r="H96" s="202" t="s">
        <v>335</v>
      </c>
      <c r="I96" s="299">
        <v>146</v>
      </c>
      <c r="J96" s="370"/>
      <c r="K96" s="373"/>
      <c r="L96" s="239">
        <f t="shared" si="4"/>
        <v>0</v>
      </c>
      <c r="M96" s="239">
        <f t="shared" si="5"/>
        <v>0</v>
      </c>
      <c r="N96" s="240">
        <f t="shared" si="3"/>
        <v>0</v>
      </c>
      <c r="O96" s="241"/>
    </row>
    <row r="97" spans="1:15" ht="30" customHeight="1">
      <c r="A97" s="216">
        <v>33</v>
      </c>
      <c r="B97" s="216"/>
      <c r="C97" s="216"/>
      <c r="D97" s="244"/>
      <c r="E97" s="233">
        <v>0.18</v>
      </c>
      <c r="F97" s="270"/>
      <c r="G97" s="201" t="s">
        <v>449</v>
      </c>
      <c r="H97" s="202" t="s">
        <v>335</v>
      </c>
      <c r="I97" s="299">
        <v>37</v>
      </c>
      <c r="J97" s="370"/>
      <c r="K97" s="373"/>
      <c r="L97" s="239">
        <f t="shared" si="4"/>
        <v>0</v>
      </c>
      <c r="M97" s="239">
        <f t="shared" si="5"/>
        <v>0</v>
      </c>
      <c r="N97" s="240">
        <f t="shared" si="3"/>
        <v>0</v>
      </c>
      <c r="O97" s="241"/>
    </row>
    <row r="98" spans="1:15" ht="30" customHeight="1">
      <c r="A98" s="223"/>
      <c r="B98" s="259"/>
      <c r="C98" s="260"/>
      <c r="D98" s="261"/>
      <c r="E98" s="262"/>
      <c r="F98" s="271"/>
      <c r="G98" s="263" t="s">
        <v>450</v>
      </c>
      <c r="H98" s="264"/>
      <c r="I98" s="265"/>
      <c r="J98" s="266"/>
      <c r="K98" s="266"/>
      <c r="L98" s="267">
        <f>SUM(L61:L97)</f>
        <v>0</v>
      </c>
      <c r="M98" s="267">
        <f>SUM(M61:M97)</f>
        <v>0</v>
      </c>
      <c r="N98" s="267">
        <f>SUM(N61:N97)</f>
        <v>0</v>
      </c>
      <c r="O98" s="241"/>
    </row>
    <row r="99" spans="1:15" ht="30" customHeight="1">
      <c r="A99" s="253"/>
      <c r="B99" s="245"/>
      <c r="C99" s="245"/>
      <c r="D99" s="245"/>
      <c r="E99" s="246"/>
      <c r="F99" s="245"/>
      <c r="G99" s="445" t="s">
        <v>365</v>
      </c>
      <c r="H99" s="445"/>
      <c r="I99" s="445"/>
      <c r="J99" s="445"/>
      <c r="K99" s="247"/>
      <c r="L99" s="248">
        <f>L98+L58</f>
        <v>0</v>
      </c>
      <c r="M99" s="248">
        <f>M98+M58</f>
        <v>0</v>
      </c>
      <c r="N99" s="248">
        <f>N98+N58</f>
        <v>0</v>
      </c>
      <c r="O99" s="249"/>
    </row>
    <row r="100" spans="1:15" ht="30" customHeight="1">
      <c r="A100" s="446" t="str">
        <f>IF(OR((L99=0),(M99=0)),"As all the line items are Left Blank the bid is considered as Non-responsive","Sheet OK")</f>
        <v>As all the line items are Left Blank the bid is considered as Non-responsive</v>
      </c>
      <c r="B100" s="446"/>
      <c r="C100" s="446"/>
      <c r="D100" s="446"/>
      <c r="E100" s="446"/>
      <c r="F100" s="446"/>
      <c r="G100" s="446"/>
      <c r="H100" s="446"/>
      <c r="I100" s="446"/>
      <c r="J100" s="446"/>
      <c r="K100" s="446"/>
      <c r="L100" s="446"/>
      <c r="M100" s="446"/>
      <c r="N100" s="446"/>
      <c r="O100" s="446"/>
    </row>
    <row r="103" spans="1:15">
      <c r="J103" s="297"/>
    </row>
  </sheetData>
  <sheetProtection algorithmName="SHA-512" hashValue="APEpvpAitTQKlhsJZpUax7QRAxiFQ2J2lnMGecyra9De+5bH2zxoPJQKwbJUORJG4284UTkOE2cbdZ0C/7RKnQ==" saltValue="sBmgMOlBEbaTp+nKROTiDg==" spinCount="100000" sheet="1" selectLockedCells="1"/>
  <customSheetViews>
    <customSheetView guid="{27F75044-6024-4403-9A39-D72B9CCD332B}" showPageBreaks="1" fitToPage="1" printArea="1" view="pageBreakPreview">
      <pane ySplit="11" topLeftCell="A16" activePane="bottomLeft" state="frozen"/>
      <selection pane="bottomLeft" activeCell="I19" sqref="I19:N19"/>
      <pageMargins left="0.2" right="0.2" top="0.5" bottom="0.5" header="0.3" footer="0.3"/>
      <pageSetup paperSize="9" scale="65" fitToHeight="4" orientation="landscape" r:id="rId1"/>
      <headerFooter>
        <oddFooter>Page &amp;P of &amp;N</oddFooter>
      </headerFooter>
    </customSheetView>
  </customSheetViews>
  <mergeCells count="13">
    <mergeCell ref="A1:N1"/>
    <mergeCell ref="A2:N2"/>
    <mergeCell ref="D3:I3"/>
    <mergeCell ref="J3:N3"/>
    <mergeCell ref="D5:I5"/>
    <mergeCell ref="J5:N5"/>
    <mergeCell ref="G99:J99"/>
    <mergeCell ref="A100:O100"/>
    <mergeCell ref="A4:C4"/>
    <mergeCell ref="D4:I4"/>
    <mergeCell ref="J4:N4"/>
    <mergeCell ref="D6:I6"/>
    <mergeCell ref="E7:I7"/>
  </mergeCells>
  <conditionalFormatting sqref="A100:O100">
    <cfRule type="containsText" dxfId="7" priority="3" stopIfTrue="1" operator="containsText" text="sheet">
      <formula>NOT(ISERROR(SEARCH("sheet",A100)))</formula>
    </cfRule>
    <cfRule type="containsText" dxfId="6" priority="4" stopIfTrue="1" operator="containsText" text="Non-responsive">
      <formula>NOT(ISERROR(SEARCH("Non-responsive",A100)))</formula>
    </cfRule>
  </conditionalFormatting>
  <conditionalFormatting sqref="O12:O59 O61:O98">
    <cfRule type="containsText" dxfId="5" priority="2" operator="containsText" text="included">
      <formula>NOT(ISERROR(SEARCH("included",O12)))</formula>
    </cfRule>
  </conditionalFormatting>
  <dataValidations count="2">
    <dataValidation type="decimal" allowBlank="1" showInputMessage="1" showErrorMessage="1"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L58:N58 J13:K14 J16:K17 J96:K98 J23:K24 J27:K30 J33:K35 J37:K38 J40:K44 J46:K54 J56:K57 J63:K64 J66:K67 J69:K70 J73:K73 J76:K80 J83:K85 J87:K88 J90:K94 J19:K20" xr:uid="{5EC66D53-F64B-44B4-B242-C10421860BF4}">
      <formula1>0</formula1>
      <formula2>999999999</formula2>
    </dataValidation>
    <dataValidation type="decimal" allowBlank="1" showErrorMessage="1"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J12:K12 J15:K15 J18:K18 J21:K22 J25:K26 J31:K32 J36:K36 J39:K39 J45:K45 J55:K55 J58:K62 J65:K65 J68:K68 J71:K72 J74:K75 J81:K82 J86:K86 J89:K89 J95:K95" xr:uid="{69B03C02-C3D4-4553-B1BF-0FA5A0136A90}">
      <formula1>0</formula1>
      <formula2>999999999</formula2>
    </dataValidation>
  </dataValidations>
  <pageMargins left="0.19685039370078741" right="0.19685039370078741" top="0.51181102362204722" bottom="0.51181102362204722" header="0.31496062992125984" footer="0.31496062992125984"/>
  <pageSetup paperSize="9" scale="60" fitToHeight="4" orientation="landscape" r:id="rId2"/>
  <headerFooter>
    <oddHeader>&amp;C&amp;"Aptos"&amp;12&amp;KFF0000 डेटा वर्गीकरण : प्रतिबंधित/RESTRICTED&amp;1#_x000D_</oddHeader>
  </headerFooter>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Q77"/>
  <sheetViews>
    <sheetView zoomScale="90" zoomScaleNormal="90" zoomScaleSheetLayoutView="100" workbookViewId="0">
      <pane ySplit="9" topLeftCell="A23" activePane="bottomLeft" state="frozen"/>
      <selection pane="bottomLeft" activeCell="J34" sqref="J34"/>
    </sheetView>
  </sheetViews>
  <sheetFormatPr defaultRowHeight="14.25"/>
  <cols>
    <col min="1" max="1" width="5.85546875" style="21" customWidth="1"/>
    <col min="2" max="2" width="11.28515625" style="21" hidden="1" customWidth="1"/>
    <col min="3" max="3" width="12.7109375" style="21" hidden="1" customWidth="1"/>
    <col min="4" max="4" width="16.5703125" style="21" hidden="1" customWidth="1"/>
    <col min="5" max="5" width="10.85546875" style="21" customWidth="1"/>
    <col min="6" max="6" width="22" style="21" customWidth="1"/>
    <col min="7" max="7" width="67.5703125" style="21" customWidth="1"/>
    <col min="8" max="8" width="7.7109375" style="21" customWidth="1"/>
    <col min="9" max="9" width="13" style="21" customWidth="1"/>
    <col min="10" max="10" width="21.42578125" style="21" customWidth="1"/>
    <col min="11" max="11" width="24.42578125" style="21" customWidth="1"/>
    <col min="12" max="12" width="24.85546875" style="21" customWidth="1"/>
    <col min="13" max="13" width="25.28515625" style="21" hidden="1" customWidth="1"/>
    <col min="14" max="14" width="9.28515625" style="21" hidden="1" customWidth="1"/>
    <col min="15" max="15" width="7.42578125" style="21" hidden="1" customWidth="1"/>
    <col min="16" max="16" width="9.140625" style="21" hidden="1" customWidth="1"/>
    <col min="17" max="29" width="9.140625" style="21" customWidth="1"/>
    <col min="30" max="16384" width="9.140625" style="21"/>
  </cols>
  <sheetData>
    <row r="1" spans="1:16" s="225" customFormat="1" ht="76.5" customHeight="1">
      <c r="A1" s="449" t="str">
        <f>'Name of Bidder'!B1</f>
        <v>Diversion of following Lines to facilitate the construction of Railway BG line from Ginigera to Raichur by SWR,Hubli under Raichur TLM in SR-1 (Deposit work On Behalf of SWR):
A)	400 kV RTPS-Munirabad S/C Line (Loc No: 147-151)  
B)	 765 kV Raichur-Kurnool Ckt-01 S/C Line (Loc No: 305-308)</v>
      </c>
      <c r="B1" s="449"/>
      <c r="C1" s="449"/>
      <c r="D1" s="449"/>
      <c r="E1" s="449"/>
      <c r="F1" s="449"/>
      <c r="G1" s="449"/>
      <c r="H1" s="449"/>
      <c r="I1" s="449"/>
      <c r="J1" s="449"/>
      <c r="K1" s="449"/>
      <c r="L1" s="449"/>
      <c r="M1" s="224"/>
    </row>
    <row r="2" spans="1:16" s="225" customFormat="1" ht="16.5" customHeight="1">
      <c r="A2" s="449" t="s">
        <v>342</v>
      </c>
      <c r="B2" s="449"/>
      <c r="C2" s="449"/>
      <c r="D2" s="449"/>
      <c r="E2" s="449"/>
      <c r="F2" s="449"/>
      <c r="G2" s="449"/>
      <c r="H2" s="449"/>
      <c r="I2" s="449"/>
      <c r="J2" s="449"/>
      <c r="K2" s="449"/>
      <c r="L2" s="449"/>
      <c r="M2" s="224"/>
    </row>
    <row r="3" spans="1:16">
      <c r="A3" s="21" t="s">
        <v>297</v>
      </c>
      <c r="D3" s="447">
        <f>'Name of Bidder'!D9</f>
        <v>0</v>
      </c>
      <c r="E3" s="447"/>
      <c r="F3" s="447"/>
      <c r="G3" s="447"/>
      <c r="H3" s="447"/>
      <c r="I3" s="447"/>
      <c r="J3" s="448" t="s">
        <v>259</v>
      </c>
      <c r="K3" s="448"/>
      <c r="L3" s="448"/>
    </row>
    <row r="4" spans="1:16">
      <c r="A4" s="447" t="s">
        <v>14</v>
      </c>
      <c r="B4" s="447"/>
      <c r="C4" s="447"/>
      <c r="D4" s="447">
        <f>'Name of Bidder'!D10</f>
        <v>0</v>
      </c>
      <c r="E4" s="447"/>
      <c r="F4" s="447"/>
      <c r="G4" s="447"/>
      <c r="H4" s="447"/>
      <c r="I4" s="447"/>
      <c r="J4" s="448" t="s">
        <v>260</v>
      </c>
      <c r="K4" s="448"/>
      <c r="L4" s="448"/>
    </row>
    <row r="5" spans="1:16">
      <c r="D5" s="447">
        <f>'Name of Bidder'!D11</f>
        <v>0</v>
      </c>
      <c r="E5" s="447"/>
      <c r="F5" s="447"/>
      <c r="G5" s="447"/>
      <c r="H5" s="447"/>
      <c r="I5" s="447"/>
      <c r="J5" s="448" t="s">
        <v>15</v>
      </c>
      <c r="K5" s="448"/>
      <c r="L5" s="448"/>
    </row>
    <row r="6" spans="1:16">
      <c r="D6" s="447">
        <f>'Name of Bidder'!D12</f>
        <v>0</v>
      </c>
      <c r="E6" s="447"/>
      <c r="F6" s="447"/>
      <c r="G6" s="447"/>
      <c r="H6" s="447"/>
      <c r="I6" s="447"/>
      <c r="J6" s="21" t="s">
        <v>261</v>
      </c>
    </row>
    <row r="7" spans="1:16">
      <c r="E7" s="447"/>
      <c r="F7" s="447"/>
      <c r="G7" s="447"/>
      <c r="H7" s="447"/>
      <c r="I7" s="447"/>
      <c r="J7" s="21" t="s">
        <v>262</v>
      </c>
    </row>
    <row r="8" spans="1:16" s="245" customFormat="1" ht="96.75" customHeight="1">
      <c r="A8" s="226" t="s">
        <v>12</v>
      </c>
      <c r="B8" s="226" t="s">
        <v>298</v>
      </c>
      <c r="C8" s="226" t="s">
        <v>299</v>
      </c>
      <c r="D8" s="227" t="s">
        <v>263</v>
      </c>
      <c r="E8" s="227" t="s">
        <v>256</v>
      </c>
      <c r="F8" s="227" t="s">
        <v>301</v>
      </c>
      <c r="G8" s="226" t="s">
        <v>360</v>
      </c>
      <c r="H8" s="226" t="s">
        <v>255</v>
      </c>
      <c r="I8" s="226" t="s">
        <v>257</v>
      </c>
      <c r="J8" s="226" t="s">
        <v>356</v>
      </c>
      <c r="K8" s="226" t="s">
        <v>357</v>
      </c>
      <c r="L8" s="226" t="s">
        <v>300</v>
      </c>
      <c r="M8" s="226" t="s">
        <v>296</v>
      </c>
      <c r="P8" s="277">
        <f>COUNTIF(J12:J72,"")</f>
        <v>61</v>
      </c>
    </row>
    <row r="9" spans="1:16" ht="28.5">
      <c r="A9" s="228">
        <v>1</v>
      </c>
      <c r="B9" s="228"/>
      <c r="C9" s="228">
        <v>2</v>
      </c>
      <c r="D9" s="228">
        <v>3</v>
      </c>
      <c r="E9" s="231">
        <v>2</v>
      </c>
      <c r="F9" s="231">
        <v>3</v>
      </c>
      <c r="G9" s="231">
        <v>4</v>
      </c>
      <c r="H9" s="231">
        <v>5</v>
      </c>
      <c r="I9" s="231">
        <v>6</v>
      </c>
      <c r="J9" s="231">
        <v>7</v>
      </c>
      <c r="K9" s="238" t="s">
        <v>361</v>
      </c>
      <c r="L9" s="228" t="s">
        <v>362</v>
      </c>
      <c r="M9" s="238"/>
      <c r="P9" s="277">
        <f>COUNTIF(I12:I72,"&gt;0")</f>
        <v>38</v>
      </c>
    </row>
    <row r="10" spans="1:16" s="236" customFormat="1" ht="15">
      <c r="A10" s="274" t="s">
        <v>437</v>
      </c>
      <c r="B10" s="274"/>
      <c r="C10" s="274"/>
      <c r="D10" s="274"/>
      <c r="E10" s="278"/>
      <c r="F10" s="278"/>
      <c r="G10" s="309" t="s">
        <v>472</v>
      </c>
      <c r="H10" s="275"/>
      <c r="I10" s="275"/>
      <c r="J10" s="275"/>
      <c r="K10" s="275"/>
      <c r="L10" s="275"/>
      <c r="M10" s="234"/>
      <c r="N10" s="232"/>
      <c r="O10" s="235"/>
    </row>
    <row r="11" spans="1:16" ht="15">
      <c r="A11" s="228"/>
      <c r="B11" s="228"/>
      <c r="C11" s="228"/>
      <c r="D11" s="228"/>
      <c r="E11" s="230"/>
      <c r="F11" s="230"/>
      <c r="G11" s="300" t="s">
        <v>451</v>
      </c>
      <c r="H11" s="279"/>
      <c r="I11" s="280"/>
      <c r="J11" s="328"/>
      <c r="K11" s="231"/>
      <c r="L11" s="238"/>
      <c r="M11" s="238"/>
      <c r="P11" s="277"/>
    </row>
    <row r="12" spans="1:16" ht="28.5">
      <c r="A12" s="256">
        <v>1</v>
      </c>
      <c r="B12" s="255">
        <v>120000349</v>
      </c>
      <c r="C12" s="256">
        <v>995419</v>
      </c>
      <c r="D12" s="281"/>
      <c r="E12" s="233">
        <v>0.18</v>
      </c>
      <c r="F12" s="282"/>
      <c r="G12" s="310" t="s">
        <v>412</v>
      </c>
      <c r="H12" s="283" t="s">
        <v>466</v>
      </c>
      <c r="I12" s="284">
        <v>1.39</v>
      </c>
      <c r="J12" s="285"/>
      <c r="K12" s="268">
        <f>ROUND(J12*I12,2)</f>
        <v>0</v>
      </c>
      <c r="L12" s="240">
        <f>ROUND(IF(F12="",K12*E12,K12*F12),2)</f>
        <v>0</v>
      </c>
      <c r="M12" s="241" t="str">
        <f>IF($P$9&lt;&gt;$P$8,IF(OR(J12="",J12=0),"Included in other item",""),"")</f>
        <v>Included in other item</v>
      </c>
    </row>
    <row r="13" spans="1:16" ht="15">
      <c r="A13" s="256">
        <v>2</v>
      </c>
      <c r="B13" s="255"/>
      <c r="C13" s="256"/>
      <c r="D13" s="281"/>
      <c r="E13" s="233">
        <v>0.18</v>
      </c>
      <c r="F13" s="282"/>
      <c r="G13" s="311" t="s">
        <v>413</v>
      </c>
      <c r="H13" s="279" t="s">
        <v>466</v>
      </c>
      <c r="I13" s="284">
        <v>1.39</v>
      </c>
      <c r="J13" s="285"/>
      <c r="K13" s="268">
        <f t="shared" ref="K13:K42" si="0">ROUND(J13*I13,2)</f>
        <v>0</v>
      </c>
      <c r="L13" s="240">
        <f t="shared" ref="L13:L42" si="1">ROUND(IF(F13="",K13*E13,K13*F13),2)</f>
        <v>0</v>
      </c>
      <c r="M13" s="241" t="str">
        <f t="shared" ref="M13:M15" si="2">IF($P$9&lt;&gt;$P$8,IF(OR(J13="",J13=0),"Included in other item",""),"")</f>
        <v>Included in other item</v>
      </c>
    </row>
    <row r="14" spans="1:16" ht="90">
      <c r="A14" s="256"/>
      <c r="B14" s="255"/>
      <c r="C14" s="256"/>
      <c r="D14" s="257"/>
      <c r="E14" s="233"/>
      <c r="F14" s="233"/>
      <c r="G14" s="300" t="s">
        <v>414</v>
      </c>
      <c r="H14" s="286"/>
      <c r="I14" s="287"/>
      <c r="J14" s="328"/>
      <c r="K14" s="268"/>
      <c r="L14" s="240"/>
      <c r="M14" s="241"/>
    </row>
    <row r="15" spans="1:16" ht="15">
      <c r="A15" s="256">
        <v>3</v>
      </c>
      <c r="B15" s="255"/>
      <c r="C15" s="256"/>
      <c r="D15" s="281"/>
      <c r="E15" s="233">
        <v>0.18</v>
      </c>
      <c r="F15" s="282"/>
      <c r="G15" s="312" t="s">
        <v>415</v>
      </c>
      <c r="H15" s="286" t="s">
        <v>338</v>
      </c>
      <c r="I15" s="287">
        <v>65.866</v>
      </c>
      <c r="J15" s="285"/>
      <c r="K15" s="268">
        <f t="shared" si="0"/>
        <v>0</v>
      </c>
      <c r="L15" s="240">
        <f t="shared" si="1"/>
        <v>0</v>
      </c>
      <c r="M15" s="241" t="str">
        <f t="shared" si="2"/>
        <v>Included in other item</v>
      </c>
    </row>
    <row r="16" spans="1:16" ht="15">
      <c r="A16" s="256"/>
      <c r="B16" s="255"/>
      <c r="C16" s="256"/>
      <c r="D16" s="257"/>
      <c r="E16" s="233"/>
      <c r="F16" s="233"/>
      <c r="G16" s="300" t="s">
        <v>416</v>
      </c>
      <c r="H16" s="286"/>
      <c r="I16" s="287"/>
      <c r="J16" s="328"/>
      <c r="K16" s="268"/>
      <c r="L16" s="240"/>
      <c r="M16" s="241"/>
    </row>
    <row r="17" spans="1:13" ht="15">
      <c r="A17" s="256">
        <f>+A15+1</f>
        <v>4</v>
      </c>
      <c r="B17" s="255"/>
      <c r="C17" s="256"/>
      <c r="D17" s="281"/>
      <c r="E17" s="233">
        <v>0.18</v>
      </c>
      <c r="F17" s="282"/>
      <c r="G17" s="313" t="s">
        <v>417</v>
      </c>
      <c r="H17" s="286" t="s">
        <v>468</v>
      </c>
      <c r="I17" s="287">
        <v>20</v>
      </c>
      <c r="J17" s="285"/>
      <c r="K17" s="268">
        <f t="shared" si="0"/>
        <v>0</v>
      </c>
      <c r="L17" s="240">
        <f t="shared" si="1"/>
        <v>0</v>
      </c>
      <c r="M17" s="241"/>
    </row>
    <row r="18" spans="1:13" ht="30">
      <c r="A18" s="256"/>
      <c r="B18" s="255"/>
      <c r="C18" s="256"/>
      <c r="D18" s="257"/>
      <c r="E18" s="233"/>
      <c r="F18" s="233"/>
      <c r="G18" s="308" t="s">
        <v>418</v>
      </c>
      <c r="H18" s="286"/>
      <c r="I18" s="287"/>
      <c r="J18" s="328"/>
      <c r="K18" s="268"/>
      <c r="L18" s="240"/>
      <c r="M18" s="241"/>
    </row>
    <row r="19" spans="1:13" ht="15">
      <c r="A19" s="256"/>
      <c r="B19" s="255"/>
      <c r="C19" s="256"/>
      <c r="D19" s="257"/>
      <c r="E19" s="233"/>
      <c r="F19" s="233"/>
      <c r="G19" s="300" t="s">
        <v>419</v>
      </c>
      <c r="H19" s="286"/>
      <c r="I19" s="287"/>
      <c r="J19" s="328"/>
      <c r="K19" s="268"/>
      <c r="L19" s="240"/>
      <c r="M19" s="241"/>
    </row>
    <row r="20" spans="1:13" ht="15">
      <c r="A20" s="256">
        <v>5</v>
      </c>
      <c r="B20" s="255"/>
      <c r="C20" s="256"/>
      <c r="D20" s="281"/>
      <c r="E20" s="233">
        <v>0.18</v>
      </c>
      <c r="F20" s="282"/>
      <c r="G20" s="300" t="s">
        <v>420</v>
      </c>
      <c r="H20" s="286" t="s">
        <v>468</v>
      </c>
      <c r="I20" s="287">
        <v>165.11199999999999</v>
      </c>
      <c r="J20" s="285"/>
      <c r="K20" s="268">
        <f t="shared" si="0"/>
        <v>0</v>
      </c>
      <c r="L20" s="240">
        <f t="shared" si="1"/>
        <v>0</v>
      </c>
      <c r="M20" s="241"/>
    </row>
    <row r="21" spans="1:13" ht="15">
      <c r="A21" s="256">
        <v>6</v>
      </c>
      <c r="B21" s="255"/>
      <c r="C21" s="256"/>
      <c r="D21" s="281"/>
      <c r="E21" s="233">
        <v>0.18</v>
      </c>
      <c r="F21" s="282"/>
      <c r="G21" s="312" t="s">
        <v>421</v>
      </c>
      <c r="H21" s="286" t="s">
        <v>468</v>
      </c>
      <c r="I21" s="287">
        <v>1486.0039999999999</v>
      </c>
      <c r="J21" s="285"/>
      <c r="K21" s="268">
        <f t="shared" si="0"/>
        <v>0</v>
      </c>
      <c r="L21" s="240">
        <f t="shared" si="1"/>
        <v>0</v>
      </c>
      <c r="M21" s="241" t="str">
        <f t="shared" ref="M21:M25" si="3">IF($P$9&lt;&gt;$P$8,IF(OR(J21="",J21=0),"Included in other item",""),"")</f>
        <v>Included in other item</v>
      </c>
    </row>
    <row r="22" spans="1:13" ht="60">
      <c r="A22" s="256"/>
      <c r="B22" s="255"/>
      <c r="C22" s="256"/>
      <c r="D22" s="257"/>
      <c r="E22" s="233"/>
      <c r="F22" s="233"/>
      <c r="G22" s="314" t="s">
        <v>452</v>
      </c>
      <c r="H22" s="286"/>
      <c r="I22" s="287"/>
      <c r="J22" s="328"/>
      <c r="K22" s="268"/>
      <c r="L22" s="240"/>
      <c r="M22" s="241" t="str">
        <f t="shared" ref="M22" si="4">IF($P$9&lt;&gt;$P$8,IF(OR(J22="",J22=0),"Included in other item",""),"")</f>
        <v>Included in other item</v>
      </c>
    </row>
    <row r="23" spans="1:13" ht="50.25" customHeight="1">
      <c r="A23" s="256">
        <v>7</v>
      </c>
      <c r="B23" s="255"/>
      <c r="C23" s="256"/>
      <c r="D23" s="281"/>
      <c r="E23" s="233">
        <v>0.18</v>
      </c>
      <c r="F23" s="282"/>
      <c r="G23" s="313" t="s">
        <v>453</v>
      </c>
      <c r="H23" s="286" t="s">
        <v>468</v>
      </c>
      <c r="I23" s="287">
        <v>81.808000000000007</v>
      </c>
      <c r="J23" s="285"/>
      <c r="K23" s="268">
        <f t="shared" si="0"/>
        <v>0</v>
      </c>
      <c r="L23" s="240">
        <f t="shared" si="1"/>
        <v>0</v>
      </c>
      <c r="M23" s="241"/>
    </row>
    <row r="24" spans="1:13" ht="15">
      <c r="A24" s="256">
        <v>8</v>
      </c>
      <c r="B24" s="255"/>
      <c r="C24" s="256"/>
      <c r="D24" s="281"/>
      <c r="E24" s="233">
        <v>0.18</v>
      </c>
      <c r="F24" s="282"/>
      <c r="G24" s="300" t="s">
        <v>454</v>
      </c>
      <c r="H24" s="286" t="s">
        <v>468</v>
      </c>
      <c r="I24" s="287">
        <v>24.776</v>
      </c>
      <c r="J24" s="285"/>
      <c r="K24" s="268">
        <f t="shared" si="0"/>
        <v>0</v>
      </c>
      <c r="L24" s="240">
        <f t="shared" si="1"/>
        <v>0</v>
      </c>
      <c r="M24" s="241"/>
    </row>
    <row r="25" spans="1:13" ht="15">
      <c r="A25" s="256">
        <v>9</v>
      </c>
      <c r="B25" s="255"/>
      <c r="C25" s="256"/>
      <c r="D25" s="281"/>
      <c r="E25" s="233">
        <v>0.18</v>
      </c>
      <c r="F25" s="282"/>
      <c r="G25" s="312" t="s">
        <v>455</v>
      </c>
      <c r="H25" s="286" t="s">
        <v>468</v>
      </c>
      <c r="I25" s="287">
        <v>81.808000000000007</v>
      </c>
      <c r="J25" s="285"/>
      <c r="K25" s="268">
        <f t="shared" si="0"/>
        <v>0</v>
      </c>
      <c r="L25" s="240">
        <f t="shared" si="1"/>
        <v>0</v>
      </c>
      <c r="M25" s="241" t="str">
        <f t="shared" si="3"/>
        <v>Included in other item</v>
      </c>
    </row>
    <row r="26" spans="1:13" ht="15">
      <c r="A26" s="256"/>
      <c r="B26" s="255"/>
      <c r="C26" s="256"/>
      <c r="D26" s="257"/>
      <c r="E26" s="233"/>
      <c r="F26" s="233"/>
      <c r="G26" s="313" t="s">
        <v>422</v>
      </c>
      <c r="H26" s="286"/>
      <c r="I26" s="287"/>
      <c r="J26" s="328"/>
      <c r="K26" s="268"/>
      <c r="L26" s="240"/>
      <c r="M26" s="241"/>
    </row>
    <row r="27" spans="1:13" ht="15">
      <c r="A27" s="256">
        <v>10</v>
      </c>
      <c r="B27" s="255"/>
      <c r="C27" s="256"/>
      <c r="D27" s="281"/>
      <c r="E27" s="233">
        <v>0.18</v>
      </c>
      <c r="F27" s="282"/>
      <c r="G27" s="313" t="s">
        <v>456</v>
      </c>
      <c r="H27" s="286" t="s">
        <v>338</v>
      </c>
      <c r="I27" s="287">
        <v>8.9890000000000008</v>
      </c>
      <c r="J27" s="285"/>
      <c r="K27" s="268">
        <f t="shared" si="0"/>
        <v>0</v>
      </c>
      <c r="L27" s="240">
        <f t="shared" si="1"/>
        <v>0</v>
      </c>
      <c r="M27" s="241"/>
    </row>
    <row r="28" spans="1:13" ht="15">
      <c r="A28" s="256">
        <v>11</v>
      </c>
      <c r="B28" s="255"/>
      <c r="C28" s="256"/>
      <c r="D28" s="281"/>
      <c r="E28" s="233">
        <v>0.18</v>
      </c>
      <c r="F28" s="282"/>
      <c r="G28" s="313" t="s">
        <v>423</v>
      </c>
      <c r="H28" s="286" t="s">
        <v>338</v>
      </c>
      <c r="I28" s="287">
        <v>1.661</v>
      </c>
      <c r="J28" s="285"/>
      <c r="K28" s="268">
        <f t="shared" si="0"/>
        <v>0</v>
      </c>
      <c r="L28" s="240">
        <f t="shared" si="1"/>
        <v>0</v>
      </c>
      <c r="M28" s="241"/>
    </row>
    <row r="29" spans="1:13" ht="15">
      <c r="A29" s="256"/>
      <c r="B29" s="255"/>
      <c r="C29" s="256"/>
      <c r="D29" s="257"/>
      <c r="E29" s="233"/>
      <c r="F29" s="233"/>
      <c r="G29" s="313" t="s">
        <v>424</v>
      </c>
      <c r="H29" s="286"/>
      <c r="I29" s="287"/>
      <c r="J29" s="328"/>
      <c r="K29" s="268"/>
      <c r="L29" s="240"/>
      <c r="M29" s="241"/>
    </row>
    <row r="30" spans="1:13" ht="15">
      <c r="A30" s="256">
        <v>12</v>
      </c>
      <c r="B30" s="255"/>
      <c r="C30" s="256"/>
      <c r="D30" s="281"/>
      <c r="E30" s="233">
        <v>0.18</v>
      </c>
      <c r="F30" s="282"/>
      <c r="G30" s="313" t="s">
        <v>425</v>
      </c>
      <c r="H30" s="286" t="s">
        <v>464</v>
      </c>
      <c r="I30" s="287">
        <v>2</v>
      </c>
      <c r="J30" s="285"/>
      <c r="K30" s="268">
        <f t="shared" si="0"/>
        <v>0</v>
      </c>
      <c r="L30" s="240">
        <f t="shared" si="1"/>
        <v>0</v>
      </c>
      <c r="M30" s="241"/>
    </row>
    <row r="31" spans="1:13" ht="15">
      <c r="A31" s="256">
        <v>13</v>
      </c>
      <c r="B31" s="255"/>
      <c r="C31" s="256"/>
      <c r="D31" s="281"/>
      <c r="E31" s="233">
        <v>0.18</v>
      </c>
      <c r="F31" s="282"/>
      <c r="G31" s="313" t="s">
        <v>377</v>
      </c>
      <c r="H31" s="286" t="s">
        <v>464</v>
      </c>
      <c r="I31" s="287">
        <v>2</v>
      </c>
      <c r="J31" s="285"/>
      <c r="K31" s="268">
        <f t="shared" si="0"/>
        <v>0</v>
      </c>
      <c r="L31" s="240">
        <f t="shared" si="1"/>
        <v>0</v>
      </c>
      <c r="M31" s="241"/>
    </row>
    <row r="32" spans="1:13" ht="15">
      <c r="A32" s="256"/>
      <c r="B32" s="255"/>
      <c r="C32" s="256"/>
      <c r="D32" s="257"/>
      <c r="E32" s="233"/>
      <c r="F32" s="233"/>
      <c r="G32" s="313" t="s">
        <v>426</v>
      </c>
      <c r="H32" s="286"/>
      <c r="I32" s="287"/>
      <c r="J32" s="328"/>
      <c r="K32" s="268"/>
      <c r="L32" s="240"/>
      <c r="M32" s="241"/>
    </row>
    <row r="33" spans="1:17" ht="15">
      <c r="A33" s="256">
        <v>14</v>
      </c>
      <c r="B33" s="255"/>
      <c r="C33" s="256"/>
      <c r="D33" s="281"/>
      <c r="E33" s="233">
        <v>0.18</v>
      </c>
      <c r="F33" s="282"/>
      <c r="G33" s="313" t="s">
        <v>380</v>
      </c>
      <c r="H33" s="286" t="s">
        <v>464</v>
      </c>
      <c r="I33" s="287">
        <v>4</v>
      </c>
      <c r="J33" s="285"/>
      <c r="K33" s="268">
        <f t="shared" si="0"/>
        <v>0</v>
      </c>
      <c r="L33" s="240">
        <f t="shared" si="1"/>
        <v>0</v>
      </c>
      <c r="M33" s="241"/>
    </row>
    <row r="34" spans="1:17" ht="15">
      <c r="A34" s="256">
        <f>A33+1</f>
        <v>15</v>
      </c>
      <c r="B34" s="255"/>
      <c r="C34" s="256"/>
      <c r="D34" s="281"/>
      <c r="E34" s="233">
        <v>0.18</v>
      </c>
      <c r="F34" s="282"/>
      <c r="G34" s="313" t="s">
        <v>381</v>
      </c>
      <c r="H34" s="286" t="s">
        <v>464</v>
      </c>
      <c r="I34" s="287">
        <v>4</v>
      </c>
      <c r="J34" s="285"/>
      <c r="K34" s="268">
        <f t="shared" si="0"/>
        <v>0</v>
      </c>
      <c r="L34" s="240">
        <f t="shared" si="1"/>
        <v>0</v>
      </c>
      <c r="M34" s="241"/>
    </row>
    <row r="35" spans="1:17" ht="15">
      <c r="A35" s="256">
        <f t="shared" ref="A35:A36" si="5">A34+1</f>
        <v>16</v>
      </c>
      <c r="B35" s="255"/>
      <c r="C35" s="256"/>
      <c r="D35" s="281"/>
      <c r="E35" s="233">
        <v>0.18</v>
      </c>
      <c r="F35" s="282"/>
      <c r="G35" s="313" t="s">
        <v>427</v>
      </c>
      <c r="H35" s="286" t="s">
        <v>465</v>
      </c>
      <c r="I35" s="287">
        <v>4</v>
      </c>
      <c r="J35" s="285"/>
      <c r="K35" s="268">
        <f t="shared" si="0"/>
        <v>0</v>
      </c>
      <c r="L35" s="240">
        <f t="shared" si="1"/>
        <v>0</v>
      </c>
      <c r="M35" s="241"/>
    </row>
    <row r="36" spans="1:17" ht="15">
      <c r="A36" s="256">
        <f t="shared" si="5"/>
        <v>17</v>
      </c>
      <c r="B36" s="255"/>
      <c r="C36" s="256"/>
      <c r="D36" s="281"/>
      <c r="E36" s="233">
        <v>0.18</v>
      </c>
      <c r="F36" s="282"/>
      <c r="G36" s="313" t="s">
        <v>428</v>
      </c>
      <c r="H36" s="286" t="s">
        <v>464</v>
      </c>
      <c r="I36" s="287">
        <v>4</v>
      </c>
      <c r="J36" s="285"/>
      <c r="K36" s="268">
        <f t="shared" si="0"/>
        <v>0</v>
      </c>
      <c r="L36" s="240">
        <f t="shared" si="1"/>
        <v>0</v>
      </c>
      <c r="M36" s="241"/>
    </row>
    <row r="37" spans="1:17" ht="57">
      <c r="A37" s="256"/>
      <c r="B37" s="255"/>
      <c r="C37" s="256"/>
      <c r="D37" s="257"/>
      <c r="E37" s="233"/>
      <c r="F37" s="233"/>
      <c r="G37" s="313" t="s">
        <v>429</v>
      </c>
      <c r="H37" s="286"/>
      <c r="I37" s="287"/>
      <c r="J37" s="328"/>
      <c r="K37" s="268"/>
      <c r="L37" s="240"/>
      <c r="M37" s="241"/>
    </row>
    <row r="38" spans="1:17" ht="15">
      <c r="A38" s="256">
        <v>18</v>
      </c>
      <c r="B38" s="255"/>
      <c r="C38" s="256"/>
      <c r="D38" s="281"/>
      <c r="E38" s="233">
        <v>0.18</v>
      </c>
      <c r="F38" s="282"/>
      <c r="G38" s="313" t="s">
        <v>430</v>
      </c>
      <c r="H38" s="286" t="s">
        <v>466</v>
      </c>
      <c r="I38" s="287">
        <v>1.39</v>
      </c>
      <c r="J38" s="285"/>
      <c r="K38" s="268">
        <f t="shared" si="0"/>
        <v>0</v>
      </c>
      <c r="L38" s="240">
        <f t="shared" si="1"/>
        <v>0</v>
      </c>
      <c r="M38" s="241"/>
    </row>
    <row r="39" spans="1:17" ht="15">
      <c r="A39" s="256"/>
      <c r="B39" s="255"/>
      <c r="C39" s="256"/>
      <c r="D39" s="257"/>
      <c r="E39" s="233"/>
      <c r="F39" s="233"/>
      <c r="G39" s="308" t="s">
        <v>431</v>
      </c>
      <c r="H39" s="286"/>
      <c r="I39" s="287"/>
      <c r="J39" s="328"/>
      <c r="K39" s="268"/>
      <c r="L39" s="240"/>
      <c r="M39" s="241"/>
    </row>
    <row r="40" spans="1:17" ht="15">
      <c r="A40" s="256">
        <v>19</v>
      </c>
      <c r="B40" s="255"/>
      <c r="C40" s="256"/>
      <c r="D40" s="281"/>
      <c r="E40" s="233">
        <v>0.18</v>
      </c>
      <c r="F40" s="282"/>
      <c r="G40" s="313" t="s">
        <v>432</v>
      </c>
      <c r="H40" s="286" t="s">
        <v>469</v>
      </c>
      <c r="I40" s="287">
        <v>2</v>
      </c>
      <c r="J40" s="285"/>
      <c r="K40" s="268">
        <f t="shared" si="0"/>
        <v>0</v>
      </c>
      <c r="L40" s="240">
        <f t="shared" si="1"/>
        <v>0</v>
      </c>
      <c r="M40" s="241"/>
    </row>
    <row r="41" spans="1:17" ht="57">
      <c r="A41" s="256">
        <v>20</v>
      </c>
      <c r="B41" s="255"/>
      <c r="C41" s="256"/>
      <c r="D41" s="281"/>
      <c r="E41" s="233">
        <v>0.18</v>
      </c>
      <c r="F41" s="282"/>
      <c r="G41" s="313" t="s">
        <v>433</v>
      </c>
      <c r="H41" s="286" t="s">
        <v>338</v>
      </c>
      <c r="I41" s="287">
        <v>20.974</v>
      </c>
      <c r="J41" s="285"/>
      <c r="K41" s="268">
        <f t="shared" si="0"/>
        <v>0</v>
      </c>
      <c r="L41" s="240">
        <f t="shared" si="1"/>
        <v>0</v>
      </c>
      <c r="M41" s="241"/>
    </row>
    <row r="42" spans="1:17" ht="42.75">
      <c r="A42" s="256">
        <v>21</v>
      </c>
      <c r="B42" s="255"/>
      <c r="C42" s="256"/>
      <c r="D42" s="281"/>
      <c r="E42" s="233">
        <v>0.18</v>
      </c>
      <c r="F42" s="282"/>
      <c r="G42" s="313" t="s">
        <v>434</v>
      </c>
      <c r="H42" s="286" t="s">
        <v>467</v>
      </c>
      <c r="I42" s="287">
        <v>1.2709999999999999</v>
      </c>
      <c r="J42" s="285"/>
      <c r="K42" s="268">
        <f t="shared" si="0"/>
        <v>0</v>
      </c>
      <c r="L42" s="240">
        <f t="shared" si="1"/>
        <v>0</v>
      </c>
      <c r="M42" s="241"/>
    </row>
    <row r="43" spans="1:17" s="289" customFormat="1" ht="15">
      <c r="A43" s="332"/>
      <c r="B43" s="332"/>
      <c r="C43" s="332"/>
      <c r="D43" s="332"/>
      <c r="E43" s="332"/>
      <c r="F43" s="262"/>
      <c r="G43" s="360" t="s">
        <v>471</v>
      </c>
      <c r="H43" s="357"/>
      <c r="I43" s="357"/>
      <c r="J43" s="333"/>
      <c r="K43" s="358">
        <f>SUM(K12:K42)</f>
        <v>0</v>
      </c>
      <c r="L43" s="359">
        <f>SUM(L12:L42)</f>
        <v>0</v>
      </c>
      <c r="M43" s="288"/>
      <c r="Q43" s="290"/>
    </row>
    <row r="44" spans="1:17" s="289" customFormat="1" ht="15">
      <c r="A44" s="334"/>
      <c r="B44" s="334"/>
      <c r="C44" s="334"/>
      <c r="D44" s="334"/>
      <c r="E44" s="334"/>
      <c r="F44" s="233"/>
      <c r="G44" s="334"/>
      <c r="H44" s="334"/>
      <c r="I44" s="334"/>
      <c r="J44" s="328"/>
      <c r="K44" s="335"/>
      <c r="L44" s="335"/>
      <c r="M44" s="288"/>
      <c r="Q44" s="290"/>
    </row>
    <row r="45" spans="1:17" s="289" customFormat="1" ht="15">
      <c r="A45" s="334"/>
      <c r="B45" s="334"/>
      <c r="C45" s="334"/>
      <c r="D45" s="334"/>
      <c r="E45" s="334"/>
      <c r="F45" s="233"/>
      <c r="G45" s="336" t="s">
        <v>463</v>
      </c>
      <c r="H45" s="334"/>
      <c r="I45" s="334"/>
      <c r="J45" s="328"/>
      <c r="K45" s="335"/>
      <c r="L45" s="335"/>
      <c r="M45" s="288"/>
      <c r="Q45" s="290"/>
    </row>
    <row r="46" spans="1:17" ht="15">
      <c r="A46" s="256"/>
      <c r="B46" s="255"/>
      <c r="C46" s="256"/>
      <c r="D46" s="337"/>
      <c r="E46" s="233"/>
      <c r="F46" s="233"/>
      <c r="G46" s="338" t="s">
        <v>451</v>
      </c>
      <c r="H46" s="339"/>
      <c r="I46" s="340"/>
      <c r="J46" s="328"/>
      <c r="K46" s="341"/>
      <c r="L46" s="342"/>
      <c r="M46" s="241"/>
      <c r="Q46" s="326"/>
    </row>
    <row r="47" spans="1:17" ht="28.5">
      <c r="A47" s="256">
        <v>1</v>
      </c>
      <c r="B47" s="255"/>
      <c r="C47" s="256"/>
      <c r="D47" s="281"/>
      <c r="E47" s="233">
        <v>0.18</v>
      </c>
      <c r="F47" s="282"/>
      <c r="G47" s="310" t="s">
        <v>412</v>
      </c>
      <c r="H47" s="291" t="s">
        <v>466</v>
      </c>
      <c r="I47" s="292">
        <v>1.248</v>
      </c>
      <c r="J47" s="343"/>
      <c r="K47" s="268">
        <f t="shared" ref="K47:K71" si="6">ROUND(J47*I47,2)</f>
        <v>0</v>
      </c>
      <c r="L47" s="240">
        <f t="shared" ref="L47:L71" si="7">ROUND(IF(F47="",K47*E47,K47*F47),2)</f>
        <v>0</v>
      </c>
      <c r="M47" s="241"/>
    </row>
    <row r="48" spans="1:17" ht="15">
      <c r="A48" s="256">
        <v>2</v>
      </c>
      <c r="B48" s="255"/>
      <c r="C48" s="256"/>
      <c r="D48" s="281"/>
      <c r="E48" s="233">
        <v>0.18</v>
      </c>
      <c r="F48" s="282"/>
      <c r="G48" s="311" t="s">
        <v>413</v>
      </c>
      <c r="H48" s="293" t="s">
        <v>466</v>
      </c>
      <c r="I48" s="292">
        <v>1.248</v>
      </c>
      <c r="J48" s="343"/>
      <c r="K48" s="268">
        <f t="shared" si="6"/>
        <v>0</v>
      </c>
      <c r="L48" s="240">
        <f t="shared" si="7"/>
        <v>0</v>
      </c>
      <c r="M48" s="241"/>
    </row>
    <row r="49" spans="1:13" ht="71.25">
      <c r="A49" s="256"/>
      <c r="B49" s="255"/>
      <c r="C49" s="256"/>
      <c r="D49" s="257"/>
      <c r="E49" s="233"/>
      <c r="F49" s="233"/>
      <c r="G49" s="315" t="s">
        <v>414</v>
      </c>
      <c r="H49" s="293"/>
      <c r="I49" s="327"/>
      <c r="J49" s="328"/>
      <c r="K49" s="268"/>
      <c r="L49" s="240"/>
      <c r="M49" s="241"/>
    </row>
    <row r="50" spans="1:13" ht="15">
      <c r="A50" s="256">
        <v>3</v>
      </c>
      <c r="B50" s="255"/>
      <c r="C50" s="256"/>
      <c r="D50" s="281"/>
      <c r="E50" s="233">
        <v>0.18</v>
      </c>
      <c r="F50" s="282"/>
      <c r="G50" s="316" t="s">
        <v>458</v>
      </c>
      <c r="H50" s="293" t="s">
        <v>338</v>
      </c>
      <c r="I50" s="292">
        <v>112.925</v>
      </c>
      <c r="J50" s="343"/>
      <c r="K50" s="268">
        <f t="shared" si="6"/>
        <v>0</v>
      </c>
      <c r="L50" s="240">
        <f t="shared" si="7"/>
        <v>0</v>
      </c>
      <c r="M50" s="241"/>
    </row>
    <row r="51" spans="1:13" ht="30">
      <c r="A51" s="256"/>
      <c r="B51" s="255"/>
      <c r="C51" s="256"/>
      <c r="D51" s="257"/>
      <c r="E51" s="233"/>
      <c r="F51" s="233"/>
      <c r="G51" s="317" t="s">
        <v>418</v>
      </c>
      <c r="H51" s="293"/>
      <c r="I51" s="327"/>
      <c r="J51" s="328"/>
      <c r="K51" s="268"/>
      <c r="L51" s="240"/>
      <c r="M51" s="241"/>
    </row>
    <row r="52" spans="1:13" ht="15">
      <c r="A52" s="256"/>
      <c r="B52" s="255"/>
      <c r="C52" s="256"/>
      <c r="D52" s="257"/>
      <c r="E52" s="233"/>
      <c r="F52" s="233"/>
      <c r="G52" s="318" t="s">
        <v>419</v>
      </c>
      <c r="H52" s="293"/>
      <c r="I52" s="327"/>
      <c r="J52" s="328"/>
      <c r="K52" s="268"/>
      <c r="L52" s="240"/>
      <c r="M52" s="241"/>
    </row>
    <row r="53" spans="1:13" ht="15">
      <c r="A53" s="256">
        <v>4</v>
      </c>
      <c r="B53" s="255"/>
      <c r="C53" s="256"/>
      <c r="D53" s="281"/>
      <c r="E53" s="233">
        <v>0.18</v>
      </c>
      <c r="F53" s="282"/>
      <c r="G53" s="201" t="s">
        <v>421</v>
      </c>
      <c r="H53" s="293" t="s">
        <v>468</v>
      </c>
      <c r="I53" s="292">
        <v>2258.2199999999998</v>
      </c>
      <c r="J53" s="343"/>
      <c r="K53" s="268">
        <f t="shared" si="6"/>
        <v>0</v>
      </c>
      <c r="L53" s="240">
        <f t="shared" si="7"/>
        <v>0</v>
      </c>
      <c r="M53" s="241"/>
    </row>
    <row r="54" spans="1:13" ht="60">
      <c r="A54" s="256"/>
      <c r="B54" s="255"/>
      <c r="C54" s="256"/>
      <c r="D54" s="257"/>
      <c r="E54" s="233"/>
      <c r="F54" s="233"/>
      <c r="G54" s="317" t="s">
        <v>452</v>
      </c>
      <c r="H54" s="293"/>
      <c r="I54" s="327"/>
      <c r="J54" s="328"/>
      <c r="K54" s="268"/>
      <c r="L54" s="240"/>
      <c r="M54" s="241"/>
    </row>
    <row r="55" spans="1:13" ht="15">
      <c r="A55" s="256">
        <v>5</v>
      </c>
      <c r="B55" s="255"/>
      <c r="C55" s="256"/>
      <c r="D55" s="281"/>
      <c r="E55" s="233">
        <v>0.18</v>
      </c>
      <c r="F55" s="282"/>
      <c r="G55" s="201" t="s">
        <v>453</v>
      </c>
      <c r="H55" s="293" t="s">
        <v>468</v>
      </c>
      <c r="I55" s="292">
        <v>301.72000000000003</v>
      </c>
      <c r="J55" s="343"/>
      <c r="K55" s="268">
        <f t="shared" si="6"/>
        <v>0</v>
      </c>
      <c r="L55" s="240">
        <f t="shared" si="7"/>
        <v>0</v>
      </c>
      <c r="M55" s="241"/>
    </row>
    <row r="56" spans="1:13" ht="15">
      <c r="A56" s="256">
        <v>6</v>
      </c>
      <c r="B56" s="255"/>
      <c r="C56" s="256"/>
      <c r="D56" s="281"/>
      <c r="E56" s="233">
        <v>0.18</v>
      </c>
      <c r="F56" s="282"/>
      <c r="G56" s="201" t="s">
        <v>454</v>
      </c>
      <c r="H56" s="293" t="s">
        <v>468</v>
      </c>
      <c r="I56" s="292">
        <v>34.83</v>
      </c>
      <c r="J56" s="343"/>
      <c r="K56" s="268">
        <f t="shared" si="6"/>
        <v>0</v>
      </c>
      <c r="L56" s="240">
        <f t="shared" si="7"/>
        <v>0</v>
      </c>
      <c r="M56" s="241"/>
    </row>
    <row r="57" spans="1:13" ht="15">
      <c r="A57" s="256"/>
      <c r="B57" s="255"/>
      <c r="C57" s="256"/>
      <c r="D57" s="257"/>
      <c r="E57" s="233"/>
      <c r="F57" s="233"/>
      <c r="G57" s="319" t="s">
        <v>422</v>
      </c>
      <c r="H57" s="293"/>
      <c r="I57" s="327"/>
      <c r="J57" s="328"/>
      <c r="K57" s="268"/>
      <c r="L57" s="240"/>
      <c r="M57" s="241"/>
    </row>
    <row r="58" spans="1:13" ht="15">
      <c r="A58" s="256">
        <v>7</v>
      </c>
      <c r="B58" s="255"/>
      <c r="C58" s="256"/>
      <c r="D58" s="281"/>
      <c r="E58" s="233">
        <v>0.18</v>
      </c>
      <c r="F58" s="282"/>
      <c r="G58" s="201" t="s">
        <v>456</v>
      </c>
      <c r="H58" s="293" t="s">
        <v>338</v>
      </c>
      <c r="I58" s="292">
        <v>23.036000000000001</v>
      </c>
      <c r="J58" s="343"/>
      <c r="K58" s="268">
        <f t="shared" si="6"/>
        <v>0</v>
      </c>
      <c r="L58" s="240">
        <f t="shared" si="7"/>
        <v>0</v>
      </c>
      <c r="M58" s="241"/>
    </row>
    <row r="59" spans="1:13" ht="15">
      <c r="A59" s="256">
        <v>8</v>
      </c>
      <c r="B59" s="255"/>
      <c r="C59" s="256"/>
      <c r="D59" s="281"/>
      <c r="E59" s="233">
        <v>0.18</v>
      </c>
      <c r="F59" s="282"/>
      <c r="G59" s="320" t="s">
        <v>459</v>
      </c>
      <c r="H59" s="293" t="s">
        <v>338</v>
      </c>
      <c r="I59" s="292">
        <v>2.681</v>
      </c>
      <c r="J59" s="343"/>
      <c r="K59" s="268">
        <f t="shared" si="6"/>
        <v>0</v>
      </c>
      <c r="L59" s="240">
        <f t="shared" si="7"/>
        <v>0</v>
      </c>
      <c r="M59" s="241"/>
    </row>
    <row r="60" spans="1:13" ht="15">
      <c r="A60" s="256"/>
      <c r="B60" s="255"/>
      <c r="C60" s="256"/>
      <c r="D60" s="257"/>
      <c r="E60" s="233"/>
      <c r="F60" s="233"/>
      <c r="G60" s="321" t="s">
        <v>424</v>
      </c>
      <c r="H60" s="293"/>
      <c r="I60" s="327"/>
      <c r="J60" s="328"/>
      <c r="K60" s="268"/>
      <c r="L60" s="240"/>
      <c r="M60" s="241"/>
    </row>
    <row r="61" spans="1:13" ht="15">
      <c r="A61" s="256">
        <v>9</v>
      </c>
      <c r="B61" s="255"/>
      <c r="C61" s="256"/>
      <c r="D61" s="281"/>
      <c r="E61" s="233">
        <v>0.18</v>
      </c>
      <c r="F61" s="282"/>
      <c r="G61" s="322" t="s">
        <v>425</v>
      </c>
      <c r="H61" s="293" t="s">
        <v>464</v>
      </c>
      <c r="I61" s="292">
        <v>3</v>
      </c>
      <c r="J61" s="343"/>
      <c r="K61" s="268">
        <f t="shared" si="6"/>
        <v>0</v>
      </c>
      <c r="L61" s="240">
        <f t="shared" si="7"/>
        <v>0</v>
      </c>
      <c r="M61" s="241"/>
    </row>
    <row r="62" spans="1:13" ht="15">
      <c r="A62" s="256"/>
      <c r="B62" s="255"/>
      <c r="C62" s="256"/>
      <c r="D62" s="257"/>
      <c r="E62" s="233"/>
      <c r="F62" s="233"/>
      <c r="G62" s="318" t="s">
        <v>426</v>
      </c>
      <c r="H62" s="293"/>
      <c r="I62" s="327"/>
      <c r="J62" s="328"/>
      <c r="K62" s="268"/>
      <c r="L62" s="240"/>
      <c r="M62" s="241"/>
    </row>
    <row r="63" spans="1:13" ht="15">
      <c r="A63" s="256">
        <v>10</v>
      </c>
      <c r="B63" s="255"/>
      <c r="C63" s="256"/>
      <c r="D63" s="281"/>
      <c r="E63" s="233">
        <v>0.18</v>
      </c>
      <c r="F63" s="282"/>
      <c r="G63" s="201" t="s">
        <v>380</v>
      </c>
      <c r="H63" s="293" t="s">
        <v>464</v>
      </c>
      <c r="I63" s="292">
        <v>3</v>
      </c>
      <c r="J63" s="343"/>
      <c r="K63" s="268">
        <f t="shared" si="6"/>
        <v>0</v>
      </c>
      <c r="L63" s="240">
        <f t="shared" si="7"/>
        <v>0</v>
      </c>
      <c r="M63" s="241"/>
    </row>
    <row r="64" spans="1:13" ht="15">
      <c r="A64" s="256">
        <v>11</v>
      </c>
      <c r="B64" s="255"/>
      <c r="C64" s="256"/>
      <c r="D64" s="281"/>
      <c r="E64" s="233">
        <v>0.18</v>
      </c>
      <c r="F64" s="282"/>
      <c r="G64" s="201" t="s">
        <v>381</v>
      </c>
      <c r="H64" s="293" t="s">
        <v>464</v>
      </c>
      <c r="I64" s="292">
        <v>3</v>
      </c>
      <c r="J64" s="343"/>
      <c r="K64" s="268">
        <f t="shared" si="6"/>
        <v>0</v>
      </c>
      <c r="L64" s="240">
        <f t="shared" si="7"/>
        <v>0</v>
      </c>
      <c r="M64" s="241"/>
    </row>
    <row r="65" spans="1:15" ht="15">
      <c r="A65" s="256">
        <v>12</v>
      </c>
      <c r="B65" s="255"/>
      <c r="C65" s="256"/>
      <c r="D65" s="281"/>
      <c r="E65" s="233">
        <v>0.18</v>
      </c>
      <c r="F65" s="282"/>
      <c r="G65" s="201" t="s">
        <v>427</v>
      </c>
      <c r="H65" s="293" t="s">
        <v>465</v>
      </c>
      <c r="I65" s="292">
        <v>3</v>
      </c>
      <c r="J65" s="343"/>
      <c r="K65" s="268">
        <f t="shared" si="6"/>
        <v>0</v>
      </c>
      <c r="L65" s="240">
        <f t="shared" si="7"/>
        <v>0</v>
      </c>
      <c r="M65" s="241"/>
    </row>
    <row r="66" spans="1:15" ht="15">
      <c r="A66" s="256">
        <v>13</v>
      </c>
      <c r="B66" s="255"/>
      <c r="C66" s="256"/>
      <c r="D66" s="281"/>
      <c r="E66" s="233">
        <v>0.18</v>
      </c>
      <c r="F66" s="282"/>
      <c r="G66" s="201" t="s">
        <v>457</v>
      </c>
      <c r="H66" s="293" t="s">
        <v>465</v>
      </c>
      <c r="I66" s="292">
        <v>3</v>
      </c>
      <c r="J66" s="343"/>
      <c r="K66" s="268">
        <f t="shared" si="6"/>
        <v>0</v>
      </c>
      <c r="L66" s="240">
        <f t="shared" si="7"/>
        <v>0</v>
      </c>
      <c r="M66" s="241"/>
    </row>
    <row r="67" spans="1:15" ht="15">
      <c r="A67" s="256">
        <v>14</v>
      </c>
      <c r="B67" s="255"/>
      <c r="C67" s="256"/>
      <c r="D67" s="281"/>
      <c r="E67" s="233">
        <v>0.18</v>
      </c>
      <c r="F67" s="282"/>
      <c r="G67" s="201" t="s">
        <v>428</v>
      </c>
      <c r="H67" s="293" t="s">
        <v>464</v>
      </c>
      <c r="I67" s="292">
        <v>3</v>
      </c>
      <c r="J67" s="343"/>
      <c r="K67" s="268">
        <f t="shared" si="6"/>
        <v>0</v>
      </c>
      <c r="L67" s="240">
        <f t="shared" si="7"/>
        <v>0</v>
      </c>
      <c r="M67" s="241"/>
    </row>
    <row r="68" spans="1:15" ht="75">
      <c r="A68" s="256"/>
      <c r="B68" s="255"/>
      <c r="C68" s="256"/>
      <c r="D68" s="257"/>
      <c r="E68" s="233"/>
      <c r="F68" s="233"/>
      <c r="G68" s="329" t="s">
        <v>429</v>
      </c>
      <c r="H68" s="293"/>
      <c r="I68" s="327"/>
      <c r="J68" s="328"/>
      <c r="K68" s="268"/>
      <c r="L68" s="240"/>
      <c r="M68" s="241"/>
    </row>
    <row r="69" spans="1:15" ht="15">
      <c r="A69" s="256">
        <v>15</v>
      </c>
      <c r="B69" s="255"/>
      <c r="C69" s="256"/>
      <c r="D69" s="281"/>
      <c r="E69" s="233">
        <v>0.18</v>
      </c>
      <c r="F69" s="282"/>
      <c r="G69" s="323" t="s">
        <v>460</v>
      </c>
      <c r="H69" s="294" t="s">
        <v>466</v>
      </c>
      <c r="I69" s="292">
        <v>1.248</v>
      </c>
      <c r="J69" s="343"/>
      <c r="K69" s="268">
        <f t="shared" si="6"/>
        <v>0</v>
      </c>
      <c r="L69" s="240">
        <f t="shared" si="7"/>
        <v>0</v>
      </c>
      <c r="M69" s="241"/>
    </row>
    <row r="70" spans="1:15" ht="57">
      <c r="A70" s="256">
        <v>16</v>
      </c>
      <c r="B70" s="255"/>
      <c r="C70" s="256"/>
      <c r="D70" s="281"/>
      <c r="E70" s="233">
        <v>0.18</v>
      </c>
      <c r="F70" s="282"/>
      <c r="G70" s="324" t="s">
        <v>433</v>
      </c>
      <c r="H70" s="295" t="s">
        <v>338</v>
      </c>
      <c r="I70" s="292">
        <v>40.932000000000002</v>
      </c>
      <c r="J70" s="343"/>
      <c r="K70" s="268">
        <f t="shared" si="6"/>
        <v>0</v>
      </c>
      <c r="L70" s="240">
        <f t="shared" si="7"/>
        <v>0</v>
      </c>
      <c r="M70" s="241"/>
    </row>
    <row r="71" spans="1:15" ht="42.75">
      <c r="A71" s="256">
        <v>17</v>
      </c>
      <c r="B71" s="255"/>
      <c r="C71" s="256"/>
      <c r="D71" s="281"/>
      <c r="E71" s="233">
        <v>0.18</v>
      </c>
      <c r="F71" s="282"/>
      <c r="G71" s="325" t="s">
        <v>461</v>
      </c>
      <c r="H71" s="296" t="s">
        <v>467</v>
      </c>
      <c r="I71" s="292">
        <v>1.1859999999999999</v>
      </c>
      <c r="J71" s="343"/>
      <c r="K71" s="268">
        <f t="shared" si="6"/>
        <v>0</v>
      </c>
      <c r="L71" s="240">
        <f t="shared" si="7"/>
        <v>0</v>
      </c>
      <c r="M71" s="241"/>
    </row>
    <row r="72" spans="1:15" ht="15">
      <c r="A72" s="344"/>
      <c r="B72" s="345"/>
      <c r="C72" s="344"/>
      <c r="D72" s="346"/>
      <c r="E72" s="347"/>
      <c r="F72" s="262"/>
      <c r="G72" s="336" t="s">
        <v>450</v>
      </c>
      <c r="H72" s="348"/>
      <c r="I72" s="349"/>
      <c r="J72" s="333"/>
      <c r="K72" s="331">
        <f>SUM(K47:K71)</f>
        <v>0</v>
      </c>
      <c r="L72" s="331">
        <f>SUM(L47:L71)</f>
        <v>0</v>
      </c>
      <c r="M72" s="350"/>
      <c r="N72" s="351"/>
      <c r="O72" s="351"/>
    </row>
    <row r="73" spans="1:15" ht="15">
      <c r="A73" s="352"/>
      <c r="B73" s="352"/>
      <c r="C73" s="352"/>
      <c r="D73" s="352"/>
      <c r="E73" s="352"/>
      <c r="F73" s="352"/>
      <c r="G73" s="452" t="s">
        <v>462</v>
      </c>
      <c r="H73" s="452"/>
      <c r="I73" s="452"/>
      <c r="J73" s="452"/>
      <c r="K73" s="353">
        <f>K72+K43</f>
        <v>0</v>
      </c>
      <c r="L73" s="353">
        <f>L72+L43</f>
        <v>0</v>
      </c>
      <c r="M73" s="354"/>
      <c r="N73" s="355" t="str">
        <f>IF(COUNTIF(N6:N9,"TRUE"),"False","Sheet OK")</f>
        <v>Sheet OK</v>
      </c>
      <c r="O73" s="351"/>
    </row>
    <row r="74" spans="1:15" ht="39" hidden="1" customHeight="1">
      <c r="A74" s="451" t="str">
        <f>IF(K73="","As all the line items are Left Blank the bid is considered as Non-responsive","Sheet OK")</f>
        <v>Sheet OK</v>
      </c>
      <c r="B74" s="451"/>
      <c r="C74" s="451"/>
      <c r="D74" s="451"/>
      <c r="E74" s="451"/>
      <c r="F74" s="451"/>
      <c r="G74" s="451"/>
      <c r="H74" s="451"/>
      <c r="I74" s="451"/>
      <c r="J74" s="451"/>
      <c r="K74" s="451"/>
      <c r="L74" s="451"/>
      <c r="M74" s="451"/>
      <c r="N74" s="351"/>
      <c r="O74" s="351"/>
    </row>
    <row r="75" spans="1:15" ht="23.25" customHeight="1">
      <c r="A75" s="450" t="str">
        <f>IF((K73=0),"As all the line items are Left Blank the bid is considered as Non-responsive","Sheet OK")</f>
        <v>As all the line items are Left Blank the bid is considered as Non-responsive</v>
      </c>
      <c r="B75" s="450"/>
      <c r="C75" s="450"/>
      <c r="D75" s="450"/>
      <c r="E75" s="450"/>
      <c r="F75" s="450"/>
      <c r="G75" s="450"/>
      <c r="H75" s="450"/>
      <c r="I75" s="450"/>
      <c r="J75" s="450"/>
      <c r="K75" s="450"/>
      <c r="L75" s="450"/>
      <c r="M75" s="450"/>
      <c r="N75" s="450"/>
      <c r="O75" s="450"/>
    </row>
    <row r="76" spans="1:15">
      <c r="J76" s="250"/>
      <c r="K76" s="251"/>
    </row>
    <row r="77" spans="1:15">
      <c r="K77" s="297"/>
    </row>
  </sheetData>
  <sheetProtection algorithmName="SHA-512" hashValue="ESXq7MOQfpuIJmnBPR8W5I8DAxG9HpDHhpxaaA/HT0IZqbiGHwpX96IulRUSApWi+ka3aO9pA4cl6GI8Z18DiQ==" saltValue="KieUlq/ihYcWp0Uiu/ZkCQ==" spinCount="100000" sheet="1" selectLockedCells="1"/>
  <customSheetViews>
    <customSheetView guid="{27F75044-6024-4403-9A39-D72B9CCD332B}" scale="115" showPageBreaks="1" fitToPage="1" printArea="1" hiddenColumns="1" view="pageBreakPreview">
      <pane ySplit="9" topLeftCell="A10" activePane="bottomLeft" state="frozen"/>
      <selection pane="bottomLeft" activeCell="D10" sqref="D10"/>
      <pageMargins left="0.7" right="0.7" top="0.75" bottom="0.75" header="0.3" footer="0.3"/>
      <pageSetup paperSize="9" scale="57" fitToHeight="2" orientation="landscape" r:id="rId1"/>
      <headerFooter>
        <oddFooter>Page &amp;P of &amp;N</oddFooter>
      </headerFooter>
    </customSheetView>
  </customSheetViews>
  <mergeCells count="14">
    <mergeCell ref="A1:L1"/>
    <mergeCell ref="A2:L2"/>
    <mergeCell ref="D3:I3"/>
    <mergeCell ref="J3:L3"/>
    <mergeCell ref="A4:C4"/>
    <mergeCell ref="D4:I4"/>
    <mergeCell ref="J4:L4"/>
    <mergeCell ref="A75:O75"/>
    <mergeCell ref="A74:M74"/>
    <mergeCell ref="D5:I5"/>
    <mergeCell ref="J5:L5"/>
    <mergeCell ref="D6:I6"/>
    <mergeCell ref="E7:I7"/>
    <mergeCell ref="G73:J73"/>
  </mergeCells>
  <conditionalFormatting sqref="A74:M74">
    <cfRule type="containsText" dxfId="4" priority="8" stopIfTrue="1" operator="containsText" text="sheet">
      <formula>NOT(ISERROR(SEARCH("sheet",A74)))</formula>
    </cfRule>
    <cfRule type="containsText" dxfId="3" priority="9" stopIfTrue="1" operator="containsText" text="Non-responsive">
      <formula>NOT(ISERROR(SEARCH("Non-responsive",A74)))</formula>
    </cfRule>
  </conditionalFormatting>
  <conditionalFormatting sqref="A75:O75">
    <cfRule type="containsText" dxfId="2" priority="1" stopIfTrue="1" operator="containsText" text="sheet">
      <formula>NOT(ISERROR(SEARCH("sheet",A75)))</formula>
    </cfRule>
    <cfRule type="containsText" dxfId="1" priority="2" stopIfTrue="1" operator="containsText" text="Non-responsive">
      <formula>NOT(ISERROR(SEARCH("Non-responsive",A75)))</formula>
    </cfRule>
  </conditionalFormatting>
  <conditionalFormatting sqref="M12:M72">
    <cfRule type="containsText" dxfId="0" priority="4" operator="containsText" text="included">
      <formula>NOT(ISERROR(SEARCH("included",M12)))</formula>
    </cfRule>
  </conditionalFormatting>
  <dataValidations count="2">
    <dataValidation type="decimal" allowBlank="1" showInputMessage="1" showErrorMessage="1"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J69:J71 J58:J59 J63:J67 J61 J12:J13 J17 J15 J20:J21 J23:J25 J27:J28 J30:J31 J33:J36 J38 J40:J42 J47:J48 J50 J53 J55:J56" xr:uid="{00000000-0002-0000-0500-000000000000}">
      <formula1>0</formula1>
      <formula2>999999999</formula2>
    </dataValidation>
    <dataValidation type="decimal" allowBlank="1" showErrorMessage="1" error="Enter any positive value including zero._x000a_Items against which price entered as zero shall be deemed to be covered in other BOQ item/s." prompt="Enter any positive value including zero._x000a_Items against which price entered as zero shall be deemed to be covered in other BOQ item/s." sqref="J62 J60 J57 J14 J10:J11 J18:J19 J16 J22 J26 J29 J32 J37 J39 J43:J46 J49 J51:J52 J54 J68 J72:L72" xr:uid="{D1424AE0-EDB8-466F-BA4B-99C83BFB1ED9}">
      <formula1>0</formula1>
      <formula2>999999999</formula2>
    </dataValidation>
  </dataValidations>
  <pageMargins left="0.70866141732283472" right="0.70866141732283472" top="0.74803149606299213" bottom="0.74803149606299213" header="0.31496062992125984" footer="0.31496062992125984"/>
  <pageSetup paperSize="9" scale="29" fitToHeight="2" orientation="landscape" r:id="rId2"/>
  <headerFooter>
    <oddHeader>&amp;C&amp;"Aptos"&amp;12&amp;KFF0000 डेटा वर्गीकरण : प्रतिबंधित/RESTRICTED&amp;1#_x000D_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7"/>
  <sheetViews>
    <sheetView view="pageBreakPreview" zoomScaleNormal="100" zoomScaleSheetLayoutView="100" workbookViewId="0">
      <selection sqref="A1:D1"/>
    </sheetView>
  </sheetViews>
  <sheetFormatPr defaultRowHeight="13.5"/>
  <cols>
    <col min="2" max="2" width="66.140625" customWidth="1"/>
    <col min="3" max="3" width="16.42578125" customWidth="1"/>
    <col min="4" max="4" width="19" style="148" customWidth="1"/>
    <col min="5" max="5" width="14" bestFit="1" customWidth="1"/>
    <col min="8" max="8" width="12.42578125" bestFit="1" customWidth="1"/>
  </cols>
  <sheetData>
    <row r="1" spans="1:5" ht="78.75" customHeight="1">
      <c r="A1" s="374" t="str">
        <f>'Name of Bidder'!B1</f>
        <v>Diversion of following Lines to facilitate the construction of Railway BG line from Ginigera to Raichur by SWR,Hubli under Raichur TLM in SR-1 (Deposit work On Behalf of SWR):
A)	400 kV RTPS-Munirabad S/C Line (Loc No: 147-151)  
B)	 765 kV Raichur-Kurnool Ckt-01 S/C Line (Loc No: 305-308)</v>
      </c>
      <c r="B1" s="375"/>
      <c r="C1" s="375"/>
      <c r="D1" s="376"/>
    </row>
    <row r="2" spans="1:5" ht="15">
      <c r="A2" s="380" t="str">
        <f>'Name of Bidder'!B2</f>
        <v xml:space="preserve">SPEC. NO.: SR-I/C&amp;M/WC-4740/2026/Rfx-xxx </v>
      </c>
      <c r="B2" s="380"/>
      <c r="C2" s="380"/>
      <c r="D2" s="380"/>
    </row>
    <row r="3" spans="1:5" ht="15.75">
      <c r="A3" s="377" t="s">
        <v>264</v>
      </c>
      <c r="B3" s="377"/>
      <c r="C3" s="377"/>
      <c r="D3" s="377"/>
    </row>
    <row r="4" spans="1:5">
      <c r="A4" s="378" t="s">
        <v>258</v>
      </c>
      <c r="B4" s="378"/>
      <c r="C4" s="378" t="s">
        <v>259</v>
      </c>
      <c r="D4" s="378"/>
    </row>
    <row r="5" spans="1:5">
      <c r="A5" s="126" t="s">
        <v>13</v>
      </c>
      <c r="B5" s="137">
        <f>'Schedule-I'!D4</f>
        <v>0</v>
      </c>
      <c r="C5" s="126" t="s">
        <v>260</v>
      </c>
      <c r="D5" s="138"/>
    </row>
    <row r="6" spans="1:5" ht="15">
      <c r="A6" s="126" t="s">
        <v>14</v>
      </c>
      <c r="B6" s="137">
        <f>'Schedule-I'!D6</f>
        <v>0</v>
      </c>
      <c r="C6" s="381" t="s">
        <v>15</v>
      </c>
      <c r="D6" s="381"/>
      <c r="E6" s="381"/>
    </row>
    <row r="7" spans="1:5" ht="15">
      <c r="A7" s="127"/>
      <c r="B7" s="137">
        <f>'Schedule-I'!D7</f>
        <v>0</v>
      </c>
      <c r="C7" s="125" t="s">
        <v>261</v>
      </c>
      <c r="D7" s="139"/>
      <c r="E7" s="125"/>
    </row>
    <row r="8" spans="1:5" ht="15">
      <c r="A8" s="127"/>
      <c r="B8" s="137" t="str">
        <f>'Schedule-I'!D8</f>
        <v>Whether SAC in column ‘2’ is confirmed. If not  indicate applicable the SAC #</v>
      </c>
      <c r="C8" s="125" t="s">
        <v>262</v>
      </c>
      <c r="D8" s="139"/>
      <c r="E8" s="125"/>
    </row>
    <row r="9" spans="1:5">
      <c r="A9" s="128" t="s">
        <v>12</v>
      </c>
      <c r="B9" s="379" t="s">
        <v>265</v>
      </c>
      <c r="C9" s="379"/>
      <c r="D9" s="140" t="s">
        <v>266</v>
      </c>
    </row>
    <row r="10" spans="1:5">
      <c r="A10" s="129">
        <v>1.1000000000000001</v>
      </c>
      <c r="B10" s="388" t="s">
        <v>271</v>
      </c>
      <c r="C10" s="388"/>
      <c r="D10" s="141"/>
    </row>
    <row r="11" spans="1:5" ht="28.5" customHeight="1">
      <c r="A11" s="129"/>
      <c r="B11" s="382" t="str">
        <f>'Schedule-I'!A2</f>
        <v>Schedule-I: Ex-Works Supply of Plant and Machinery including Freight and Insurance from within India</v>
      </c>
      <c r="C11" s="383"/>
      <c r="D11" s="138" t="str">
        <f>IF('Schedule-I'!L99=0,"Not Quoted",'Schedule-I'!L99+'Schedule-I'!M99)</f>
        <v>Not Quoted</v>
      </c>
    </row>
    <row r="12" spans="1:5">
      <c r="A12" s="129">
        <v>1.2</v>
      </c>
      <c r="B12" s="388" t="s">
        <v>272</v>
      </c>
      <c r="C12" s="388"/>
      <c r="D12" s="138"/>
    </row>
    <row r="13" spans="1:5" ht="26.25" customHeight="1">
      <c r="A13" s="129"/>
      <c r="B13" s="382" t="str">
        <f>'Schedule-II'!A2</f>
        <v>Schedule-II : Installataion Charges</v>
      </c>
      <c r="C13" s="383"/>
      <c r="D13" s="138" t="str">
        <f>IF('Schedule-II'!K73=0,"Not Quoted",'Schedule-II'!K73)</f>
        <v>Not Quoted</v>
      </c>
    </row>
    <row r="14" spans="1:5">
      <c r="A14" s="129">
        <v>1.3</v>
      </c>
      <c r="B14" s="388" t="s">
        <v>273</v>
      </c>
      <c r="C14" s="388"/>
      <c r="D14" s="138"/>
    </row>
    <row r="15" spans="1:5">
      <c r="A15" s="129"/>
      <c r="B15" s="382" t="s">
        <v>343</v>
      </c>
      <c r="C15" s="383"/>
      <c r="D15" s="138" t="str">
        <f>IF('Schedule-I'!N99=0,"Not quoted",'Schedule-I'!N99)</f>
        <v>Not quoted</v>
      </c>
      <c r="E15" s="185"/>
    </row>
    <row r="16" spans="1:5">
      <c r="A16" s="129"/>
      <c r="B16" s="382" t="s">
        <v>344</v>
      </c>
      <c r="C16" s="383"/>
      <c r="D16" s="138" t="str">
        <f>IF('Schedule-II'!K73=0,"Not Quoted",'Schedule-II'!L73)</f>
        <v>Not Quoted</v>
      </c>
      <c r="E16" s="185"/>
    </row>
    <row r="17" spans="1:8">
      <c r="A17" s="129"/>
      <c r="B17" s="384"/>
      <c r="C17" s="385"/>
      <c r="D17" s="138"/>
    </row>
    <row r="18" spans="1:8" ht="15.75">
      <c r="A18" s="129">
        <v>1</v>
      </c>
      <c r="B18" s="386" t="s">
        <v>345</v>
      </c>
      <c r="C18" s="387"/>
      <c r="D18" s="142" t="str">
        <f>IF(OR(D11="Not Quoted",D13="Not Quoted"),"Non Responsive",D11+D13)</f>
        <v>Non Responsive</v>
      </c>
      <c r="E18" s="148"/>
    </row>
    <row r="19" spans="1:8">
      <c r="A19" s="129"/>
      <c r="B19" s="389"/>
      <c r="C19" s="390"/>
      <c r="D19" s="143"/>
      <c r="E19" s="203"/>
    </row>
    <row r="20" spans="1:8">
      <c r="A20" s="129"/>
      <c r="B20" s="391"/>
      <c r="C20" s="391"/>
      <c r="D20" s="143"/>
      <c r="E20" s="203"/>
    </row>
    <row r="21" spans="1:8" ht="15.75">
      <c r="A21" s="129">
        <v>2</v>
      </c>
      <c r="B21" s="392" t="s">
        <v>346</v>
      </c>
      <c r="C21" s="392"/>
      <c r="D21" s="144" t="str">
        <f>IF(D18="Non Responsive","Non Responsive", SUM(D15:D16))</f>
        <v>Non Responsive</v>
      </c>
    </row>
    <row r="22" spans="1:8" ht="15">
      <c r="A22" s="129"/>
      <c r="B22" s="393"/>
      <c r="C22" s="394"/>
      <c r="D22" s="140"/>
    </row>
    <row r="23" spans="1:8" ht="15.75">
      <c r="A23" s="129">
        <v>3</v>
      </c>
      <c r="B23" s="392" t="s">
        <v>347</v>
      </c>
      <c r="C23" s="392"/>
      <c r="D23" s="144" t="str">
        <f>IF(D18="Non Responsive","Non Responsive", SUM(D18:D21))</f>
        <v>Non Responsive</v>
      </c>
      <c r="E23" s="203"/>
      <c r="H23" s="185"/>
    </row>
    <row r="24" spans="1:8">
      <c r="A24" s="130"/>
      <c r="B24" s="131"/>
      <c r="C24" s="131"/>
      <c r="D24" s="145"/>
    </row>
    <row r="25" spans="1:8">
      <c r="A25" s="132"/>
      <c r="D25" s="146"/>
    </row>
    <row r="26" spans="1:8">
      <c r="A26" s="133" t="s">
        <v>267</v>
      </c>
      <c r="B26" s="187">
        <f>'Name of Bidder'!D19</f>
        <v>0</v>
      </c>
      <c r="C26" s="134" t="s">
        <v>268</v>
      </c>
      <c r="D26" s="146">
        <f>'Name of Bidder'!D16</f>
        <v>0</v>
      </c>
    </row>
    <row r="27" spans="1:8">
      <c r="A27" s="135" t="s">
        <v>269</v>
      </c>
      <c r="B27" s="186">
        <f>'Name of Bidder'!D20</f>
        <v>0</v>
      </c>
      <c r="C27" s="136" t="s">
        <v>270</v>
      </c>
      <c r="D27" s="147">
        <f>'Name of Bidder'!D17</f>
        <v>0</v>
      </c>
    </row>
  </sheetData>
  <sheetProtection algorithmName="SHA-512" hashValue="c2cRqYrSnA8J6UftxP4AvfbNZff3HUrR97k4LTHam9xzOqorhS0vAFWZnmJpeGOhRM+WjgGnCrqRuYIjaWkJSA==" saltValue="5SH4+D3J7ZZSkJMH9616Pg==" spinCount="100000" sheet="1" selectLockedCells="1"/>
  <customSheetViews>
    <customSheetView guid="{27F75044-6024-4403-9A39-D72B9CCD332B}" showPageBreaks="1" fitToPage="1" printArea="1" view="pageBreakPreview">
      <selection activeCell="B41" sqref="B41"/>
      <pageMargins left="0.7" right="0.7" top="0.75" bottom="0.75" header="0.3" footer="0.3"/>
      <pageSetup paperSize="9" scale="88" orientation="portrait" r:id="rId1"/>
    </customSheetView>
  </customSheetViews>
  <mergeCells count="21">
    <mergeCell ref="B19:C19"/>
    <mergeCell ref="B20:C20"/>
    <mergeCell ref="B21:C21"/>
    <mergeCell ref="B22:C22"/>
    <mergeCell ref="B23:C23"/>
    <mergeCell ref="B16:C16"/>
    <mergeCell ref="B17:C17"/>
    <mergeCell ref="B18:C18"/>
    <mergeCell ref="B10:C10"/>
    <mergeCell ref="B11:C11"/>
    <mergeCell ref="B12:C12"/>
    <mergeCell ref="B13:C13"/>
    <mergeCell ref="B14:C14"/>
    <mergeCell ref="B15:C15"/>
    <mergeCell ref="A1:D1"/>
    <mergeCell ref="A3:D3"/>
    <mergeCell ref="A4:B4"/>
    <mergeCell ref="C4:D4"/>
    <mergeCell ref="B9:C9"/>
    <mergeCell ref="A2:D2"/>
    <mergeCell ref="C6:E6"/>
  </mergeCells>
  <pageMargins left="0.7" right="0.7" top="0.75" bottom="0.75" header="0.3" footer="0.3"/>
  <pageSetup paperSize="9" scale="88" orientation="portrait" r:id="rId2"/>
  <headerFooter>
    <oddHeader>&amp;C&amp;"Aptos"&amp;12&amp;KFF0000 डेटा वर्गीकरण : प्रतिबंधित/RESTRICTED&amp;1#_x000D_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53"/>
  <sheetViews>
    <sheetView topLeftCell="A30" zoomScaleNormal="100" workbookViewId="0">
      <selection activeCell="D43" sqref="D43:F43"/>
    </sheetView>
  </sheetViews>
  <sheetFormatPr defaultRowHeight="12.75"/>
  <cols>
    <col min="1" max="2" width="10.7109375" style="152" customWidth="1"/>
    <col min="3" max="3" width="14.7109375" style="152" customWidth="1"/>
    <col min="4" max="4" width="20.7109375" style="152" customWidth="1"/>
    <col min="5" max="5" width="12.7109375" style="152" customWidth="1"/>
    <col min="6" max="6" width="34.140625" style="152" customWidth="1"/>
    <col min="7" max="21" width="9.140625" style="152"/>
    <col min="22" max="22" width="12.5703125" style="152" customWidth="1"/>
    <col min="23" max="23" width="9.140625" style="152"/>
    <col min="24" max="24" width="16.140625" style="152" bestFit="1" customWidth="1"/>
    <col min="25" max="16384" width="9.140625" style="152"/>
  </cols>
  <sheetData>
    <row r="1" spans="1:6" ht="17.25">
      <c r="A1" s="149" t="str">
        <f>'Schedule-III-Summary'!A2:D2</f>
        <v xml:space="preserve">SPEC. NO.: SR-I/C&amp;M/WC-4740/2026/Rfx-xxx </v>
      </c>
      <c r="B1" s="149"/>
      <c r="C1" s="150"/>
      <c r="D1" s="150"/>
      <c r="E1" s="150"/>
      <c r="F1" s="151" t="s">
        <v>274</v>
      </c>
    </row>
    <row r="2" spans="1:6" ht="16.5">
      <c r="A2" s="153"/>
      <c r="B2" s="153"/>
      <c r="C2" s="153"/>
      <c r="D2" s="153"/>
      <c r="E2" s="153"/>
      <c r="F2" s="153"/>
    </row>
    <row r="3" spans="1:6" ht="15">
      <c r="A3" s="454" t="s">
        <v>275</v>
      </c>
      <c r="B3" s="454"/>
      <c r="C3" s="454"/>
      <c r="D3" s="454"/>
      <c r="E3" s="454"/>
      <c r="F3" s="454"/>
    </row>
    <row r="4" spans="1:6" ht="15">
      <c r="A4" s="154"/>
      <c r="B4" s="154"/>
      <c r="C4" s="154"/>
      <c r="D4" s="154"/>
      <c r="E4" s="154"/>
      <c r="F4" s="154"/>
    </row>
    <row r="5" spans="1:6" ht="16.5">
      <c r="A5" s="155" t="s">
        <v>178</v>
      </c>
      <c r="B5" s="155"/>
      <c r="C5" s="455"/>
      <c r="D5" s="455"/>
      <c r="E5" s="455"/>
      <c r="F5" s="455"/>
    </row>
    <row r="6" spans="1:6" ht="16.5">
      <c r="A6" s="155" t="s">
        <v>23</v>
      </c>
      <c r="B6" s="456">
        <f>'Name of Bidder'!D19</f>
        <v>0</v>
      </c>
      <c r="C6" s="456"/>
      <c r="D6" s="153"/>
      <c r="E6" s="153"/>
      <c r="F6" s="153"/>
    </row>
    <row r="7" spans="1:6" ht="16.5">
      <c r="A7" s="155"/>
      <c r="B7" s="156"/>
      <c r="C7" s="156"/>
      <c r="D7" s="153"/>
      <c r="E7" s="153"/>
      <c r="F7" s="153"/>
    </row>
    <row r="8" spans="1:6" ht="16.5">
      <c r="A8" s="157" t="s">
        <v>259</v>
      </c>
      <c r="B8" s="158"/>
      <c r="C8" s="153"/>
      <c r="D8" s="153"/>
      <c r="E8" s="153"/>
      <c r="F8" s="159"/>
    </row>
    <row r="9" spans="1:6" ht="16.5">
      <c r="A9" s="160" t="s">
        <v>260</v>
      </c>
      <c r="B9" s="160"/>
      <c r="C9" s="153"/>
      <c r="D9" s="153"/>
      <c r="E9" s="153"/>
      <c r="F9" s="159"/>
    </row>
    <row r="10" spans="1:6" ht="16.5">
      <c r="A10" s="160" t="s">
        <v>15</v>
      </c>
      <c r="B10" s="160"/>
      <c r="C10" s="153"/>
      <c r="D10" s="153"/>
      <c r="E10" s="153"/>
      <c r="F10" s="159"/>
    </row>
    <row r="11" spans="1:6" ht="16.5">
      <c r="A11" s="160" t="s">
        <v>290</v>
      </c>
      <c r="B11" s="160"/>
      <c r="C11" s="153"/>
      <c r="D11" s="153"/>
      <c r="E11" s="153"/>
      <c r="F11" s="159"/>
    </row>
    <row r="12" spans="1:6" ht="16.5">
      <c r="A12" s="160"/>
      <c r="B12" s="160"/>
      <c r="C12" s="153"/>
      <c r="D12" s="153"/>
      <c r="E12" s="153"/>
      <c r="F12" s="159"/>
    </row>
    <row r="13" spans="1:6" ht="16.5">
      <c r="A13" s="160"/>
      <c r="B13" s="160"/>
      <c r="C13" s="153"/>
      <c r="D13" s="153"/>
      <c r="E13" s="153"/>
      <c r="F13" s="159"/>
    </row>
    <row r="14" spans="1:6" ht="16.5">
      <c r="A14" s="155"/>
      <c r="B14" s="155"/>
      <c r="C14" s="153"/>
      <c r="D14" s="153"/>
      <c r="E14" s="153"/>
      <c r="F14" s="159"/>
    </row>
    <row r="15" spans="1:6" ht="75.75" customHeight="1">
      <c r="A15" s="161" t="s">
        <v>179</v>
      </c>
      <c r="B15" s="162"/>
      <c r="C15" s="457" t="str">
        <f>'Name of Bidder'!B1</f>
        <v>Diversion of following Lines to facilitate the construction of Railway BG line from Ginigera to Raichur by SWR,Hubli under Raichur TLM in SR-1 (Deposit work On Behalf of SWR):
A)	400 kV RTPS-Munirabad S/C Line (Loc No: 147-151)  
B)	 765 kV Raichur-Kurnool Ckt-01 S/C Line (Loc No: 305-308)</v>
      </c>
      <c r="D15" s="457"/>
      <c r="E15" s="457"/>
      <c r="F15" s="457"/>
    </row>
    <row r="16" spans="1:6" ht="45.75" customHeight="1">
      <c r="A16" s="153" t="s">
        <v>217</v>
      </c>
      <c r="B16" s="153"/>
      <c r="C16" s="159"/>
      <c r="D16" s="159"/>
      <c r="E16" s="159"/>
      <c r="F16" s="159"/>
    </row>
    <row r="17" spans="1:24" ht="113.25" customHeight="1">
      <c r="A17" s="162">
        <v>1</v>
      </c>
      <c r="B17" s="458" t="str">
        <f>V17 &amp;X17 &amp; Y17 &amp; W17</f>
        <v>In continuation of First Envelope of our Bid, we hereby submit the Second Envelope of the Bid, both of which shall be read together and in conjunction with each other, and shall be construed as an integral part of our Bid. Accordingly, we the undersigned, offer to undertake the above-named package in full conformity with the said Bidding Documents for the sum of Rs. Non Responsive /- only or such other sums as may be determined in accordance with the terms and conditions of the Bidding Documents.</v>
      </c>
      <c r="C17" s="458"/>
      <c r="D17" s="458"/>
      <c r="E17" s="458"/>
      <c r="F17" s="458"/>
      <c r="V17" s="164" t="s">
        <v>291</v>
      </c>
      <c r="W17" s="165" t="s">
        <v>276</v>
      </c>
      <c r="X17" s="166" t="str">
        <f>'Schedule-III-Summary'!D23</f>
        <v>Non Responsive</v>
      </c>
    </row>
    <row r="18" spans="1:24" ht="42" customHeight="1">
      <c r="A18" s="153"/>
      <c r="B18" s="453" t="s">
        <v>277</v>
      </c>
      <c r="C18" s="453"/>
      <c r="D18" s="453"/>
      <c r="E18" s="453"/>
      <c r="F18" s="453"/>
    </row>
    <row r="19" spans="1:24" ht="16.5">
      <c r="A19" s="167">
        <v>2</v>
      </c>
      <c r="B19" s="460" t="s">
        <v>249</v>
      </c>
      <c r="C19" s="460"/>
      <c r="D19" s="460"/>
      <c r="E19" s="460"/>
      <c r="F19" s="460"/>
    </row>
    <row r="20" spans="1:24" ht="33.75" customHeight="1">
      <c r="A20" s="162">
        <v>2.1</v>
      </c>
      <c r="B20" s="458" t="s">
        <v>278</v>
      </c>
      <c r="C20" s="458"/>
      <c r="D20" s="458"/>
      <c r="E20" s="458"/>
      <c r="F20" s="458"/>
    </row>
    <row r="21" spans="1:24" ht="34.5" customHeight="1">
      <c r="A21" s="162"/>
      <c r="B21" s="163" t="s">
        <v>279</v>
      </c>
      <c r="C21" s="461" t="s">
        <v>358</v>
      </c>
      <c r="D21" s="461"/>
      <c r="E21" s="461"/>
      <c r="F21" s="461"/>
    </row>
    <row r="22" spans="1:24" ht="16.5">
      <c r="A22" s="162"/>
      <c r="B22" s="163" t="s">
        <v>280</v>
      </c>
      <c r="C22" s="461" t="s">
        <v>359</v>
      </c>
      <c r="D22" s="461"/>
      <c r="E22" s="461"/>
      <c r="F22" s="461"/>
    </row>
    <row r="23" spans="1:24" ht="16.5" customHeight="1">
      <c r="A23" s="162"/>
      <c r="B23" s="163" t="s">
        <v>281</v>
      </c>
      <c r="C23" s="461" t="s">
        <v>282</v>
      </c>
      <c r="D23" s="461"/>
      <c r="E23" s="461"/>
      <c r="F23" s="461"/>
    </row>
    <row r="24" spans="1:24" ht="16.5">
      <c r="A24" s="153"/>
      <c r="B24" s="459"/>
      <c r="C24" s="459"/>
      <c r="D24" s="161"/>
      <c r="E24" s="161"/>
      <c r="F24" s="161"/>
    </row>
    <row r="25" spans="1:24" ht="87.75" customHeight="1">
      <c r="A25" s="168">
        <v>2.2000000000000002</v>
      </c>
      <c r="B25" s="458" t="s">
        <v>283</v>
      </c>
      <c r="C25" s="458"/>
      <c r="D25" s="458"/>
      <c r="E25" s="458"/>
      <c r="F25" s="458"/>
    </row>
    <row r="26" spans="1:24" ht="51" customHeight="1">
      <c r="A26" s="168">
        <v>2.2999999999999998</v>
      </c>
      <c r="B26" s="458" t="s">
        <v>292</v>
      </c>
      <c r="C26" s="458"/>
      <c r="D26" s="458"/>
      <c r="E26" s="458"/>
      <c r="F26" s="458"/>
    </row>
    <row r="27" spans="1:24" ht="148.5" customHeight="1">
      <c r="A27" s="168">
        <v>2.4</v>
      </c>
      <c r="B27" s="458" t="s">
        <v>250</v>
      </c>
      <c r="C27" s="458"/>
      <c r="D27" s="458"/>
      <c r="E27" s="458"/>
      <c r="F27" s="458"/>
    </row>
    <row r="28" spans="1:24" ht="97.5" customHeight="1">
      <c r="A28" s="162">
        <v>3</v>
      </c>
      <c r="B28" s="458" t="s">
        <v>284</v>
      </c>
      <c r="C28" s="458"/>
      <c r="D28" s="458"/>
      <c r="E28" s="458"/>
      <c r="F28" s="458"/>
    </row>
    <row r="29" spans="1:24" ht="62.25" customHeight="1">
      <c r="A29" s="168">
        <v>3.1</v>
      </c>
      <c r="B29" s="461" t="s">
        <v>285</v>
      </c>
      <c r="C29" s="461"/>
      <c r="D29" s="461"/>
      <c r="E29" s="461"/>
      <c r="F29" s="461"/>
    </row>
    <row r="30" spans="1:24" ht="57" customHeight="1">
      <c r="A30" s="168">
        <v>3.2</v>
      </c>
      <c r="B30" s="458" t="s">
        <v>293</v>
      </c>
      <c r="C30" s="458"/>
      <c r="D30" s="458"/>
      <c r="E30" s="458"/>
      <c r="F30" s="458"/>
    </row>
    <row r="31" spans="1:24" ht="62.25" customHeight="1">
      <c r="A31" s="168">
        <v>3.3</v>
      </c>
      <c r="B31" s="458" t="s">
        <v>286</v>
      </c>
      <c r="C31" s="458"/>
      <c r="D31" s="458"/>
      <c r="E31" s="458"/>
      <c r="F31" s="458"/>
    </row>
    <row r="32" spans="1:24" ht="79.5" customHeight="1">
      <c r="A32" s="162">
        <v>4</v>
      </c>
      <c r="B32" s="458" t="s">
        <v>287</v>
      </c>
      <c r="C32" s="458"/>
      <c r="D32" s="458"/>
      <c r="E32" s="458"/>
      <c r="F32" s="458"/>
    </row>
    <row r="33" spans="1:6" ht="89.25" customHeight="1">
      <c r="A33" s="162">
        <v>5</v>
      </c>
      <c r="B33" s="458" t="s">
        <v>251</v>
      </c>
      <c r="C33" s="458"/>
      <c r="D33" s="458"/>
      <c r="E33" s="458"/>
      <c r="F33" s="458"/>
    </row>
    <row r="34" spans="1:6" ht="16.5">
      <c r="A34" s="153"/>
      <c r="B34" s="169" t="str">
        <f>IF(ISERROR("Dated this " &amp; AC6 &amp; LOOKUP(AC6,AA1:AA27,AB1:AB27) &amp; " day of " &amp; AC8 &amp; " " &amp;AC9), "", "Dated this " &amp; AC6 &amp; LOOKUP(AC6,AA1:AA27,AB1:AB27) &amp; " day of " &amp; AC8 &amp; " " &amp;AC9)</f>
        <v/>
      </c>
      <c r="C34" s="169"/>
      <c r="D34" s="169"/>
      <c r="E34" s="170"/>
      <c r="F34" s="170"/>
    </row>
    <row r="35" spans="1:6" ht="16.5">
      <c r="A35" s="153"/>
      <c r="B35" s="169" t="s">
        <v>252</v>
      </c>
      <c r="C35" s="171"/>
      <c r="D35" s="172"/>
      <c r="E35" s="172"/>
      <c r="F35" s="172"/>
    </row>
    <row r="36" spans="1:6" ht="16.5">
      <c r="A36" s="153"/>
      <c r="B36" s="173"/>
      <c r="C36" s="172"/>
      <c r="D36" s="172"/>
      <c r="E36" s="169"/>
      <c r="F36" s="174" t="s">
        <v>177</v>
      </c>
    </row>
    <row r="37" spans="1:6" ht="16.5">
      <c r="A37" s="153"/>
      <c r="B37" s="173"/>
      <c r="C37" s="172"/>
      <c r="D37" s="169"/>
      <c r="E37" s="169"/>
      <c r="F37" s="174" t="str">
        <f>"For and on behalf of " &amp; 'Schedule-I'!D4</f>
        <v>For and on behalf of 0</v>
      </c>
    </row>
    <row r="38" spans="1:6" ht="16.5">
      <c r="A38" s="175"/>
      <c r="B38" s="175"/>
      <c r="C38" s="176"/>
      <c r="D38" s="175"/>
      <c r="E38" s="177"/>
      <c r="F38" s="155"/>
    </row>
    <row r="39" spans="1:6" ht="16.5">
      <c r="A39" s="178" t="s">
        <v>288</v>
      </c>
      <c r="B39" s="462">
        <f>'Name of Bidder'!D19</f>
        <v>0</v>
      </c>
      <c r="C39" s="462"/>
      <c r="D39" s="175"/>
      <c r="E39" s="177" t="s">
        <v>21</v>
      </c>
      <c r="F39" s="179">
        <f>'Name of Bidder'!D16</f>
        <v>0</v>
      </c>
    </row>
    <row r="40" spans="1:6" ht="16.5">
      <c r="A40" s="178" t="s">
        <v>269</v>
      </c>
      <c r="B40" s="179">
        <f>'Name of Bidder'!D20</f>
        <v>0</v>
      </c>
      <c r="C40" s="180"/>
      <c r="D40" s="175"/>
      <c r="E40" s="177" t="s">
        <v>22</v>
      </c>
      <c r="F40" s="179">
        <f>'Name of Bidder'!D17</f>
        <v>0</v>
      </c>
    </row>
    <row r="41" spans="1:6" ht="16.5">
      <c r="A41" s="153"/>
      <c r="B41" s="153"/>
      <c r="C41" s="153"/>
      <c r="D41" s="175"/>
      <c r="E41" s="177"/>
      <c r="F41" s="153"/>
    </row>
    <row r="42" spans="1:6" ht="16.5">
      <c r="A42" s="181" t="s">
        <v>91</v>
      </c>
      <c r="B42" s="182"/>
      <c r="C42" s="183"/>
      <c r="D42" s="169"/>
      <c r="E42" s="174"/>
      <c r="F42" s="169"/>
    </row>
    <row r="43" spans="1:6" ht="16.5">
      <c r="A43" s="463" t="s">
        <v>220</v>
      </c>
      <c r="B43" s="463"/>
      <c r="C43" s="463"/>
      <c r="D43" s="464"/>
      <c r="E43" s="464"/>
      <c r="F43" s="464"/>
    </row>
    <row r="44" spans="1:6" ht="16.5">
      <c r="A44" s="465"/>
      <c r="B44" s="465"/>
      <c r="C44" s="465"/>
      <c r="D44" s="184"/>
      <c r="E44" s="184"/>
      <c r="F44" s="184"/>
    </row>
    <row r="45" spans="1:6" ht="16.5">
      <c r="A45" s="467"/>
      <c r="B45" s="467"/>
      <c r="C45" s="467"/>
      <c r="D45" s="184"/>
      <c r="E45" s="184"/>
      <c r="F45" s="184"/>
    </row>
    <row r="46" spans="1:6" ht="16.5">
      <c r="A46" s="468" t="s">
        <v>253</v>
      </c>
      <c r="B46" s="468"/>
      <c r="C46" s="468"/>
      <c r="D46" s="464"/>
      <c r="E46" s="464"/>
      <c r="F46" s="464"/>
    </row>
    <row r="47" spans="1:6" ht="16.5">
      <c r="A47" s="468" t="s">
        <v>254</v>
      </c>
      <c r="B47" s="468"/>
      <c r="C47" s="468"/>
      <c r="D47" s="464"/>
      <c r="E47" s="464"/>
      <c r="F47" s="464"/>
    </row>
    <row r="48" spans="1:6" ht="16.5">
      <c r="A48" s="468" t="s">
        <v>221</v>
      </c>
      <c r="B48" s="468"/>
      <c r="C48" s="468"/>
      <c r="D48" s="464"/>
      <c r="E48" s="464"/>
      <c r="F48" s="464"/>
    </row>
    <row r="49" spans="1:6" ht="16.5">
      <c r="A49" s="463" t="s">
        <v>222</v>
      </c>
      <c r="B49" s="463"/>
      <c r="C49" s="463"/>
      <c r="D49" s="464"/>
      <c r="E49" s="464"/>
      <c r="F49" s="464"/>
    </row>
    <row r="50" spans="1:6" ht="16.5">
      <c r="A50" s="465"/>
      <c r="B50" s="465"/>
      <c r="C50" s="465"/>
      <c r="D50" s="184"/>
      <c r="E50" s="184"/>
      <c r="F50" s="184"/>
    </row>
    <row r="51" spans="1:6" ht="16.5">
      <c r="A51" s="467"/>
      <c r="B51" s="467"/>
      <c r="C51" s="467"/>
      <c r="D51" s="184"/>
      <c r="E51" s="184"/>
      <c r="F51" s="184"/>
    </row>
    <row r="52" spans="1:6" ht="37.5" customHeight="1">
      <c r="A52" s="469" t="str">
        <f>"Note: Bidders may note that no prescribed proforma has been enclosed for Attachment 2 : Power of Attorney. Bidders may use their own proforma for furnishing the required information with the bid."</f>
        <v>Note: Bidders may note that no prescribed proforma has been enclosed for Attachment 2 : Power of Attorney. Bidders may use their own proforma for furnishing the required information with the bid.</v>
      </c>
      <c r="B52" s="469"/>
      <c r="C52" s="469"/>
      <c r="D52" s="469"/>
      <c r="E52" s="469"/>
      <c r="F52" s="469"/>
    </row>
    <row r="53" spans="1:6" ht="18.75">
      <c r="A53" s="466" t="s">
        <v>289</v>
      </c>
      <c r="B53" s="466"/>
      <c r="C53" s="466"/>
      <c r="D53" s="466"/>
      <c r="E53" s="466"/>
      <c r="F53" s="466"/>
    </row>
  </sheetData>
  <sheetProtection sheet="1" selectLockedCells="1"/>
  <customSheetViews>
    <customSheetView guid="{27F75044-6024-4403-9A39-D72B9CCD332B}">
      <selection activeCell="H11" sqref="H11"/>
      <pageMargins left="0.7" right="0.7" top="0.75" bottom="0.75" header="0.3" footer="0.3"/>
      <pageSetup paperSize="9" scale="94" orientation="portrait" r:id="rId1"/>
      <headerFooter>
        <oddFooter>Page &amp;P of &amp;N</oddFooter>
      </headerFooter>
    </customSheetView>
  </customSheetViews>
  <mergeCells count="38">
    <mergeCell ref="A53:F53"/>
    <mergeCell ref="A45:C45"/>
    <mergeCell ref="A46:C46"/>
    <mergeCell ref="D46:F46"/>
    <mergeCell ref="A47:C47"/>
    <mergeCell ref="D47:F47"/>
    <mergeCell ref="A48:C48"/>
    <mergeCell ref="D48:F48"/>
    <mergeCell ref="A49:C49"/>
    <mergeCell ref="D49:F49"/>
    <mergeCell ref="A50:C50"/>
    <mergeCell ref="A51:C51"/>
    <mergeCell ref="A52:F52"/>
    <mergeCell ref="B33:F33"/>
    <mergeCell ref="B39:C39"/>
    <mergeCell ref="A43:C43"/>
    <mergeCell ref="D43:F43"/>
    <mergeCell ref="A44:C44"/>
    <mergeCell ref="B28:F28"/>
    <mergeCell ref="B29:F29"/>
    <mergeCell ref="B30:F30"/>
    <mergeCell ref="B31:F31"/>
    <mergeCell ref="B32:F32"/>
    <mergeCell ref="B24:C24"/>
    <mergeCell ref="B25:F25"/>
    <mergeCell ref="B26:F26"/>
    <mergeCell ref="B27:F27"/>
    <mergeCell ref="B19:F19"/>
    <mergeCell ref="B20:F20"/>
    <mergeCell ref="C21:F21"/>
    <mergeCell ref="C22:F22"/>
    <mergeCell ref="C23:F23"/>
    <mergeCell ref="B18:F18"/>
    <mergeCell ref="A3:F3"/>
    <mergeCell ref="C5:F5"/>
    <mergeCell ref="B6:C6"/>
    <mergeCell ref="C15:F15"/>
    <mergeCell ref="B17:F17"/>
  </mergeCells>
  <pageMargins left="0.7" right="0.7" top="0.75" bottom="0.75" header="0.3" footer="0.3"/>
  <pageSetup paperSize="9" scale="94" orientation="portrait" r:id="rId2"/>
  <headerFooter>
    <oddHeader>&amp;C&amp;"Aptos"&amp;12&amp;KFF0000 डेटा वर्गीकरण : प्रतिबंधित/RESTRICTED&amp;1#_x000D_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FD0AE0786BE84BB6A8C22B19BB2AF1" ma:contentTypeVersion="15" ma:contentTypeDescription="Create a new document." ma:contentTypeScope="" ma:versionID="fddf3196396e55e47652b3b517c21ab3">
  <xsd:schema xmlns:xsd="http://www.w3.org/2001/XMLSchema" xmlns:xs="http://www.w3.org/2001/XMLSchema" xmlns:p="http://schemas.microsoft.com/office/2006/metadata/properties" xmlns:ns1="http://schemas.microsoft.com/sharepoint/v3" xmlns:ns2="5b1e22a1-7343-4772-b68a-36de49ad4a02" xmlns:ns3="a1a56b39-2d07-46dc-813a-584bd88ff0c3" targetNamespace="http://schemas.microsoft.com/office/2006/metadata/properties" ma:root="true" ma:fieldsID="a94ccac9b0ebb37cc80f5604cd8aae23" ns1:_="" ns2:_="" ns3:_="">
    <xsd:import namespace="http://schemas.microsoft.com/sharepoint/v3"/>
    <xsd:import namespace="5b1e22a1-7343-4772-b68a-36de49ad4a02"/>
    <xsd:import namespace="a1a56b39-2d07-46dc-813a-584bd88ff0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DateandTime"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1e22a1-7343-4772-b68a-36de49ad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ateandTime" ma:index="15" nillable="true" ma:displayName="Date and Time" ma:format="DateTime" ma:internalName="DateandTime">
      <xsd:simpleType>
        <xsd:restriction base="dms:DateTim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3743e6-77a2-454a-a17c-8c8d56f9f3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a56b39-2d07-46dc-813a-584bd88ff0c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da0702b-8c77-47f9-96fd-fb55da0237be}" ma:internalName="TaxCatchAll" ma:showField="CatchAllData" ma:web="a1a56b39-2d07-46dc-813a-584bd88ff0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andTime xmlns="5b1e22a1-7343-4772-b68a-36de49ad4a02" xsi:nil="true"/>
    <lcf76f155ced4ddcb4097134ff3c332f xmlns="5b1e22a1-7343-4772-b68a-36de49ad4a02">
      <Terms xmlns="http://schemas.microsoft.com/office/infopath/2007/PartnerControls"/>
    </lcf76f155ced4ddcb4097134ff3c332f>
    <TaxCatchAll xmlns="a1a56b39-2d07-46dc-813a-584bd88ff0c3"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DEC911F-C6B1-4912-BDEE-B32C1FE400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1e22a1-7343-4772-b68a-36de49ad4a02"/>
    <ds:schemaRef ds:uri="a1a56b39-2d07-46dc-813a-584bd88ff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95DDDD-76AE-481B-BE00-557D142AB38E}">
  <ds:schemaRefs>
    <ds:schemaRef ds:uri="http://schemas.microsoft.com/sharepoint/v3/contenttype/forms"/>
  </ds:schemaRefs>
</ds:datastoreItem>
</file>

<file path=customXml/itemProps3.xml><?xml version="1.0" encoding="utf-8"?>
<ds:datastoreItem xmlns:ds="http://schemas.openxmlformats.org/officeDocument/2006/customXml" ds:itemID="{6008A4D7-1C44-45D0-9742-FB953FCEE7F7}">
  <ds:schemaRefs>
    <ds:schemaRef ds:uri="http://schemas.microsoft.com/office/2006/metadata/properties"/>
    <ds:schemaRef ds:uri="http://schemas.microsoft.com/office/infopath/2007/PartnerControls"/>
    <ds:schemaRef ds:uri="5b1e22a1-7343-4772-b68a-36de49ad4a02"/>
    <ds:schemaRef ds:uri="a1a56b39-2d07-46dc-813a-584bd88ff0c3"/>
    <ds:schemaRef ds:uri="http://schemas.microsoft.com/sharepoint/v3"/>
  </ds:schemaRefs>
</ds:datastoreItem>
</file>

<file path=docMetadata/LabelInfo.xml><?xml version="1.0" encoding="utf-8"?>
<clbl:labelList xmlns:clbl="http://schemas.microsoft.com/office/2020/mipLabelMetadata">
  <clbl:label id="{9186258f-5f0c-4d30-842f-7b163fb876f3}" enabled="1" method="Standar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Name of Bidder</vt:lpstr>
      <vt:lpstr>Attach 10</vt:lpstr>
      <vt:lpstr>Attach 10 IP</vt:lpstr>
      <vt:lpstr>N-W (Cr.)</vt:lpstr>
      <vt:lpstr>Schedule-I</vt:lpstr>
      <vt:lpstr>Schedule-II</vt:lpstr>
      <vt:lpstr>Schedule-III-Summary</vt:lpstr>
      <vt:lpstr>Bid Form</vt:lpstr>
      <vt:lpstr>'Attach 10'!Print_Area</vt:lpstr>
      <vt:lpstr>'Attach 10 IP'!Print_Area</vt:lpstr>
      <vt:lpstr>'Bid Form'!Print_Area</vt:lpstr>
      <vt:lpstr>'Name of Bidder'!Print_Area</vt:lpstr>
      <vt:lpstr>'Schedule-I'!Print_Area</vt:lpstr>
      <vt:lpstr>'Schedule-II'!Print_Area</vt:lpstr>
      <vt:lpstr>'Schedule-III-Summary'!Print_Area</vt:lpstr>
      <vt:lpstr>'Schedule-I'!Print_Titles</vt:lpstr>
      <vt:lpstr>'Schedule-II'!Print_Titles</vt:lpstr>
    </vt:vector>
  </TitlesOfParts>
  <Company>pgcil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20074</dc:creator>
  <cp:lastModifiedBy>M Chandra Shekar Reddy {एम.चन्द्रशेखर रेड्डी}</cp:lastModifiedBy>
  <cp:lastPrinted>2025-07-30T10:07:58Z</cp:lastPrinted>
  <dcterms:created xsi:type="dcterms:W3CDTF">2010-09-27T08:09:01Z</dcterms:created>
  <dcterms:modified xsi:type="dcterms:W3CDTF">2026-08-13T05:14:57Z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5961ef-6ad8-4ebf-ac83-5a6f539b3711_Enabled">
    <vt:lpwstr>true</vt:lpwstr>
  </property>
  <property fmtid="{D5CDD505-2E9C-101B-9397-08002B2CF9AE}" pid="3" name="MSIP_Label_1e5961ef-6ad8-4ebf-ac83-5a6f539b3711_SetDate">
    <vt:lpwstr>2025-06-25T04:15:40Z</vt:lpwstr>
  </property>
  <property fmtid="{D5CDD505-2E9C-101B-9397-08002B2CF9AE}" pid="4" name="MSIP_Label_1e5961ef-6ad8-4ebf-ac83-5a6f539b3711_Method">
    <vt:lpwstr>Privileged</vt:lpwstr>
  </property>
  <property fmtid="{D5CDD505-2E9C-101B-9397-08002B2CF9AE}" pid="5" name="MSIP_Label_1e5961ef-6ad8-4ebf-ac83-5a6f539b3711_Name">
    <vt:lpwstr>Restricted-IT</vt:lpwstr>
  </property>
  <property fmtid="{D5CDD505-2E9C-101B-9397-08002B2CF9AE}" pid="6" name="MSIP_Label_1e5961ef-6ad8-4ebf-ac83-5a6f539b3711_SiteId">
    <vt:lpwstr>7048075c-52c2-4a40-8e7c-5c5a5573c87f</vt:lpwstr>
  </property>
  <property fmtid="{D5CDD505-2E9C-101B-9397-08002B2CF9AE}" pid="7" name="MSIP_Label_1e5961ef-6ad8-4ebf-ac83-5a6f539b3711_ActionId">
    <vt:lpwstr>2b31d185-b915-4be0-a857-8a6d553474d7</vt:lpwstr>
  </property>
  <property fmtid="{D5CDD505-2E9C-101B-9397-08002B2CF9AE}" pid="8" name="MSIP_Label_1e5961ef-6ad8-4ebf-ac83-5a6f539b3711_ContentBits">
    <vt:lpwstr>1</vt:lpwstr>
  </property>
  <property fmtid="{D5CDD505-2E9C-101B-9397-08002B2CF9AE}" pid="9" name="MSIP_Label_1e5961ef-6ad8-4ebf-ac83-5a6f539b3711_Tag">
    <vt:lpwstr>10, 0, 1, 1</vt:lpwstr>
  </property>
  <property fmtid="{D5CDD505-2E9C-101B-9397-08002B2CF9AE}" pid="10" name="ContentTypeId">
    <vt:lpwstr>0x0101001EFD0AE0786BE84BB6A8C22B19BB2AF1</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ies>
</file>